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3740"/>
  </bookViews>
  <sheets>
    <sheet name="CISTERNAS MARANHÃO" sheetId="6" r:id="rId1"/>
    <sheet name="B.D.I SERVIÇOS (SEM DES.)" sheetId="8" r:id="rId2"/>
    <sheet name="B.D.I MATERIAIS (SEM DES.)" sheetId="9" r:id="rId3"/>
    <sheet name="COMPOSIÇÕES" sheetId="10" r:id="rId4"/>
    <sheet name="Cronograma Físico-Financeiro" sheetId="11" r:id="rId5"/>
  </sheets>
  <externalReferences>
    <externalReference r:id="rId6"/>
    <externalReference r:id="rId7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MARANHÃO'!$A$11:$J$69</definedName>
    <definedName name="_xlnm._FilterDatabase" localSheetId="3" hidden="1">COMPOSIÇÕES!$A$10:$H$125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2">'B.D.I MATERIAIS (SEM DES.)'!$A$1:$H$37</definedName>
    <definedName name="_xlnm.Print_Area" localSheetId="1">'B.D.I SERVIÇOS (SEM DES.)'!$A$1:$H$37</definedName>
    <definedName name="_xlnm.Print_Area" localSheetId="0">'CISTERNAS MARANHÃO'!$A$1:$J$60</definedName>
    <definedName name="_xlnm.Print_Area" localSheetId="3">COMPOSIÇÕES!$A$1:$H$119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 localSheetId="2">#REF!</definedName>
    <definedName name="COD_SINAPI" localSheetId="1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 localSheetId="2">#REF!</definedName>
    <definedName name="Excel_BuiltIn_Print_Area_4" localSheetId="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 localSheetId="2">#REF!</definedName>
    <definedName name="Excel_BuiltIn_Print_Titles_2_1" localSheetId="1">#REF!</definedName>
    <definedName name="Excel_BuiltIn_Print_Titles_2_1">(#REF!,#REF!)</definedName>
    <definedName name="Excel_BuiltIn_Print_Titles_3">#REF!</definedName>
    <definedName name="Excel_BuiltIn_Print_Titles_3_1" localSheetId="2">#REF!</definedName>
    <definedName name="Excel_BuiltIn_Print_Titles_3_1" localSheetId="1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 localSheetId="2">#REF!</definedName>
    <definedName name="Excel_BuiltIn_Print_Titles_4_1" localSheetId="1">#REF!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 localSheetId="4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MARANHÃO'!$1:$10</definedName>
    <definedName name="_xlnm.Print_Titles" localSheetId="3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44525"/>
</workbook>
</file>

<file path=xl/calcChain.xml><?xml version="1.0" encoding="utf-8"?>
<calcChain xmlns="http://schemas.openxmlformats.org/spreadsheetml/2006/main">
  <c r="B11" i="11" l="1"/>
  <c r="H17" i="10" l="1"/>
  <c r="H100" i="10" l="1"/>
  <c r="H101" i="10"/>
  <c r="H102" i="10"/>
  <c r="H103" i="10"/>
  <c r="H99" i="10"/>
  <c r="H104" i="10" l="1"/>
  <c r="H93" i="10"/>
  <c r="H92" i="10"/>
  <c r="H87" i="10"/>
  <c r="H86" i="10"/>
  <c r="H85" i="10"/>
  <c r="H81" i="10"/>
  <c r="H80" i="10"/>
  <c r="H79" i="10"/>
  <c r="H78" i="10"/>
  <c r="H77" i="10"/>
  <c r="H73" i="10"/>
  <c r="H72" i="10"/>
  <c r="H68" i="10"/>
  <c r="H69" i="10" s="1"/>
  <c r="H64" i="10"/>
  <c r="H63" i="10"/>
  <c r="H59" i="10"/>
  <c r="H58" i="10"/>
  <c r="H57" i="10"/>
  <c r="H56" i="10"/>
  <c r="H52" i="10"/>
  <c r="H53" i="10" s="1"/>
  <c r="H48" i="10"/>
  <c r="H47" i="10"/>
  <c r="H43" i="10"/>
  <c r="H44" i="10" s="1"/>
  <c r="H39" i="10"/>
  <c r="H38" i="10"/>
  <c r="H37" i="10"/>
  <c r="H36" i="10"/>
  <c r="H35" i="10"/>
  <c r="H34" i="10"/>
  <c r="H33" i="10"/>
  <c r="H29" i="10"/>
  <c r="H30" i="10" s="1"/>
  <c r="H24" i="10"/>
  <c r="H23" i="10"/>
  <c r="H88" i="10" l="1"/>
  <c r="H49" i="10"/>
  <c r="H82" i="10"/>
  <c r="H65" i="10"/>
  <c r="H60" i="10"/>
  <c r="H74" i="10"/>
  <c r="B16" i="11"/>
  <c r="B15" i="11"/>
  <c r="B14" i="11"/>
  <c r="B13" i="11"/>
  <c r="B12" i="11"/>
  <c r="H25" i="10" l="1"/>
  <c r="H22" i="10"/>
  <c r="H21" i="10"/>
  <c r="H18" i="10" l="1"/>
  <c r="H26" i="10"/>
  <c r="H113" i="10"/>
  <c r="H112" i="10"/>
  <c r="H118" i="10"/>
  <c r="H117" i="10"/>
  <c r="H108" i="10"/>
  <c r="H107" i="10"/>
  <c r="I8" i="6"/>
  <c r="H109" i="10" l="1"/>
  <c r="H119" i="10"/>
  <c r="H114" i="10"/>
  <c r="H94" i="10" l="1"/>
  <c r="H95" i="10"/>
  <c r="H91" i="10"/>
  <c r="H96" i="10" l="1"/>
  <c r="F23" i="9" l="1"/>
  <c r="F17" i="9"/>
  <c r="F23" i="8"/>
  <c r="F17" i="8"/>
  <c r="F32" i="8" l="1"/>
  <c r="H40" i="10"/>
  <c r="F32" i="9"/>
  <c r="I7" i="6" s="1"/>
  <c r="H55" i="6" l="1"/>
  <c r="I55" i="6" s="1"/>
  <c r="H46" i="6"/>
  <c r="I46" i="6" s="1"/>
  <c r="H54" i="6"/>
  <c r="H43" i="6"/>
  <c r="I43" i="6" s="1"/>
  <c r="I42" i="6" s="1"/>
  <c r="H53" i="6"/>
  <c r="I53" i="6" s="1"/>
  <c r="H58" i="6"/>
  <c r="I58" i="6" s="1"/>
  <c r="H49" i="6"/>
  <c r="I49" i="6" s="1"/>
  <c r="H57" i="6"/>
  <c r="I57" i="6" s="1"/>
  <c r="H48" i="6"/>
  <c r="I48" i="6" s="1"/>
  <c r="H56" i="6"/>
  <c r="I56" i="6" s="1"/>
  <c r="H47" i="6"/>
  <c r="I47" i="6" s="1"/>
  <c r="H50" i="6"/>
  <c r="I50" i="6" s="1"/>
  <c r="H52" i="6"/>
  <c r="I52" i="6" s="1"/>
  <c r="H51" i="6"/>
  <c r="I51" i="6" s="1"/>
  <c r="I54" i="6"/>
  <c r="I6" i="6"/>
  <c r="H31" i="6" s="1"/>
  <c r="I31" i="6" s="1"/>
  <c r="H18" i="6" l="1"/>
  <c r="I18" i="6" s="1"/>
  <c r="H17" i="6"/>
  <c r="I17" i="6" s="1"/>
  <c r="H19" i="6"/>
  <c r="I19" i="6" s="1"/>
  <c r="I45" i="6"/>
  <c r="I40" i="6" s="1"/>
  <c r="H33" i="6"/>
  <c r="I33" i="6" s="1"/>
  <c r="H27" i="6"/>
  <c r="I27" i="6" s="1"/>
  <c r="H37" i="6"/>
  <c r="I37" i="6" s="1"/>
  <c r="H30" i="6"/>
  <c r="I30" i="6" s="1"/>
  <c r="H16" i="6"/>
  <c r="I16" i="6" s="1"/>
  <c r="H24" i="6"/>
  <c r="I24" i="6" s="1"/>
  <c r="H38" i="6"/>
  <c r="I38" i="6" s="1"/>
  <c r="H25" i="6"/>
  <c r="I25" i="6" s="1"/>
  <c r="H26" i="6"/>
  <c r="I26" i="6" s="1"/>
  <c r="H22" i="6"/>
  <c r="I22" i="6" s="1"/>
  <c r="H36" i="6"/>
  <c r="I36" i="6" s="1"/>
  <c r="H23" i="6"/>
  <c r="I23" i="6" s="1"/>
  <c r="H32" i="6"/>
  <c r="I32" i="6" s="1"/>
  <c r="I29" i="6" l="1"/>
  <c r="I21" i="6"/>
  <c r="I35" i="6"/>
  <c r="H12" i="10" l="1"/>
  <c r="H13" i="10" l="1"/>
  <c r="H14" i="10" s="1"/>
  <c r="H15" i="6" l="1"/>
  <c r="I15" i="6" s="1"/>
  <c r="I14" i="6" s="1"/>
  <c r="I12" i="6" s="1"/>
  <c r="I60" i="6" s="1"/>
  <c r="E11" i="11" l="1"/>
  <c r="D11" i="11"/>
  <c r="F11" i="11" l="1"/>
  <c r="G11" i="11" l="1"/>
  <c r="H11" i="11" l="1"/>
  <c r="I11" i="11" l="1"/>
  <c r="C11" i="11" l="1"/>
  <c r="J11" i="11" s="1"/>
  <c r="J14" i="6"/>
  <c r="K11" i="11" l="1"/>
  <c r="J21" i="6"/>
  <c r="C12" i="11"/>
  <c r="D12" i="11" s="1"/>
  <c r="E12" i="11" l="1"/>
  <c r="F12" i="11" l="1"/>
  <c r="G12" i="11" l="1"/>
  <c r="H12" i="11" l="1"/>
  <c r="I12" i="11" l="1"/>
  <c r="J12" i="11" l="1"/>
  <c r="K12" i="11" s="1"/>
  <c r="J29" i="6"/>
  <c r="C13" i="11"/>
  <c r="E13" i="11" l="1"/>
  <c r="D13" i="11"/>
  <c r="F13" i="11" l="1"/>
  <c r="G13" i="11" l="1"/>
  <c r="H13" i="11" l="1"/>
  <c r="I13" i="11" l="1"/>
  <c r="J13" i="11" s="1"/>
  <c r="K13" i="11" s="1"/>
  <c r="J12" i="6"/>
  <c r="J35" i="6"/>
  <c r="C14" i="11"/>
  <c r="D14" i="11" s="1"/>
  <c r="E14" i="11" l="1"/>
  <c r="F14" i="11" s="1"/>
  <c r="G14" i="11" s="1"/>
  <c r="H14" i="11" l="1"/>
  <c r="I14" i="11" l="1"/>
  <c r="J14" i="11" s="1"/>
  <c r="K14" i="11" l="1"/>
  <c r="J42" i="6"/>
  <c r="C15" i="11"/>
  <c r="E15" i="11" s="1"/>
  <c r="D15" i="11" l="1"/>
  <c r="F15" i="11"/>
  <c r="G15" i="11" l="1"/>
  <c r="H15" i="11" l="1"/>
  <c r="I15" i="11" l="1"/>
  <c r="J15" i="11" l="1"/>
  <c r="K15" i="11" l="1"/>
  <c r="J40" i="6"/>
  <c r="J45" i="6"/>
  <c r="C16" i="11"/>
  <c r="C17" i="11" s="1"/>
  <c r="C18" i="11" s="1"/>
  <c r="D16" i="11" l="1"/>
  <c r="D17" i="11" s="1"/>
  <c r="D18" i="11" s="1"/>
  <c r="E16" i="11"/>
  <c r="F16" i="11" l="1"/>
  <c r="E17" i="11"/>
  <c r="E18" i="11" s="1"/>
  <c r="G16" i="11" l="1"/>
  <c r="F17" i="11"/>
  <c r="F18" i="11" s="1"/>
  <c r="H16" i="11" l="1"/>
  <c r="G17" i="11"/>
  <c r="G18" i="11" s="1"/>
  <c r="I16" i="11" l="1"/>
  <c r="J16" i="11" s="1"/>
  <c r="J17" i="11" s="1"/>
  <c r="J18" i="11" s="1"/>
  <c r="H17" i="11"/>
  <c r="H18" i="11" s="1"/>
  <c r="I17" i="11" l="1"/>
  <c r="K16" i="11"/>
  <c r="I18" i="11" l="1"/>
  <c r="K18" i="11" s="1"/>
  <c r="K17" i="11"/>
  <c r="I65" i="6"/>
  <c r="I66" i="6" s="1"/>
  <c r="I67" i="6" s="1"/>
  <c r="J60" i="6"/>
  <c r="I69" i="6" l="1"/>
  <c r="J66" i="6"/>
</calcChain>
</file>

<file path=xl/sharedStrings.xml><?xml version="1.0" encoding="utf-8"?>
<sst xmlns="http://schemas.openxmlformats.org/spreadsheetml/2006/main" count="628" uniqueCount="303">
  <si>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</si>
  <si>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</si>
  <si>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</si>
  <si>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</si>
  <si>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</si>
  <si>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</si>
  <si>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</si>
  <si>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</si>
  <si>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</si>
  <si>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</si>
  <si>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</si>
  <si>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</si>
  <si>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PLANILHA ORÇAMENTÁRIA</t>
  </si>
  <si>
    <t>REGULARIZAÇÃO COM SOLO-CIMENTO TRAÇO 1:20, ESP=10CM</t>
  </si>
  <si>
    <t>BDI SERVIÇOS</t>
  </si>
  <si>
    <t>BDI MATERIAIS</t>
  </si>
  <si>
    <t>M</t>
  </si>
  <si>
    <t>01.01.01</t>
  </si>
  <si>
    <t>01.01.02</t>
  </si>
  <si>
    <t>01.01.03</t>
  </si>
  <si>
    <t>01.01.04</t>
  </si>
  <si>
    <t>01.01.05</t>
  </si>
  <si>
    <t>01.02.01</t>
  </si>
  <si>
    <t>01.02.02</t>
  </si>
  <si>
    <t>01.02.03</t>
  </si>
  <si>
    <t>M3</t>
  </si>
  <si>
    <t xml:space="preserve">KG    </t>
  </si>
  <si>
    <t xml:space="preserve">M3    </t>
  </si>
  <si>
    <t xml:space="preserve">UN    </t>
  </si>
  <si>
    <t xml:space="preserve">M     </t>
  </si>
  <si>
    <t xml:space="preserve">H     </t>
  </si>
  <si>
    <t xml:space="preserve">M2    </t>
  </si>
  <si>
    <t>MÊS</t>
  </si>
  <si>
    <t>02.01</t>
  </si>
  <si>
    <t>02.02</t>
  </si>
  <si>
    <t>Item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</si>
  <si>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</si>
  <si>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</si>
  <si>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</si>
  <si>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</si>
  <si>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SERVIÇOS PRELIMINAES E CANTEIRO DE OBRAS                                                                                                                                                                </t>
  </si>
  <si>
    <t xml:space="preserve">MOBILIZAÇÃO E DESMOBILIZAÇÃO DE PESSOAL E EQUIPAMENTOS                                                                                                                                                  </t>
  </si>
  <si>
    <t xml:space="preserve">INSTALAÇÃO DE CANTEIRO DE OBRAS (LOCAÇÃO DE IMÓVEL)                                                                                                                                                     </t>
  </si>
  <si>
    <t xml:space="preserve">MÊS   </t>
  </si>
  <si>
    <t xml:space="preserve">ADMINISTRAÇÃO LOCAL E MANUTENÇÃO DO CANTEIRO DE OBRAS                                                                                                                                                   </t>
  </si>
  <si>
    <t xml:space="preserve">VEÍCULO PICK-UP CABINE DUPLA 4X4 (163 CV), COM AR-CONDICIONADO PARA APOIO À FISCALIZAÇÃO, INCLUINDO DESPESAS COM COMBUSTÍVEL, ÓLEOS, MANUTENÇÃO, LICENCIAMENTO, SEGUROS, IMPOSTOS, ETC.                 </t>
  </si>
  <si>
    <t xml:space="preserve">ESCAVAÇÃO MANUAL - ABERTURA DA CISTERNA - H=80CM                                                                                                                                                        </t>
  </si>
  <si>
    <t xml:space="preserve">REGULARIZAÇÃO COM SOLO-CIMENTO TRAÇO 1:20, ESP=10CM                                                                                                                                                     </t>
  </si>
  <si>
    <t xml:space="preserve">M3XKM </t>
  </si>
  <si>
    <t xml:space="preserve">ESPALHAMENTO DO MATERIAL ESCAVADO NÃO UTILIZADO PARA  ATERRO                                                                                                                                            </t>
  </si>
  <si>
    <t xml:space="preserve">SERVIÇOS COMPLEMENTARES                                                                                                                                                                                 </t>
  </si>
  <si>
    <t xml:space="preserve">CALHA EM CHAPA DE AÇO GALVANIZADO NÚMERO 26. DESENVOLVIMENTO DE 30 CM. INCLUSO TRANSPORTE VERTICAL. (SINAPI 94227 ADAPTADA)                                                                             </t>
  </si>
  <si>
    <t xml:space="preserve">TRANSPORTE DAS CISTERNAS                                                                                                                                                                                </t>
  </si>
  <si>
    <t xml:space="preserve">UNXKM </t>
  </si>
  <si>
    <t>MINISTÉRIO DO DESENVOLVIMENTO REGIONAL - MDR</t>
  </si>
  <si>
    <t>M3XKM</t>
  </si>
  <si>
    <t>UNXKM</t>
  </si>
  <si>
    <t>QUANTIDADE ESTIMADA / CISTERNA</t>
  </si>
  <si>
    <t>QUANTIDADE TOTAL</t>
  </si>
  <si>
    <t>SETEMBRO / 2020</t>
  </si>
  <si>
    <t>VALOR
UNIT.
S/BDI (R$)</t>
  </si>
  <si>
    <t>VALOR
UNIT.
C/BDI (R$)</t>
  </si>
  <si>
    <t>VALOR
TOTAL (R$)</t>
  </si>
  <si>
    <t>CÓDIGO / BASE</t>
  </si>
  <si>
    <t>QTD DE CISTERNAS</t>
  </si>
  <si>
    <t>BASES DE REFERÊNCIA.: SINAPI / ORSE / DNIT</t>
  </si>
  <si>
    <t>FORNECIMENTO DE MATERIAIS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</si>
  <si>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</si>
  <si>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BOMBA DÁGUA DE MEMBRANA ANGULAR MANUAL, PRODUZIDA EM PLÁSTICO DE ENGENHARIA ATÓXICO, RESISTENTE A EXPOSIÇÃO PROLONGADA AO SOL.</t>
  </si>
  <si>
    <t>PLACA DE ALUMINIO ANODIZADO PARA NUMERAÇÃO DAS CISTERNAS</t>
  </si>
  <si>
    <t xml:space="preserve">TUBO DE PVC PARA ESGOTO PREDIAL DN 100MM </t>
  </si>
  <si>
    <t>TÊ SANITÁRIO PVC PARA ESGOTO PREDIAL DN 100MM</t>
  </si>
  <si>
    <t>JOELHO PVC SOLD. 90G PB P/ESGOTO PREDIAL DN 100MM</t>
  </si>
  <si>
    <t>LUVA SIMPLES PVC P/ESG. PREDIAL DN 100MM</t>
  </si>
  <si>
    <t>FILTRO SEPARADOR DE FOLHAS E DETRITOS</t>
  </si>
  <si>
    <t>CONJUNTO DE SUCÇÃO FLUTUANTE COM MANGUEIRA FLEXIVEL: BOIA 15CM COM ARGOLAS DE FIXAÇÃO, BRAÇADEIRA, CONECTOR ANGULAR PARA TUBOS, 2,5M MANGUEIRA 1" PVC COM REFORÇO SILICONE ESPIRALADA</t>
  </si>
  <si>
    <t>COTAÇÃO</t>
  </si>
  <si>
    <t xml:space="preserve">INSTALAÇÃO DAS CISTERNAS                                                                                                                                                                    </t>
  </si>
  <si>
    <t>VALOR TOTAL DA PLANILHA</t>
  </si>
  <si>
    <t>02.01.01</t>
  </si>
  <si>
    <t>02.02.01</t>
  </si>
  <si>
    <t>02.02.02</t>
  </si>
  <si>
    <t>02.02.03</t>
  </si>
  <si>
    <t>02.02.04</t>
  </si>
  <si>
    <t>02.02.05</t>
  </si>
  <si>
    <t>02.02.06</t>
  </si>
  <si>
    <t>02.02.07</t>
  </si>
  <si>
    <t>02.02.08</t>
  </si>
  <si>
    <t>02.02.09</t>
  </si>
  <si>
    <t>MATERIAIS PARA INSTALAÇÃO DAS CISTERNAS</t>
  </si>
  <si>
    <t xml:space="preserve">VALOR (R$)
/ CISTERNA </t>
  </si>
  <si>
    <t>Valor total disponibilizado</t>
  </si>
  <si>
    <t>Valor p/ cisternas</t>
  </si>
  <si>
    <t>CAP PVC, SOLDAVEL, DN 100 MM, SERIE NORMAL, PARA ESGOTO PREDIAL</t>
  </si>
  <si>
    <t>DETALHAMENTO DO BDI - SERVIÇOS</t>
  </si>
  <si>
    <t>3.1</t>
  </si>
  <si>
    <t>ISS</t>
  </si>
  <si>
    <t>3.2</t>
  </si>
  <si>
    <t>PIS</t>
  </si>
  <si>
    <t>Cofins</t>
  </si>
  <si>
    <t>Ministério do Desenvolvimento Regional</t>
  </si>
  <si>
    <t>Companhia de Desenvolvimento do Vale do São Francisco e Parnaíba</t>
  </si>
  <si>
    <t>Descrição dos serviços</t>
  </si>
  <si>
    <t>Preço de Venda (%)</t>
  </si>
  <si>
    <t>Custo Direto (%)</t>
  </si>
  <si>
    <t>Administração Central (A)</t>
  </si>
  <si>
    <t>Impostos e Taxas (I)</t>
  </si>
  <si>
    <t>2.1</t>
  </si>
  <si>
    <t>2.2</t>
  </si>
  <si>
    <t>2.3</t>
  </si>
  <si>
    <t>2.4</t>
  </si>
  <si>
    <t>CPRB (INSS)</t>
  </si>
  <si>
    <t>3</t>
  </si>
  <si>
    <t xml:space="preserve">Risco, seguro e garantia (R) </t>
  </si>
  <si>
    <t>Risco</t>
  </si>
  <si>
    <t>Seguro + garantia</t>
  </si>
  <si>
    <t>Despesas Financeiras (DF)</t>
  </si>
  <si>
    <t>Lucro (L)</t>
  </si>
  <si>
    <t>BDI* (%):</t>
  </si>
  <si>
    <t>Considerações:</t>
  </si>
  <si>
    <t>Acórdão nº 2622/2013 - TCU /Plenário</t>
  </si>
  <si>
    <r>
      <t xml:space="preserve">(*) </t>
    </r>
    <r>
      <rPr>
        <b/>
        <sz val="10"/>
        <rFont val="Arial"/>
        <family val="2"/>
      </rPr>
      <t>BDI (%) = (((1+(AC+S+R+G))*(1+DF)*(1+L)/(1-I))-1)*100</t>
    </r>
  </si>
  <si>
    <t>* Considerando a Lei nº 12.844/2013 e Acórdão 2293/2013-TCU -Plenário  (Desoneração da Folha de Pagamento)</t>
  </si>
  <si>
    <t>DETALHAMENTO DO BDI - FORNECIMENTO DE MATERIAIS</t>
  </si>
  <si>
    <t>APAGAR ANTES DE ENVIAR PARA A LICITAÇÃO</t>
  </si>
  <si>
    <t>MOBILIZAÇÃO E DESMOBILIZAÇÃO DE PESSOAL E EQUIPAMENTOS</t>
  </si>
  <si>
    <t>CAMINHÃO TOCO. PBT 14.300 KG. CARGA ÚTIL MÁX. 9.710 KG. DIST. ENTRE EIXOS 3.56 M. POTÊNCIA 185 CV. INCLUSIVE CARROCERIA FIXA ABERTA DE MADEIRA P/ TRANSPORTE GERAL DE CARGA SECA. DIMEN. APROX. 2.50 X 6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</si>
  <si>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</si>
  <si>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</si>
  <si>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>Custo Direto Total</t>
  </si>
  <si>
    <t xml:space="preserve"> 31/01/2020</t>
  </si>
  <si>
    <t>INSTALAÇÃO DE CANTEIRO DE OBRAS (LOCAÇÃO DE IMÓVEL)</t>
  </si>
  <si>
    <t>ADMINISTRAÇÃO LOCAL E MANUTENÇÃO DO CANTEIRO DE OBRAS</t>
  </si>
  <si>
    <t xml:space="preserve">VEÍCULO LEVE 1.3 - TABELA CODEVASF 7SR CÓD B3                                                                                                                                                           </t>
  </si>
  <si>
    <t xml:space="preserve">PICK-UP CD 4X4 DIESEL - TABELA CODEVASF 7SR CÓD B11                                                                                                                                                     </t>
  </si>
  <si>
    <t xml:space="preserve">ENGENHEIRO CIVIL JUNIOR COM ENCARGOS COMPLEMENTARES                                                                                                                                                     </t>
  </si>
  <si>
    <t xml:space="preserve">MES   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</si>
  <si>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</si>
  <si>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</si>
  <si>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VEÍCULO PICK-UP CABINE DUPLA 4X4 (163 CV), COM AR-CONDICIONADO PARA APOIO À FISCALIZAÇÃO, INCLUINDO DESPESAS COM COMBUSTÍVEL, ÓLEOS, MANUTENÇÃO, LICENCIAMENTO, SEGUROS, IMPOSTOS, ETC.</t>
  </si>
  <si>
    <t>PLACA DE OBRA EM CHAPA DE ACO GALVANIZADO (15 PLACAS DE 12M2)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</si>
  <si>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</si>
  <si>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</si>
  <si>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</si>
  <si>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</si>
  <si>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</si>
  <si>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</si>
  <si>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CIMENTO PORTLAND COMPOSTO CP II-32                                                                                                                                                                      </t>
  </si>
  <si>
    <t xml:space="preserve">CHI   </t>
  </si>
  <si>
    <t>ESCAVAÇÃO MANUAL - ABERTURA DA CISTERNA - H=80CM</t>
  </si>
  <si>
    <t>REATERRO COMPACTADO LATERAL, CONFORME ESPECIFICADO EM PROJETO, COM APROVEITAMENTO DO MATERIAL ESCAVADO</t>
  </si>
  <si>
    <t>ESCAVACAO E CARGA MATERIAL DE JAZIDA 1A CATEGORIA</t>
  </si>
  <si>
    <t xml:space="preserve">TRATOR DE ESTEIRAS. POTÊNCIA 150 HP. PESO OPERACIONAL 16.7 T. COM RODA MOTRIZ ELEVADA E LÂMINA 3.18 M3 - CHP DIURNO. AF_06/2014                                                                         </t>
  </si>
  <si>
    <t xml:space="preserve">PÁ CARREGADEIRA SOBRE RODAS. POTÊNCIA 197 HP. CAPACIDADE DA CAÇAMBA 2.5 A 3.5 M3. PESO OPERACIONAL 18338 KG - CHP DIURNO. AF_06/2014                                                                    </t>
  </si>
  <si>
    <t xml:space="preserve">PÁ CARREGADEIRA SOBRE RODAS. POTÊNCIA 197 HP. CAPACIDADE DA CAÇAMBA 2.5 A 3.5 M3. PESO OPERACIONAL 18338 KG - CHI DIURNO. AF_06/2014                                                                    </t>
  </si>
  <si>
    <t>TRANSPORTE LOCAL MATERIAL DE JAZIDA DMT= 10KM - ROD. NÃO PAVIMENTADA</t>
  </si>
  <si>
    <t xml:space="preserve">CAMINHÃO BASCULANTE 6 M3 TOCO. PESO BRUTO TOTAL 16.000 KG. CARGA ÚTIL MÁXIMA 11.130 KG. DISTÂNCIA ENTRE EIXOS 5.36 M. POTÊNCIA 185 CV. INCLUSIVE CAÇAMBA METÁLICA - CHP DIURNO. AF_06/2014              </t>
  </si>
  <si>
    <t xml:space="preserve">CAMINHÃO BASCULANTE 6 M3 TOCO. PESO BRUTO TOTAL 16.000 KG. CARGA ÚTIL MÁXIMA 11.130 KG. DISTÂNCIA ENTRE EIXOS 5.36 M. POTÊNCIA 185 CV. INCLUSIVE CAÇAMBA METÁLICA - CHI DIURNO. AF_06/2014              </t>
  </si>
  <si>
    <t>ESPALHAMENTO DO MATERIAL ESCAVADO NÃO UTILIZADO PARA  ATERRO</t>
  </si>
  <si>
    <t>ASSENTAMENTO DE TUBOS E CONEXÕES</t>
  </si>
  <si>
    <t>CALHA EM CHAPA DE AÇO GALVANIZADO NÚMERO 26. DESENVOLVIMENTO DE 30 CM. INCLUSO TRANSPORTE VERTICAL. (SINAPI 94227 ADAPTADA)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</si>
  <si>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</si>
  <si>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</si>
  <si>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</si>
  <si>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</si>
  <si>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</t>
  </si>
  <si>
    <t xml:space="preserve">PARAFUSO ZINCADO, SEXTAVADO, COM ROSCA INTEIRA, DIAMETRO 3/8", COMPRIMENTO 2"                                                                                                                           </t>
  </si>
  <si>
    <t xml:space="preserve">un    </t>
  </si>
  <si>
    <t xml:space="preserve">PORCA ZINCADA, QUADRADA, DIAMETRO 5/8"                                                                                                                                                                  </t>
  </si>
  <si>
    <t xml:space="preserve">CAMINHÃO TRUCADO (C/ TERCEIRO EIXO) ELETRÔNICO - POTÊNCIA 231CV - PBT = 22000KG - DIST. ENTRE EIXOS 5170 MM - INCLUI CARROCERIA FIXA ABERTA DE MADEIRA - CHP DIURNO. AF_06/2015                         </t>
  </si>
  <si>
    <t>DESCRIÇÃO</t>
  </si>
  <si>
    <t>01.02.04</t>
  </si>
  <si>
    <t>01.02.05</t>
  </si>
  <si>
    <t>01.02.06</t>
  </si>
  <si>
    <t>01.03</t>
  </si>
  <si>
    <t>01.03.01</t>
  </si>
  <si>
    <t>01.03.02</t>
  </si>
  <si>
    <t>01.03.03</t>
  </si>
  <si>
    <t>01.04</t>
  </si>
  <si>
    <t>01.04.01</t>
  </si>
  <si>
    <t>01.04.02</t>
  </si>
  <si>
    <t>01.04.03</t>
  </si>
  <si>
    <t>02.02.10</t>
  </si>
  <si>
    <t>02.02.11</t>
  </si>
  <si>
    <t>02.02.12</t>
  </si>
  <si>
    <t>GRELHA HEMISFÉRICA PVC FLEXÍVEL 88MM X 100 MM</t>
  </si>
  <si>
    <t xml:space="preserve">ASSENTAMENTO DE TUBOS E CONEXÕES (INCLUSIVE FILTRO SEPARADOR DE FOLHAS E ABRAÇADEIRAS)                                                                                                                                                                        </t>
  </si>
  <si>
    <t xml:space="preserve">INSTALAÇÃO DA BOMBA MANUAL (INCLUSIVE CONJUNTO DE SUCÇÃO FLUTUANTE COM MANGUEIRA FLEXIVEL)                                                                                                                                                                             </t>
  </si>
  <si>
    <t xml:space="preserve">REATERRO COMPACTADO LATERAL, CONFORME ESPECIFICADO EM PROJETO.                                     </t>
  </si>
  <si>
    <t xml:space="preserve">ESCAVACAO E CARGA MATERIAL DE JAZIDA 1A CATEGORIA (MATERIAL DE EMPRÉSTIMO)                                                                                                                                                       </t>
  </si>
  <si>
    <t xml:space="preserve">TRANSPORTE LOCAL MATERIAL DE JAZIDA DMT= 10KM - ROD. NÃO PAVIMENTADA (MATERIAL DE EMPRÉSTIMO)                                                                                                                                    </t>
  </si>
  <si>
    <t>BLOCO DE ANCORAGEM 25 X 30 X 25CM</t>
  </si>
  <si>
    <t>01.03.04</t>
  </si>
  <si>
    <t xml:space="preserve">ARMAÇÃO UTILIZANDO AÇO CA-60 DE 5.0 MM - MONTAGEM.                                                                                                           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</si>
  <si>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</si>
  <si>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 xml:space="preserve">CONCRETO FCK = 15MPA. TRAÇO 1:3.4:3.5 (CIMENTO/ AREIA MÉDIA/ BRITA 1)  - PREPARO MANUAL. AF_07/2016                                                                                                     </t>
  </si>
  <si>
    <t xml:space="preserve">FABRICAÇÃO. MONTAGEM E DESMONTAGEM DE FORMA PARA RADIER. EM MADEIRA SERRADA. 4 UTILIZAÇÕES. AF_09/2017                                                                                                  </t>
  </si>
  <si>
    <t>ARMAÇÃO UTILIZANDO AÇO CA-60 DE 5.0 MM - MONTAGEM.</t>
  </si>
  <si>
    <t xml:space="preserve">ESPACADOR / DISTANCIADOR CIRCULAR COM ENTRADA LATERAL. EM PLASTICO. PARA VERGALHAO *4.2 A 12.5* MM. COBRIMENTO 20 MM                                                                                    </t>
  </si>
  <si>
    <t xml:space="preserve">ACO CA-60. 4.2 MM. OU 5.0 MM. OU 6.0 MM. OU 7.0 MM. VERGALHAO                                                                                                                                           </t>
  </si>
  <si>
    <t xml:space="preserve">ARAME RECOZIDO 16 BWG. D = 1.60 MM (0.016 KG/M) OU 18 BWG. D = 1.25 MM (0.01 KG/M)                                                                                                                      </t>
  </si>
  <si>
    <t xml:space="preserve">AJUDANTE DE ARMADOR COM ENCARGOS COMPLEMENTARES                                                                                                                                                         </t>
  </si>
  <si>
    <t xml:space="preserve">ARMADOR COM ENCARGOS COMPLEMENTARES                                                                                                                                                                     </t>
  </si>
  <si>
    <t>02.02.13</t>
  </si>
  <si>
    <t>ABRAÇADEIRA TIPO U AÇO PERFILADO ZINCADO 4"</t>
  </si>
  <si>
    <t>BUCHA DE NYLON SEM ABA S8, COM PARAFUSO DE 4,80 X 50 MM EM ACO ZINCADO COM ROSCA SOBERBA, CABECA CHATA E FENDA PHILLIPS</t>
  </si>
  <si>
    <t>ARRUELA 3/16 ZINCADA</t>
  </si>
  <si>
    <t>Valor cisterna + apoio</t>
  </si>
  <si>
    <t xml:space="preserve">PLACA DE OBRA EM CHAPA DE ACO GALVANIZADO (01 PLACA DE 3,60 X 1,80M POR MUNICÍPIO)                                                                                                                                  </t>
  </si>
  <si>
    <t>Valor p/ apoio (10%)</t>
  </si>
  <si>
    <t>Codevasf/Sede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</si>
  <si>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</si>
  <si>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</si>
  <si>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</si>
  <si>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</si>
  <si>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</si>
  <si>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</si>
  <si>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</si>
  <si>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</si>
  <si>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</si>
  <si>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</si>
  <si>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MATERIAIS PARA INSTALAÇÃO DAS CISTERNAS (SERVIÇOS COMPLEMENTARES)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</si>
  <si>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</si>
  <si>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</si>
  <si>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</si>
  <si>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</si>
  <si>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</si>
  <si>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</si>
  <si>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</si>
  <si>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</si>
  <si>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Sinapi Ins</t>
  </si>
  <si>
    <t>Codevasf</t>
  </si>
  <si>
    <t>Composição</t>
  </si>
  <si>
    <t>CPU0001</t>
  </si>
  <si>
    <t>CPU0002</t>
  </si>
  <si>
    <t>CPU0003</t>
  </si>
  <si>
    <t>CPU0004</t>
  </si>
  <si>
    <t>CPU0005</t>
  </si>
  <si>
    <t>CPU0006</t>
  </si>
  <si>
    <t>CPU0007</t>
  </si>
  <si>
    <t>CPU0008</t>
  </si>
  <si>
    <t>CPU0009</t>
  </si>
  <si>
    <t>CPU0010</t>
  </si>
  <si>
    <t>CPU0011</t>
  </si>
  <si>
    <t>CPU0012</t>
  </si>
  <si>
    <t>CPU0013</t>
  </si>
  <si>
    <t>CPU0014</t>
  </si>
  <si>
    <t>CPU0015</t>
  </si>
  <si>
    <t>CPU0016</t>
  </si>
  <si>
    <t>CPU0017</t>
  </si>
  <si>
    <t>CPU0018</t>
  </si>
  <si>
    <t>SINAPI INS - 9836</t>
  </si>
  <si>
    <t>SINAPI INS - 7091</t>
  </si>
  <si>
    <t>SINAPI INS - 3520</t>
  </si>
  <si>
    <t>SINAPI INS - 3899</t>
  </si>
  <si>
    <t>SINAPI INS - 1200</t>
  </si>
  <si>
    <t>SINAPI INS - 7583</t>
  </si>
  <si>
    <t>CPU0019</t>
  </si>
  <si>
    <t xml:space="preserve">CALHA QUADRADA DE CHAPA DE ACO GALVANIZADA NUM 26, CORTE 30 CM (SINAPI INS 1109 ADAPTADO)                                                                                                                   </t>
  </si>
  <si>
    <t>B3</t>
  </si>
  <si>
    <t>B11</t>
  </si>
  <si>
    <t>SINAPI INS - 39145</t>
  </si>
  <si>
    <t>DNIT</t>
  </si>
  <si>
    <t>ENCANADOR OU BOMBEIRO HIDRÁULICO COM ENCARGOS COMPLEMENTARES</t>
  </si>
  <si>
    <t xml:space="preserve">ALOJAMENTO/ESCRITÓRIO/ALMOXARIFADO                                                                                                                                                 </t>
  </si>
  <si>
    <t>Tab. Cons.</t>
  </si>
  <si>
    <t>13,12</t>
  </si>
  <si>
    <t>20,76</t>
  </si>
  <si>
    <t>0,68</t>
  </si>
  <si>
    <t>4,47</t>
  </si>
  <si>
    <t>0,41</t>
  </si>
  <si>
    <t>17,78</t>
  </si>
  <si>
    <t>10,00</t>
  </si>
  <si>
    <t>4,33</t>
  </si>
  <si>
    <t>10,92</t>
  </si>
  <si>
    <t>17,92</t>
  </si>
  <si>
    <t>13,48</t>
  </si>
  <si>
    <t>6,18</t>
  </si>
  <si>
    <t>4,94</t>
  </si>
  <si>
    <t>300,00</t>
  </si>
  <si>
    <t>17,50</t>
  </si>
  <si>
    <t>31,59</t>
  </si>
  <si>
    <t>78,29</t>
  </si>
  <si>
    <t>17,82</t>
  </si>
  <si>
    <t>TRANSP COMERC DO LOCAL DE ARMAZENAMENTO AO MUNICÍPIO DE INSTALAÇÃO EM RODOVIA PAVIMENTADA</t>
  </si>
  <si>
    <t>TRANSP COMERC COM CAMINHAO CARROCERIA 9 T, RODOVIA PAVIMENTADA, NO MUNICÍPIO DE INSTALAÇÃO</t>
  </si>
  <si>
    <t>TRANSP COMERC COM CAMINHAO CARROCERIA 9 T, RODOVIA EM LEITO NATURAL, NO MUNICÍPIO DE INSTALAÇÃO</t>
  </si>
  <si>
    <t>TRANSPORTE E INSTALAÇÃO DE CISTERNAS PARA CAPTAÇÃO DA ÁGUA DA CHUVA - MARANHÃO</t>
  </si>
  <si>
    <t>143,89</t>
  </si>
  <si>
    <t>123,78</t>
  </si>
  <si>
    <t>101,02</t>
  </si>
  <si>
    <t>93,21</t>
  </si>
  <si>
    <t>133,29</t>
  </si>
  <si>
    <t>48,69</t>
  </si>
  <si>
    <t>257,36</t>
  </si>
  <si>
    <t>381,55</t>
  </si>
  <si>
    <t>13,26</t>
  </si>
  <si>
    <t>5,68</t>
  </si>
  <si>
    <t>4.761,65</t>
  </si>
  <si>
    <t>15.608,97</t>
  </si>
  <si>
    <t>4.058,29</t>
  </si>
  <si>
    <t>ÁREA DE REVITALIZAÇÃO DAS BACIAS HIDROGRÁFICAS</t>
  </si>
  <si>
    <t>COMPOSICÕES DE CUSTOS UNITÁRIOS DE SERVICOS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</si>
</sst>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70" formatCode="#,##0.000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20"/>
      <name val="Arial Narrow"/>
      <family val="2"/>
    </font>
    <font>
      <sz val="12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7">
    <xf numFmtId="0" fontId="0" fillId="0" borderId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9" fillId="0" borderId="0"/>
    <xf numFmtId="0" fontId="5" fillId="0" borderId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6" fillId="0" borderId="0"/>
    <xf numFmtId="0" fontId="9" fillId="0" borderId="0"/>
    <xf numFmtId="9" fontId="9" fillId="0" borderId="0" applyFill="0" applyBorder="0" applyAlignment="0" applyProtection="0"/>
    <xf numFmtId="0" fontId="1" fillId="0" borderId="0"/>
    <xf numFmtId="164" fontId="23" fillId="0" borderId="0" applyFont="0" applyFill="0" applyBorder="0" applyAlignment="0" applyProtection="0"/>
  </cellStyleXfs>
  <cellXfs count="178">
    <xf numFmtId="0" fontId="0" fillId="0" borderId="0" xfId="0"/>
    <xf numFmtId="49" fontId="10" fillId="0" borderId="0" xfId="0" applyNumberFormat="1" applyFont="1" applyBorder="1" applyAlignment="1">
      <alignment horizontal="left" vertical="center" indent="15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6" fontId="10" fillId="0" borderId="0" xfId="1" applyFont="1" applyAlignment="1">
      <alignment vertical="center"/>
    </xf>
    <xf numFmtId="49" fontId="10" fillId="0" borderId="1" xfId="1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4" fillId="0" borderId="0" xfId="21" applyFont="1"/>
    <xf numFmtId="4" fontId="14" fillId="0" borderId="0" xfId="21" applyNumberFormat="1" applyFont="1"/>
    <xf numFmtId="49" fontId="14" fillId="0" borderId="0" xfId="21" applyNumberFormat="1" applyFont="1" applyAlignment="1">
      <alignment vertical="top"/>
    </xf>
    <xf numFmtId="0" fontId="14" fillId="0" borderId="0" xfId="21" applyFont="1" applyAlignment="1">
      <alignment vertical="top" wrapText="1"/>
    </xf>
    <xf numFmtId="0" fontId="14" fillId="0" borderId="0" xfId="21" applyFont="1" applyAlignment="1">
      <alignment horizontal="center" vertical="top" wrapText="1"/>
    </xf>
    <xf numFmtId="0" fontId="14" fillId="0" borderId="0" xfId="21" applyFont="1" applyAlignment="1">
      <alignment horizontal="center"/>
    </xf>
    <xf numFmtId="0" fontId="13" fillId="0" borderId="0" xfId="21" applyFont="1"/>
    <xf numFmtId="4" fontId="13" fillId="0" borderId="0" xfId="21" applyNumberFormat="1" applyFont="1"/>
    <xf numFmtId="49" fontId="13" fillId="3" borderId="0" xfId="21" applyNumberFormat="1" applyFont="1" applyFill="1" applyAlignment="1">
      <alignment vertical="top"/>
    </xf>
    <xf numFmtId="0" fontId="13" fillId="3" borderId="0" xfId="21" applyFont="1" applyFill="1" applyAlignment="1">
      <alignment vertical="top" wrapText="1"/>
    </xf>
    <xf numFmtId="0" fontId="13" fillId="3" borderId="0" xfId="21" applyFont="1" applyFill="1" applyAlignment="1">
      <alignment horizontal="center" vertical="top" wrapText="1"/>
    </xf>
    <xf numFmtId="0" fontId="13" fillId="3" borderId="0" xfId="21" applyFont="1" applyFill="1" applyAlignment="1">
      <alignment horizontal="center"/>
    </xf>
    <xf numFmtId="4" fontId="13" fillId="3" borderId="0" xfId="21" applyNumberFormat="1" applyFont="1" applyFill="1"/>
    <xf numFmtId="4" fontId="13" fillId="3" borderId="0" xfId="21" applyNumberFormat="1" applyFont="1" applyFill="1"/>
    <xf numFmtId="10" fontId="13" fillId="3" borderId="0" xfId="2" applyNumberFormat="1" applyFont="1" applyFill="1" applyAlignment="1">
      <alignment horizontal="center"/>
    </xf>
    <xf numFmtId="3" fontId="13" fillId="3" borderId="0" xfId="21" applyNumberFormat="1" applyFont="1" applyFill="1" applyAlignment="1">
      <alignment horizontal="center"/>
    </xf>
    <xf numFmtId="49" fontId="9" fillId="0" borderId="0" xfId="23" applyNumberFormat="1" applyAlignment="1">
      <alignment vertical="top"/>
    </xf>
    <xf numFmtId="49" fontId="9" fillId="0" borderId="0" xfId="23" applyNumberFormat="1"/>
    <xf numFmtId="168" fontId="9" fillId="0" borderId="0" xfId="23" applyNumberFormat="1"/>
    <xf numFmtId="0" fontId="18" fillId="0" borderId="0" xfId="23" applyFont="1" applyAlignment="1">
      <alignment vertical="center"/>
    </xf>
    <xf numFmtId="4" fontId="18" fillId="4" borderId="0" xfId="23" applyNumberFormat="1" applyFont="1" applyFill="1" applyAlignment="1">
      <alignment vertical="center" wrapText="1"/>
    </xf>
    <xf numFmtId="0" fontId="18" fillId="4" borderId="0" xfId="23" applyFont="1" applyFill="1" applyAlignment="1">
      <alignment vertical="center"/>
    </xf>
    <xf numFmtId="0" fontId="18" fillId="0" borderId="8" xfId="23" applyFont="1" applyBorder="1" applyAlignment="1">
      <alignment vertical="center"/>
    </xf>
    <xf numFmtId="0" fontId="18" fillId="0" borderId="10" xfId="23" applyFont="1" applyBorder="1" applyAlignment="1">
      <alignment vertical="center"/>
    </xf>
    <xf numFmtId="4" fontId="18" fillId="4" borderId="6" xfId="23" applyNumberFormat="1" applyFont="1" applyFill="1" applyBorder="1" applyAlignment="1">
      <alignment vertical="center" wrapText="1"/>
    </xf>
    <xf numFmtId="0" fontId="18" fillId="4" borderId="11" xfId="23" applyFont="1" applyFill="1" applyBorder="1" applyAlignment="1">
      <alignment vertical="center"/>
    </xf>
    <xf numFmtId="0" fontId="19" fillId="4" borderId="6" xfId="23" applyFont="1" applyFill="1" applyBorder="1" applyAlignment="1">
      <alignment vertical="center"/>
    </xf>
    <xf numFmtId="0" fontId="19" fillId="4" borderId="0" xfId="23" applyFont="1" applyFill="1" applyAlignment="1">
      <alignment vertical="center"/>
    </xf>
    <xf numFmtId="10" fontId="19" fillId="4" borderId="0" xfId="24" applyNumberFormat="1" applyFont="1" applyFill="1" applyBorder="1" applyAlignment="1" applyProtection="1">
      <alignment vertical="center"/>
    </xf>
    <xf numFmtId="0" fontId="19" fillId="4" borderId="0" xfId="23" applyFont="1" applyFill="1" applyAlignment="1">
      <alignment horizontal="center" vertical="center"/>
    </xf>
    <xf numFmtId="0" fontId="20" fillId="5" borderId="12" xfId="23" applyFont="1" applyFill="1" applyBorder="1" applyAlignment="1">
      <alignment horizontal="center" vertical="center"/>
    </xf>
    <xf numFmtId="0" fontId="20" fillId="5" borderId="13" xfId="23" applyFont="1" applyFill="1" applyBorder="1" applyAlignment="1">
      <alignment horizontal="center" vertical="center"/>
    </xf>
    <xf numFmtId="0" fontId="20" fillId="5" borderId="13" xfId="23" applyFont="1" applyFill="1" applyBorder="1" applyAlignment="1">
      <alignment horizontal="center" vertical="center" wrapText="1"/>
    </xf>
    <xf numFmtId="0" fontId="20" fillId="5" borderId="14" xfId="23" applyFont="1" applyFill="1" applyBorder="1" applyAlignment="1">
      <alignment horizontal="center" vertical="center" wrapText="1"/>
    </xf>
    <xf numFmtId="0" fontId="20" fillId="4" borderId="6" xfId="23" applyFont="1" applyFill="1" applyBorder="1" applyAlignment="1">
      <alignment horizontal="center" vertical="center"/>
    </xf>
    <xf numFmtId="0" fontId="20" fillId="4" borderId="0" xfId="23" applyFont="1" applyFill="1" applyAlignment="1">
      <alignment vertical="center"/>
    </xf>
    <xf numFmtId="0" fontId="19" fillId="4" borderId="11" xfId="23" applyFont="1" applyFill="1" applyBorder="1" applyAlignment="1">
      <alignment vertical="center"/>
    </xf>
    <xf numFmtId="10" fontId="20" fillId="4" borderId="0" xfId="23" applyNumberFormat="1" applyFont="1" applyFill="1" applyAlignment="1">
      <alignment vertical="center"/>
    </xf>
    <xf numFmtId="10" fontId="20" fillId="4" borderId="11" xfId="23" applyNumberFormat="1" applyFont="1" applyFill="1" applyBorder="1" applyAlignment="1">
      <alignment vertical="center"/>
    </xf>
    <xf numFmtId="0" fontId="19" fillId="4" borderId="6" xfId="23" applyFont="1" applyFill="1" applyBorder="1" applyAlignment="1">
      <alignment horizontal="center" vertical="center"/>
    </xf>
    <xf numFmtId="10" fontId="19" fillId="4" borderId="0" xfId="23" applyNumberFormat="1" applyFont="1" applyFill="1" applyAlignment="1">
      <alignment vertical="center"/>
    </xf>
    <xf numFmtId="10" fontId="19" fillId="4" borderId="11" xfId="23" applyNumberFormat="1" applyFont="1" applyFill="1" applyBorder="1" applyAlignment="1">
      <alignment vertical="center"/>
    </xf>
    <xf numFmtId="10" fontId="20" fillId="4" borderId="0" xfId="24" applyNumberFormat="1" applyFont="1" applyFill="1" applyBorder="1" applyAlignment="1" applyProtection="1">
      <alignment vertical="center"/>
    </xf>
    <xf numFmtId="49" fontId="19" fillId="4" borderId="6" xfId="23" applyNumberFormat="1" applyFont="1" applyFill="1" applyBorder="1" applyAlignment="1">
      <alignment horizontal="right" vertical="center"/>
    </xf>
    <xf numFmtId="10" fontId="19" fillId="6" borderId="0" xfId="23" applyNumberFormat="1" applyFont="1" applyFill="1" applyAlignment="1">
      <alignment vertical="center"/>
    </xf>
    <xf numFmtId="0" fontId="19" fillId="0" borderId="6" xfId="23" applyFont="1" applyBorder="1" applyAlignment="1">
      <alignment vertical="center"/>
    </xf>
    <xf numFmtId="0" fontId="19" fillId="0" borderId="0" xfId="23" applyFont="1" applyAlignment="1">
      <alignment vertical="center"/>
    </xf>
    <xf numFmtId="49" fontId="19" fillId="0" borderId="6" xfId="23" applyNumberFormat="1" applyFont="1" applyBorder="1" applyAlignment="1">
      <alignment horizontal="right" vertical="center"/>
    </xf>
    <xf numFmtId="10" fontId="19" fillId="0" borderId="0" xfId="23" applyNumberFormat="1" applyFont="1" applyAlignment="1">
      <alignment vertical="center"/>
    </xf>
    <xf numFmtId="10" fontId="19" fillId="0" borderId="11" xfId="23" applyNumberFormat="1" applyFont="1" applyBorder="1" applyAlignment="1">
      <alignment vertical="center"/>
    </xf>
    <xf numFmtId="10" fontId="19" fillId="0" borderId="0" xfId="24" applyNumberFormat="1" applyFont="1" applyFill="1" applyBorder="1" applyAlignment="1" applyProtection="1">
      <alignment vertical="center"/>
    </xf>
    <xf numFmtId="0" fontId="18" fillId="0" borderId="11" xfId="23" applyFont="1" applyBorder="1" applyAlignment="1">
      <alignment vertical="center"/>
    </xf>
    <xf numFmtId="49" fontId="19" fillId="4" borderId="6" xfId="23" applyNumberFormat="1" applyFont="1" applyFill="1" applyBorder="1" applyAlignment="1">
      <alignment horizontal="center" vertical="center"/>
    </xf>
    <xf numFmtId="49" fontId="20" fillId="4" borderId="6" xfId="23" applyNumberFormat="1" applyFont="1" applyFill="1" applyBorder="1" applyAlignment="1">
      <alignment horizontal="center" vertical="center"/>
    </xf>
    <xf numFmtId="0" fontId="19" fillId="4" borderId="9" xfId="23" applyFont="1" applyFill="1" applyBorder="1" applyAlignment="1">
      <alignment horizontal="center" vertical="center"/>
    </xf>
    <xf numFmtId="0" fontId="19" fillId="4" borderId="15" xfId="23" applyFont="1" applyFill="1" applyBorder="1" applyAlignment="1">
      <alignment vertical="center"/>
    </xf>
    <xf numFmtId="4" fontId="19" fillId="4" borderId="15" xfId="23" applyNumberFormat="1" applyFont="1" applyFill="1" applyBorder="1" applyAlignment="1">
      <alignment vertical="center"/>
    </xf>
    <xf numFmtId="4" fontId="19" fillId="4" borderId="10" xfId="23" applyNumberFormat="1" applyFont="1" applyFill="1" applyBorder="1" applyAlignment="1">
      <alignment vertical="center"/>
    </xf>
    <xf numFmtId="4" fontId="17" fillId="5" borderId="17" xfId="23" applyNumberFormat="1" applyFont="1" applyFill="1" applyBorder="1" applyAlignment="1">
      <alignment vertical="center"/>
    </xf>
    <xf numFmtId="0" fontId="20" fillId="4" borderId="0" xfId="23" applyFont="1" applyFill="1" applyAlignment="1">
      <alignment horizontal="center" vertical="center"/>
    </xf>
    <xf numFmtId="4" fontId="19" fillId="4" borderId="0" xfId="23" applyNumberFormat="1" applyFont="1" applyFill="1" applyAlignment="1">
      <alignment vertical="center"/>
    </xf>
    <xf numFmtId="0" fontId="21" fillId="4" borderId="6" xfId="23" applyFont="1" applyFill="1" applyBorder="1" applyAlignment="1">
      <alignment vertical="center"/>
    </xf>
    <xf numFmtId="0" fontId="21" fillId="4" borderId="0" xfId="23" applyFont="1" applyFill="1" applyAlignment="1">
      <alignment horizontal="right" vertical="center"/>
    </xf>
    <xf numFmtId="0" fontId="9" fillId="4" borderId="0" xfId="23" applyFill="1" applyAlignment="1">
      <alignment vertical="center"/>
    </xf>
    <xf numFmtId="10" fontId="0" fillId="4" borderId="0" xfId="24" applyNumberFormat="1" applyFont="1" applyFill="1" applyBorder="1" applyAlignment="1" applyProtection="1">
      <alignment vertical="center"/>
    </xf>
    <xf numFmtId="0" fontId="22" fillId="4" borderId="11" xfId="23" applyFont="1" applyFill="1" applyBorder="1" applyAlignment="1">
      <alignment vertical="center"/>
    </xf>
    <xf numFmtId="0" fontId="9" fillId="4" borderId="6" xfId="23" applyFill="1" applyBorder="1" applyAlignment="1">
      <alignment vertical="center"/>
    </xf>
    <xf numFmtId="49" fontId="9" fillId="0" borderId="9" xfId="23" applyNumberFormat="1" applyBorder="1" applyAlignment="1">
      <alignment vertical="top"/>
    </xf>
    <xf numFmtId="49" fontId="9" fillId="0" borderId="15" xfId="23" applyNumberFormat="1" applyBorder="1"/>
    <xf numFmtId="0" fontId="9" fillId="0" borderId="0" xfId="23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0" fontId="14" fillId="0" borderId="0" xfId="21" applyFont="1" applyAlignment="1">
      <alignment vertical="top"/>
    </xf>
    <xf numFmtId="170" fontId="14" fillId="0" borderId="0" xfId="21" applyNumberFormat="1" applyFont="1"/>
    <xf numFmtId="0" fontId="14" fillId="0" borderId="0" xfId="25" applyFont="1"/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1" applyNumberFormat="1" applyFont="1" applyBorder="1" applyAlignment="1">
      <alignment horizontal="left" vertical="center" indent="1"/>
    </xf>
    <xf numFmtId="49" fontId="10" fillId="0" borderId="0" xfId="1" applyNumberFormat="1" applyFont="1" applyBorder="1" applyAlignment="1">
      <alignment horizontal="center" vertical="center"/>
    </xf>
    <xf numFmtId="10" fontId="10" fillId="0" borderId="0" xfId="2" applyNumberFormat="1" applyFont="1" applyBorder="1" applyAlignment="1">
      <alignment horizontal="center" vertical="center"/>
    </xf>
    <xf numFmtId="49" fontId="14" fillId="0" borderId="1" xfId="21" applyNumberFormat="1" applyFont="1" applyBorder="1" applyAlignment="1">
      <alignment horizontal="center" vertical="center"/>
    </xf>
    <xf numFmtId="164" fontId="14" fillId="0" borderId="1" xfId="26" applyFont="1" applyBorder="1" applyAlignment="1">
      <alignment horizontal="center" vertical="center"/>
    </xf>
    <xf numFmtId="10" fontId="14" fillId="0" borderId="1" xfId="2" applyNumberFormat="1" applyFont="1" applyBorder="1" applyAlignment="1">
      <alignment horizontal="center" vertical="center"/>
    </xf>
    <xf numFmtId="0" fontId="13" fillId="0" borderId="1" xfId="21" applyFont="1" applyBorder="1" applyAlignment="1">
      <alignment horizontal="center" vertical="center" wrapText="1"/>
    </xf>
    <xf numFmtId="164" fontId="13" fillId="0" borderId="1" xfId="26" applyFont="1" applyBorder="1" applyAlignment="1">
      <alignment horizontal="center" vertical="center"/>
    </xf>
    <xf numFmtId="10" fontId="13" fillId="0" borderId="1" xfId="2" applyNumberFormat="1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14" fillId="0" borderId="1" xfId="21" applyFont="1" applyBorder="1" applyAlignment="1">
      <alignment horizontal="left" vertical="center" wrapText="1"/>
    </xf>
    <xf numFmtId="0" fontId="14" fillId="0" borderId="1" xfId="21" applyFont="1" applyBorder="1" applyAlignment="1">
      <alignment horizontal="center" vertical="center" wrapText="1"/>
    </xf>
    <xf numFmtId="0" fontId="13" fillId="0" borderId="1" xfId="21" applyFont="1" applyBorder="1" applyAlignment="1">
      <alignment horizontal="left" vertical="center" wrapText="1"/>
    </xf>
    <xf numFmtId="0" fontId="13" fillId="0" borderId="3" xfId="21" applyFont="1" applyBorder="1" applyAlignment="1">
      <alignment horizontal="left" vertical="center" wrapText="1"/>
    </xf>
    <xf numFmtId="0" fontId="14" fillId="0" borderId="1" xfId="25" applyFont="1" applyBorder="1" applyAlignment="1">
      <alignment horizontal="left" vertical="center" wrapText="1"/>
    </xf>
    <xf numFmtId="0" fontId="14" fillId="0" borderId="0" xfId="21" applyFont="1" applyAlignment="1">
      <alignment horizontal="left" vertical="center" wrapText="1"/>
    </xf>
    <xf numFmtId="49" fontId="14" fillId="0" borderId="1" xfId="21" applyNumberFormat="1" applyFont="1" applyBorder="1" applyAlignment="1">
      <alignment horizontal="center" vertical="center" wrapText="1"/>
    </xf>
    <xf numFmtId="0" fontId="14" fillId="0" borderId="1" xfId="21" applyFont="1" applyFill="1" applyBorder="1" applyAlignment="1">
      <alignment horizontal="center" vertical="center" wrapText="1"/>
    </xf>
    <xf numFmtId="170" fontId="14" fillId="0" borderId="1" xfId="21" applyNumberFormat="1" applyFont="1" applyBorder="1" applyAlignment="1">
      <alignment horizontal="center" vertical="center" wrapText="1"/>
    </xf>
    <xf numFmtId="4" fontId="14" fillId="0" borderId="1" xfId="21" applyNumberFormat="1" applyFont="1" applyBorder="1" applyAlignment="1">
      <alignment horizontal="center" vertical="center" wrapText="1"/>
    </xf>
    <xf numFmtId="49" fontId="13" fillId="0" borderId="1" xfId="21" applyNumberFormat="1" applyFont="1" applyBorder="1" applyAlignment="1">
      <alignment horizontal="center" vertical="center" wrapText="1"/>
    </xf>
    <xf numFmtId="0" fontId="13" fillId="0" borderId="1" xfId="21" applyFont="1" applyFill="1" applyBorder="1" applyAlignment="1">
      <alignment horizontal="center" vertical="center" wrapText="1"/>
    </xf>
    <xf numFmtId="49" fontId="26" fillId="0" borderId="1" xfId="21" applyNumberFormat="1" applyFont="1" applyBorder="1" applyAlignment="1">
      <alignment horizontal="center" vertical="center" wrapText="1"/>
    </xf>
    <xf numFmtId="49" fontId="14" fillId="0" borderId="1" xfId="25" applyNumberFormat="1" applyFont="1" applyBorder="1" applyAlignment="1">
      <alignment horizontal="center" vertical="center" wrapText="1"/>
    </xf>
    <xf numFmtId="0" fontId="14" fillId="0" borderId="1" xfId="25" applyFont="1" applyFill="1" applyBorder="1" applyAlignment="1">
      <alignment horizontal="center" vertical="center" wrapText="1"/>
    </xf>
    <xf numFmtId="0" fontId="14" fillId="0" borderId="1" xfId="25" applyNumberFormat="1" applyFont="1" applyBorder="1" applyAlignment="1">
      <alignment horizontal="center" vertical="center" wrapText="1"/>
    </xf>
    <xf numFmtId="0" fontId="14" fillId="0" borderId="1" xfId="25" applyFont="1" applyBorder="1" applyAlignment="1">
      <alignment horizontal="center" vertical="center" wrapText="1"/>
    </xf>
    <xf numFmtId="170" fontId="14" fillId="0" borderId="1" xfId="25" applyNumberFormat="1" applyFont="1" applyBorder="1" applyAlignment="1">
      <alignment horizontal="center" vertical="center" wrapText="1"/>
    </xf>
    <xf numFmtId="4" fontId="14" fillId="0" borderId="1" xfId="25" applyNumberFormat="1" applyFont="1" applyBorder="1" applyAlignment="1">
      <alignment horizontal="center" vertical="center" wrapText="1"/>
    </xf>
    <xf numFmtId="49" fontId="13" fillId="0" borderId="1" xfId="25" applyNumberFormat="1" applyFont="1" applyBorder="1" applyAlignment="1">
      <alignment horizontal="center" vertical="center" wrapText="1"/>
    </xf>
    <xf numFmtId="0" fontId="13" fillId="0" borderId="1" xfId="25" applyFont="1" applyFill="1" applyBorder="1" applyAlignment="1">
      <alignment horizontal="center" vertical="center" wrapText="1"/>
    </xf>
    <xf numFmtId="0" fontId="13" fillId="0" borderId="1" xfId="25" applyFont="1" applyBorder="1" applyAlignment="1">
      <alignment horizontal="center" vertical="center" wrapText="1"/>
    </xf>
    <xf numFmtId="49" fontId="26" fillId="0" borderId="1" xfId="25" applyNumberFormat="1" applyFont="1" applyBorder="1" applyAlignment="1">
      <alignment horizontal="center" vertical="center" wrapText="1"/>
    </xf>
    <xf numFmtId="49" fontId="13" fillId="0" borderId="1" xfId="21" quotePrefix="1" applyNumberFormat="1" applyFont="1" applyBorder="1" applyAlignment="1">
      <alignment horizontal="center" vertical="center" wrapText="1"/>
    </xf>
    <xf numFmtId="4" fontId="13" fillId="0" borderId="1" xfId="21" applyNumberFormat="1" applyFont="1" applyBorder="1" applyAlignment="1">
      <alignment horizontal="center" vertical="center" wrapText="1"/>
    </xf>
    <xf numFmtId="49" fontId="14" fillId="0" borderId="1" xfId="21" quotePrefix="1" applyNumberFormat="1" applyFont="1" applyBorder="1" applyAlignment="1">
      <alignment horizontal="center" vertical="center" wrapText="1"/>
    </xf>
    <xf numFmtId="4" fontId="14" fillId="0" borderId="1" xfId="21" applyNumberFormat="1" applyFont="1" applyFill="1" applyBorder="1" applyAlignment="1">
      <alignment horizontal="center" vertical="center" wrapText="1"/>
    </xf>
    <xf numFmtId="49" fontId="14" fillId="0" borderId="1" xfId="21" quotePrefix="1" applyNumberFormat="1" applyFont="1" applyFill="1" applyBorder="1" applyAlignment="1">
      <alignment horizontal="center" vertical="center" wrapText="1"/>
    </xf>
    <xf numFmtId="164" fontId="14" fillId="0" borderId="0" xfId="26" applyFont="1"/>
    <xf numFmtId="49" fontId="14" fillId="0" borderId="1" xfId="21" applyNumberFormat="1" applyFont="1" applyFill="1" applyBorder="1" applyAlignment="1">
      <alignment horizontal="center" vertical="center" wrapText="1"/>
    </xf>
    <xf numFmtId="0" fontId="14" fillId="0" borderId="3" xfId="21" applyFont="1" applyBorder="1" applyAlignment="1">
      <alignment horizontal="left" vertical="center" wrapText="1"/>
    </xf>
    <xf numFmtId="0" fontId="14" fillId="0" borderId="1" xfId="21" applyNumberFormat="1" applyFont="1" applyBorder="1" applyAlignment="1">
      <alignment horizontal="center" vertical="center" wrapText="1"/>
    </xf>
    <xf numFmtId="4" fontId="13" fillId="0" borderId="1" xfId="21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left" vertical="center"/>
    </xf>
    <xf numFmtId="49" fontId="14" fillId="0" borderId="0" xfId="21" applyNumberFormat="1" applyFont="1" applyAlignment="1">
      <alignment vertical="top" wrapText="1"/>
    </xf>
    <xf numFmtId="0" fontId="14" fillId="0" borderId="0" xfId="21" applyFont="1" applyFill="1" applyAlignment="1">
      <alignment vertical="top" wrapText="1"/>
    </xf>
    <xf numFmtId="0" fontId="14" fillId="0" borderId="0" xfId="21" applyFont="1" applyAlignment="1">
      <alignment wrapText="1"/>
    </xf>
    <xf numFmtId="170" fontId="14" fillId="0" borderId="0" xfId="21" applyNumberFormat="1" applyFont="1" applyAlignment="1">
      <alignment wrapText="1"/>
    </xf>
    <xf numFmtId="4" fontId="14" fillId="0" borderId="0" xfId="21" applyNumberFormat="1" applyFont="1" applyAlignment="1">
      <alignment wrapText="1"/>
    </xf>
    <xf numFmtId="10" fontId="10" fillId="0" borderId="2" xfId="2" applyNumberFormat="1" applyFont="1" applyBorder="1" applyAlignment="1">
      <alignment horizontal="center" vertical="center"/>
    </xf>
    <xf numFmtId="10" fontId="10" fillId="0" borderId="3" xfId="2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4" fontId="13" fillId="3" borderId="0" xfId="21" applyNumberFormat="1" applyFont="1" applyFill="1"/>
    <xf numFmtId="10" fontId="10" fillId="0" borderId="2" xfId="2" applyNumberFormat="1" applyFont="1" applyBorder="1" applyAlignment="1">
      <alignment horizontal="left" vertical="center" indent="1"/>
    </xf>
    <xf numFmtId="10" fontId="10" fillId="0" borderId="3" xfId="2" applyNumberFormat="1" applyFont="1" applyBorder="1" applyAlignment="1">
      <alignment horizontal="left" vertical="center" indent="1"/>
    </xf>
    <xf numFmtId="0" fontId="10" fillId="0" borderId="0" xfId="0" applyFont="1" applyBorder="1" applyAlignment="1">
      <alignment horizontal="left" vertical="center" wrapText="1" indent="13"/>
    </xf>
    <xf numFmtId="49" fontId="10" fillId="0" borderId="2" xfId="1" applyNumberFormat="1" applyFont="1" applyBorder="1" applyAlignment="1">
      <alignment horizontal="left" vertical="center" indent="1"/>
    </xf>
    <xf numFmtId="49" fontId="10" fillId="0" borderId="4" xfId="1" applyNumberFormat="1" applyFont="1" applyBorder="1" applyAlignment="1">
      <alignment horizontal="left" vertical="center" indent="1"/>
    </xf>
    <xf numFmtId="49" fontId="10" fillId="0" borderId="3" xfId="1" applyNumberFormat="1" applyFont="1" applyBorder="1" applyAlignment="1">
      <alignment horizontal="left" vertical="center" indent="1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49" fontId="10" fillId="0" borderId="2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0" fontId="20" fillId="5" borderId="16" xfId="23" applyFont="1" applyFill="1" applyBorder="1" applyAlignment="1">
      <alignment horizontal="right" vertical="center"/>
    </xf>
    <xf numFmtId="0" fontId="9" fillId="4" borderId="11" xfId="23" applyFill="1" applyBorder="1" applyAlignment="1">
      <alignment horizontal="left" vertical="center" wrapText="1"/>
    </xf>
    <xf numFmtId="0" fontId="9" fillId="4" borderId="10" xfId="23" applyFill="1" applyBorder="1" applyAlignment="1">
      <alignment horizontal="left" vertical="center" wrapText="1"/>
    </xf>
    <xf numFmtId="49" fontId="17" fillId="4" borderId="6" xfId="23" applyNumberFormat="1" applyFont="1" applyFill="1" applyBorder="1" applyAlignment="1">
      <alignment horizontal="center" vertical="center" wrapText="1"/>
    </xf>
    <xf numFmtId="49" fontId="17" fillId="4" borderId="0" xfId="23" applyNumberFormat="1" applyFont="1" applyFill="1" applyAlignment="1">
      <alignment horizontal="center" vertical="center" wrapText="1"/>
    </xf>
    <xf numFmtId="4" fontId="17" fillId="4" borderId="0" xfId="23" applyNumberFormat="1" applyFont="1" applyFill="1" applyAlignment="1">
      <alignment horizontal="center"/>
    </xf>
    <xf numFmtId="49" fontId="17" fillId="4" borderId="7" xfId="23" applyNumberFormat="1" applyFont="1" applyFill="1" applyBorder="1" applyAlignment="1">
      <alignment horizontal="center" vertical="center" wrapText="1"/>
    </xf>
    <xf numFmtId="49" fontId="17" fillId="4" borderId="9" xfId="23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 indent="13"/>
    </xf>
    <xf numFmtId="49" fontId="25" fillId="0" borderId="0" xfId="0" applyNumberFormat="1" applyFont="1" applyBorder="1" applyAlignment="1">
      <alignment horizontal="center" vertical="center"/>
    </xf>
  </cellXfs>
  <cellStyles count="27">
    <cellStyle name="Moeda" xfId="26" builtinId="4"/>
    <cellStyle name="Moeda 2" xfId="15"/>
    <cellStyle name="Normal" xfId="0" builtinId="0"/>
    <cellStyle name="Normal 2" xfId="4"/>
    <cellStyle name="Normal 2 2" xfId="23"/>
    <cellStyle name="Normal 3" xfId="6"/>
    <cellStyle name="Normal 3 2" xfId="11"/>
    <cellStyle name="Normal 4" xfId="9"/>
    <cellStyle name="Normal 4 2" xfId="12"/>
    <cellStyle name="Normal 5" xfId="17"/>
    <cellStyle name="Normal 6" xfId="19"/>
    <cellStyle name="Normal 7" xfId="21"/>
    <cellStyle name="Normal 8" xfId="22"/>
    <cellStyle name="Normal 9" xfId="25"/>
    <cellStyle name="Porcentagem" xfId="2" builtinId="5"/>
    <cellStyle name="Porcentagem 2" xfId="8"/>
    <cellStyle name="Porcentagem 2 2" xfId="13"/>
    <cellStyle name="Porcentagem 3" xfId="16"/>
    <cellStyle name="Porcentagem 4" xfId="24"/>
    <cellStyle name="Separador de milhares 2" xfId="5"/>
    <cellStyle name="Separador de milhares 3" xfId="7"/>
    <cellStyle name="Separador de milhares 4" xfId="10"/>
    <cellStyle name="Separador de milhares 4 2" xfId="3"/>
    <cellStyle name="Separador de milhares 5" xfId="18"/>
    <cellStyle name="Separador de milhares 6" xfId="20"/>
    <cellStyle name="Vírgula" xfId="1" builtinId="3"/>
    <cellStyle name="Vírgula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676275</xdr:colOff>
          <xdr:row>2</xdr:row>
          <xdr:rowOff>152400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9525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s.fernandes/Documents/MARCOS%20FERNANDO/CODEVASF/PROCESSOS/2018/PM%20Piripiri/59570.001068_2018-21/Planacon/PROJETO%20DE%20PIRIPIRI%20-%20CONV&#202;NIO%208796012018/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9"/>
  <sheetViews>
    <sheetView tabSelected="1" workbookViewId="0"/>
  </sheetViews>
  <sheetFormatPr defaultRowHeight="15.75" x14ac:dyDescent="0.25"/>
  <cols>
    <col min="1" max="1" width="14.7109375" style="18" customWidth="1"/>
    <col min="2" max="2" width="79.28515625" style="19" customWidth="1"/>
    <col min="3" max="3" width="17.5703125" style="20" customWidth="1"/>
    <col min="4" max="4" width="8.140625" style="21" bestFit="1" customWidth="1"/>
    <col min="5" max="5" width="13.85546875" style="17" bestFit="1" customWidth="1"/>
    <col min="6" max="6" width="13.85546875" style="17" customWidth="1"/>
    <col min="7" max="10" width="12.7109375" style="17" customWidth="1"/>
    <col min="11" max="208" width="9.140625" style="16"/>
    <col min="209" max="209" width="14.7109375" style="16" customWidth="1"/>
    <col min="210" max="210" width="40.7109375" style="16" customWidth="1"/>
    <col min="211" max="211" width="6.7109375" style="16" customWidth="1"/>
    <col min="212" max="214" width="12.7109375" style="16" customWidth="1"/>
    <col min="215" max="215" width="14.7109375" style="16" customWidth="1"/>
    <col min="216" max="217" width="15.7109375" style="16" customWidth="1"/>
    <col min="218" max="221" width="12.7109375" style="16" customWidth="1"/>
    <col min="222" max="464" width="9.140625" style="16"/>
    <col min="465" max="465" width="14.7109375" style="16" customWidth="1"/>
    <col min="466" max="466" width="40.7109375" style="16" customWidth="1"/>
    <col min="467" max="467" width="6.7109375" style="16" customWidth="1"/>
    <col min="468" max="470" width="12.7109375" style="16" customWidth="1"/>
    <col min="471" max="471" width="14.7109375" style="16" customWidth="1"/>
    <col min="472" max="473" width="15.7109375" style="16" customWidth="1"/>
    <col min="474" max="477" width="12.7109375" style="16" customWidth="1"/>
    <col min="478" max="720" width="9.140625" style="16"/>
    <col min="721" max="721" width="14.7109375" style="16" customWidth="1"/>
    <col min="722" max="722" width="40.7109375" style="16" customWidth="1"/>
    <col min="723" max="723" width="6.7109375" style="16" customWidth="1"/>
    <col min="724" max="726" width="12.7109375" style="16" customWidth="1"/>
    <col min="727" max="727" width="14.7109375" style="16" customWidth="1"/>
    <col min="728" max="729" width="15.7109375" style="16" customWidth="1"/>
    <col min="730" max="733" width="12.7109375" style="16" customWidth="1"/>
    <col min="734" max="976" width="9.140625" style="16"/>
    <col min="977" max="977" width="14.7109375" style="16" customWidth="1"/>
    <col min="978" max="978" width="40.7109375" style="16" customWidth="1"/>
    <col min="979" max="979" width="6.7109375" style="16" customWidth="1"/>
    <col min="980" max="982" width="12.7109375" style="16" customWidth="1"/>
    <col min="983" max="983" width="14.7109375" style="16" customWidth="1"/>
    <col min="984" max="985" width="15.7109375" style="16" customWidth="1"/>
    <col min="986" max="989" width="12.7109375" style="16" customWidth="1"/>
    <col min="990" max="1232" width="9.140625" style="16"/>
    <col min="1233" max="1233" width="14.7109375" style="16" customWidth="1"/>
    <col min="1234" max="1234" width="40.7109375" style="16" customWidth="1"/>
    <col min="1235" max="1235" width="6.7109375" style="16" customWidth="1"/>
    <col min="1236" max="1238" width="12.7109375" style="16" customWidth="1"/>
    <col min="1239" max="1239" width="14.7109375" style="16" customWidth="1"/>
    <col min="1240" max="1241" width="15.7109375" style="16" customWidth="1"/>
    <col min="1242" max="1245" width="12.7109375" style="16" customWidth="1"/>
    <col min="1246" max="1488" width="9.140625" style="16"/>
    <col min="1489" max="1489" width="14.7109375" style="16" customWidth="1"/>
    <col min="1490" max="1490" width="40.7109375" style="16" customWidth="1"/>
    <col min="1491" max="1491" width="6.7109375" style="16" customWidth="1"/>
    <col min="1492" max="1494" width="12.7109375" style="16" customWidth="1"/>
    <col min="1495" max="1495" width="14.7109375" style="16" customWidth="1"/>
    <col min="1496" max="1497" width="15.7109375" style="16" customWidth="1"/>
    <col min="1498" max="1501" width="12.7109375" style="16" customWidth="1"/>
    <col min="1502" max="1744" width="9.140625" style="16"/>
    <col min="1745" max="1745" width="14.7109375" style="16" customWidth="1"/>
    <col min="1746" max="1746" width="40.7109375" style="16" customWidth="1"/>
    <col min="1747" max="1747" width="6.7109375" style="16" customWidth="1"/>
    <col min="1748" max="1750" width="12.7109375" style="16" customWidth="1"/>
    <col min="1751" max="1751" width="14.7109375" style="16" customWidth="1"/>
    <col min="1752" max="1753" width="15.7109375" style="16" customWidth="1"/>
    <col min="1754" max="1757" width="12.7109375" style="16" customWidth="1"/>
    <col min="1758" max="2000" width="9.140625" style="16"/>
    <col min="2001" max="2001" width="14.7109375" style="16" customWidth="1"/>
    <col min="2002" max="2002" width="40.7109375" style="16" customWidth="1"/>
    <col min="2003" max="2003" width="6.7109375" style="16" customWidth="1"/>
    <col min="2004" max="2006" width="12.7109375" style="16" customWidth="1"/>
    <col min="2007" max="2007" width="14.7109375" style="16" customWidth="1"/>
    <col min="2008" max="2009" width="15.7109375" style="16" customWidth="1"/>
    <col min="2010" max="2013" width="12.7109375" style="16" customWidth="1"/>
    <col min="2014" max="2256" width="9.140625" style="16"/>
    <col min="2257" max="2257" width="14.7109375" style="16" customWidth="1"/>
    <col min="2258" max="2258" width="40.7109375" style="16" customWidth="1"/>
    <col min="2259" max="2259" width="6.7109375" style="16" customWidth="1"/>
    <col min="2260" max="2262" width="12.7109375" style="16" customWidth="1"/>
    <col min="2263" max="2263" width="14.7109375" style="16" customWidth="1"/>
    <col min="2264" max="2265" width="15.7109375" style="16" customWidth="1"/>
    <col min="2266" max="2269" width="12.7109375" style="16" customWidth="1"/>
    <col min="2270" max="2512" width="9.140625" style="16"/>
    <col min="2513" max="2513" width="14.7109375" style="16" customWidth="1"/>
    <col min="2514" max="2514" width="40.7109375" style="16" customWidth="1"/>
    <col min="2515" max="2515" width="6.7109375" style="16" customWidth="1"/>
    <col min="2516" max="2518" width="12.7109375" style="16" customWidth="1"/>
    <col min="2519" max="2519" width="14.7109375" style="16" customWidth="1"/>
    <col min="2520" max="2521" width="15.7109375" style="16" customWidth="1"/>
    <col min="2522" max="2525" width="12.7109375" style="16" customWidth="1"/>
    <col min="2526" max="2768" width="9.140625" style="16"/>
    <col min="2769" max="2769" width="14.7109375" style="16" customWidth="1"/>
    <col min="2770" max="2770" width="40.7109375" style="16" customWidth="1"/>
    <col min="2771" max="2771" width="6.7109375" style="16" customWidth="1"/>
    <col min="2772" max="2774" width="12.7109375" style="16" customWidth="1"/>
    <col min="2775" max="2775" width="14.7109375" style="16" customWidth="1"/>
    <col min="2776" max="2777" width="15.7109375" style="16" customWidth="1"/>
    <col min="2778" max="2781" width="12.7109375" style="16" customWidth="1"/>
    <col min="2782" max="3024" width="9.140625" style="16"/>
    <col min="3025" max="3025" width="14.7109375" style="16" customWidth="1"/>
    <col min="3026" max="3026" width="40.7109375" style="16" customWidth="1"/>
    <col min="3027" max="3027" width="6.7109375" style="16" customWidth="1"/>
    <col min="3028" max="3030" width="12.7109375" style="16" customWidth="1"/>
    <col min="3031" max="3031" width="14.7109375" style="16" customWidth="1"/>
    <col min="3032" max="3033" width="15.7109375" style="16" customWidth="1"/>
    <col min="3034" max="3037" width="12.7109375" style="16" customWidth="1"/>
    <col min="3038" max="3280" width="9.140625" style="16"/>
    <col min="3281" max="3281" width="14.7109375" style="16" customWidth="1"/>
    <col min="3282" max="3282" width="40.7109375" style="16" customWidth="1"/>
    <col min="3283" max="3283" width="6.7109375" style="16" customWidth="1"/>
    <col min="3284" max="3286" width="12.7109375" style="16" customWidth="1"/>
    <col min="3287" max="3287" width="14.7109375" style="16" customWidth="1"/>
    <col min="3288" max="3289" width="15.7109375" style="16" customWidth="1"/>
    <col min="3290" max="3293" width="12.7109375" style="16" customWidth="1"/>
    <col min="3294" max="3536" width="9.140625" style="16"/>
    <col min="3537" max="3537" width="14.7109375" style="16" customWidth="1"/>
    <col min="3538" max="3538" width="40.7109375" style="16" customWidth="1"/>
    <col min="3539" max="3539" width="6.7109375" style="16" customWidth="1"/>
    <col min="3540" max="3542" width="12.7109375" style="16" customWidth="1"/>
    <col min="3543" max="3543" width="14.7109375" style="16" customWidth="1"/>
    <col min="3544" max="3545" width="15.7109375" style="16" customWidth="1"/>
    <col min="3546" max="3549" width="12.7109375" style="16" customWidth="1"/>
    <col min="3550" max="3792" width="9.140625" style="16"/>
    <col min="3793" max="3793" width="14.7109375" style="16" customWidth="1"/>
    <col min="3794" max="3794" width="40.7109375" style="16" customWidth="1"/>
    <col min="3795" max="3795" width="6.7109375" style="16" customWidth="1"/>
    <col min="3796" max="3798" width="12.7109375" style="16" customWidth="1"/>
    <col min="3799" max="3799" width="14.7109375" style="16" customWidth="1"/>
    <col min="3800" max="3801" width="15.7109375" style="16" customWidth="1"/>
    <col min="3802" max="3805" width="12.7109375" style="16" customWidth="1"/>
    <col min="3806" max="4048" width="9.140625" style="16"/>
    <col min="4049" max="4049" width="14.7109375" style="16" customWidth="1"/>
    <col min="4050" max="4050" width="40.7109375" style="16" customWidth="1"/>
    <col min="4051" max="4051" width="6.7109375" style="16" customWidth="1"/>
    <col min="4052" max="4054" width="12.7109375" style="16" customWidth="1"/>
    <col min="4055" max="4055" width="14.7109375" style="16" customWidth="1"/>
    <col min="4056" max="4057" width="15.7109375" style="16" customWidth="1"/>
    <col min="4058" max="4061" width="12.7109375" style="16" customWidth="1"/>
    <col min="4062" max="4304" width="9.140625" style="16"/>
    <col min="4305" max="4305" width="14.7109375" style="16" customWidth="1"/>
    <col min="4306" max="4306" width="40.7109375" style="16" customWidth="1"/>
    <col min="4307" max="4307" width="6.7109375" style="16" customWidth="1"/>
    <col min="4308" max="4310" width="12.7109375" style="16" customWidth="1"/>
    <col min="4311" max="4311" width="14.7109375" style="16" customWidth="1"/>
    <col min="4312" max="4313" width="15.7109375" style="16" customWidth="1"/>
    <col min="4314" max="4317" width="12.7109375" style="16" customWidth="1"/>
    <col min="4318" max="4560" width="9.140625" style="16"/>
    <col min="4561" max="4561" width="14.7109375" style="16" customWidth="1"/>
    <col min="4562" max="4562" width="40.7109375" style="16" customWidth="1"/>
    <col min="4563" max="4563" width="6.7109375" style="16" customWidth="1"/>
    <col min="4564" max="4566" width="12.7109375" style="16" customWidth="1"/>
    <col min="4567" max="4567" width="14.7109375" style="16" customWidth="1"/>
    <col min="4568" max="4569" width="15.7109375" style="16" customWidth="1"/>
    <col min="4570" max="4573" width="12.7109375" style="16" customWidth="1"/>
    <col min="4574" max="4816" width="9.140625" style="16"/>
    <col min="4817" max="4817" width="14.7109375" style="16" customWidth="1"/>
    <col min="4818" max="4818" width="40.7109375" style="16" customWidth="1"/>
    <col min="4819" max="4819" width="6.7109375" style="16" customWidth="1"/>
    <col min="4820" max="4822" width="12.7109375" style="16" customWidth="1"/>
    <col min="4823" max="4823" width="14.7109375" style="16" customWidth="1"/>
    <col min="4824" max="4825" width="15.7109375" style="16" customWidth="1"/>
    <col min="4826" max="4829" width="12.7109375" style="16" customWidth="1"/>
    <col min="4830" max="5072" width="9.140625" style="16"/>
    <col min="5073" max="5073" width="14.7109375" style="16" customWidth="1"/>
    <col min="5074" max="5074" width="40.7109375" style="16" customWidth="1"/>
    <col min="5075" max="5075" width="6.7109375" style="16" customWidth="1"/>
    <col min="5076" max="5078" width="12.7109375" style="16" customWidth="1"/>
    <col min="5079" max="5079" width="14.7109375" style="16" customWidth="1"/>
    <col min="5080" max="5081" width="15.7109375" style="16" customWidth="1"/>
    <col min="5082" max="5085" width="12.7109375" style="16" customWidth="1"/>
    <col min="5086" max="5328" width="9.140625" style="16"/>
    <col min="5329" max="5329" width="14.7109375" style="16" customWidth="1"/>
    <col min="5330" max="5330" width="40.7109375" style="16" customWidth="1"/>
    <col min="5331" max="5331" width="6.7109375" style="16" customWidth="1"/>
    <col min="5332" max="5334" width="12.7109375" style="16" customWidth="1"/>
    <col min="5335" max="5335" width="14.7109375" style="16" customWidth="1"/>
    <col min="5336" max="5337" width="15.7109375" style="16" customWidth="1"/>
    <col min="5338" max="5341" width="12.7109375" style="16" customWidth="1"/>
    <col min="5342" max="5584" width="9.140625" style="16"/>
    <col min="5585" max="5585" width="14.7109375" style="16" customWidth="1"/>
    <col min="5586" max="5586" width="40.7109375" style="16" customWidth="1"/>
    <col min="5587" max="5587" width="6.7109375" style="16" customWidth="1"/>
    <col min="5588" max="5590" width="12.7109375" style="16" customWidth="1"/>
    <col min="5591" max="5591" width="14.7109375" style="16" customWidth="1"/>
    <col min="5592" max="5593" width="15.7109375" style="16" customWidth="1"/>
    <col min="5594" max="5597" width="12.7109375" style="16" customWidth="1"/>
    <col min="5598" max="5840" width="9.140625" style="16"/>
    <col min="5841" max="5841" width="14.7109375" style="16" customWidth="1"/>
    <col min="5842" max="5842" width="40.7109375" style="16" customWidth="1"/>
    <col min="5843" max="5843" width="6.7109375" style="16" customWidth="1"/>
    <col min="5844" max="5846" width="12.7109375" style="16" customWidth="1"/>
    <col min="5847" max="5847" width="14.7109375" style="16" customWidth="1"/>
    <col min="5848" max="5849" width="15.7109375" style="16" customWidth="1"/>
    <col min="5850" max="5853" width="12.7109375" style="16" customWidth="1"/>
    <col min="5854" max="6096" width="9.140625" style="16"/>
    <col min="6097" max="6097" width="14.7109375" style="16" customWidth="1"/>
    <col min="6098" max="6098" width="40.7109375" style="16" customWidth="1"/>
    <col min="6099" max="6099" width="6.7109375" style="16" customWidth="1"/>
    <col min="6100" max="6102" width="12.7109375" style="16" customWidth="1"/>
    <col min="6103" max="6103" width="14.7109375" style="16" customWidth="1"/>
    <col min="6104" max="6105" width="15.7109375" style="16" customWidth="1"/>
    <col min="6106" max="6109" width="12.7109375" style="16" customWidth="1"/>
    <col min="6110" max="6352" width="9.140625" style="16"/>
    <col min="6353" max="6353" width="14.7109375" style="16" customWidth="1"/>
    <col min="6354" max="6354" width="40.7109375" style="16" customWidth="1"/>
    <col min="6355" max="6355" width="6.7109375" style="16" customWidth="1"/>
    <col min="6356" max="6358" width="12.7109375" style="16" customWidth="1"/>
    <col min="6359" max="6359" width="14.7109375" style="16" customWidth="1"/>
    <col min="6360" max="6361" width="15.7109375" style="16" customWidth="1"/>
    <col min="6362" max="6365" width="12.7109375" style="16" customWidth="1"/>
    <col min="6366" max="6608" width="9.140625" style="16"/>
    <col min="6609" max="6609" width="14.7109375" style="16" customWidth="1"/>
    <col min="6610" max="6610" width="40.7109375" style="16" customWidth="1"/>
    <col min="6611" max="6611" width="6.7109375" style="16" customWidth="1"/>
    <col min="6612" max="6614" width="12.7109375" style="16" customWidth="1"/>
    <col min="6615" max="6615" width="14.7109375" style="16" customWidth="1"/>
    <col min="6616" max="6617" width="15.7109375" style="16" customWidth="1"/>
    <col min="6618" max="6621" width="12.7109375" style="16" customWidth="1"/>
    <col min="6622" max="6864" width="9.140625" style="16"/>
    <col min="6865" max="6865" width="14.7109375" style="16" customWidth="1"/>
    <col min="6866" max="6866" width="40.7109375" style="16" customWidth="1"/>
    <col min="6867" max="6867" width="6.7109375" style="16" customWidth="1"/>
    <col min="6868" max="6870" width="12.7109375" style="16" customWidth="1"/>
    <col min="6871" max="6871" width="14.7109375" style="16" customWidth="1"/>
    <col min="6872" max="6873" width="15.7109375" style="16" customWidth="1"/>
    <col min="6874" max="6877" width="12.7109375" style="16" customWidth="1"/>
    <col min="6878" max="7120" width="9.140625" style="16"/>
    <col min="7121" max="7121" width="14.7109375" style="16" customWidth="1"/>
    <col min="7122" max="7122" width="40.7109375" style="16" customWidth="1"/>
    <col min="7123" max="7123" width="6.7109375" style="16" customWidth="1"/>
    <col min="7124" max="7126" width="12.7109375" style="16" customWidth="1"/>
    <col min="7127" max="7127" width="14.7109375" style="16" customWidth="1"/>
    <col min="7128" max="7129" width="15.7109375" style="16" customWidth="1"/>
    <col min="7130" max="7133" width="12.7109375" style="16" customWidth="1"/>
    <col min="7134" max="7376" width="9.140625" style="16"/>
    <col min="7377" max="7377" width="14.7109375" style="16" customWidth="1"/>
    <col min="7378" max="7378" width="40.7109375" style="16" customWidth="1"/>
    <col min="7379" max="7379" width="6.7109375" style="16" customWidth="1"/>
    <col min="7380" max="7382" width="12.7109375" style="16" customWidth="1"/>
    <col min="7383" max="7383" width="14.7109375" style="16" customWidth="1"/>
    <col min="7384" max="7385" width="15.7109375" style="16" customWidth="1"/>
    <col min="7386" max="7389" width="12.7109375" style="16" customWidth="1"/>
    <col min="7390" max="7632" width="9.140625" style="16"/>
    <col min="7633" max="7633" width="14.7109375" style="16" customWidth="1"/>
    <col min="7634" max="7634" width="40.7109375" style="16" customWidth="1"/>
    <col min="7635" max="7635" width="6.7109375" style="16" customWidth="1"/>
    <col min="7636" max="7638" width="12.7109375" style="16" customWidth="1"/>
    <col min="7639" max="7639" width="14.7109375" style="16" customWidth="1"/>
    <col min="7640" max="7641" width="15.7109375" style="16" customWidth="1"/>
    <col min="7642" max="7645" width="12.7109375" style="16" customWidth="1"/>
    <col min="7646" max="7888" width="9.140625" style="16"/>
    <col min="7889" max="7889" width="14.7109375" style="16" customWidth="1"/>
    <col min="7890" max="7890" width="40.7109375" style="16" customWidth="1"/>
    <col min="7891" max="7891" width="6.7109375" style="16" customWidth="1"/>
    <col min="7892" max="7894" width="12.7109375" style="16" customWidth="1"/>
    <col min="7895" max="7895" width="14.7109375" style="16" customWidth="1"/>
    <col min="7896" max="7897" width="15.7109375" style="16" customWidth="1"/>
    <col min="7898" max="7901" width="12.7109375" style="16" customWidth="1"/>
    <col min="7902" max="8144" width="9.140625" style="16"/>
    <col min="8145" max="8145" width="14.7109375" style="16" customWidth="1"/>
    <col min="8146" max="8146" width="40.7109375" style="16" customWidth="1"/>
    <col min="8147" max="8147" width="6.7109375" style="16" customWidth="1"/>
    <col min="8148" max="8150" width="12.7109375" style="16" customWidth="1"/>
    <col min="8151" max="8151" width="14.7109375" style="16" customWidth="1"/>
    <col min="8152" max="8153" width="15.7109375" style="16" customWidth="1"/>
    <col min="8154" max="8157" width="12.7109375" style="16" customWidth="1"/>
    <col min="8158" max="8400" width="9.140625" style="16"/>
    <col min="8401" max="8401" width="14.7109375" style="16" customWidth="1"/>
    <col min="8402" max="8402" width="40.7109375" style="16" customWidth="1"/>
    <col min="8403" max="8403" width="6.7109375" style="16" customWidth="1"/>
    <col min="8404" max="8406" width="12.7109375" style="16" customWidth="1"/>
    <col min="8407" max="8407" width="14.7109375" style="16" customWidth="1"/>
    <col min="8408" max="8409" width="15.7109375" style="16" customWidth="1"/>
    <col min="8410" max="8413" width="12.7109375" style="16" customWidth="1"/>
    <col min="8414" max="8656" width="9.140625" style="16"/>
    <col min="8657" max="8657" width="14.7109375" style="16" customWidth="1"/>
    <col min="8658" max="8658" width="40.7109375" style="16" customWidth="1"/>
    <col min="8659" max="8659" width="6.7109375" style="16" customWidth="1"/>
    <col min="8660" max="8662" width="12.7109375" style="16" customWidth="1"/>
    <col min="8663" max="8663" width="14.7109375" style="16" customWidth="1"/>
    <col min="8664" max="8665" width="15.7109375" style="16" customWidth="1"/>
    <col min="8666" max="8669" width="12.7109375" style="16" customWidth="1"/>
    <col min="8670" max="8912" width="9.140625" style="16"/>
    <col min="8913" max="8913" width="14.7109375" style="16" customWidth="1"/>
    <col min="8914" max="8914" width="40.7109375" style="16" customWidth="1"/>
    <col min="8915" max="8915" width="6.7109375" style="16" customWidth="1"/>
    <col min="8916" max="8918" width="12.7109375" style="16" customWidth="1"/>
    <col min="8919" max="8919" width="14.7109375" style="16" customWidth="1"/>
    <col min="8920" max="8921" width="15.7109375" style="16" customWidth="1"/>
    <col min="8922" max="8925" width="12.7109375" style="16" customWidth="1"/>
    <col min="8926" max="9168" width="9.140625" style="16"/>
    <col min="9169" max="9169" width="14.7109375" style="16" customWidth="1"/>
    <col min="9170" max="9170" width="40.7109375" style="16" customWidth="1"/>
    <col min="9171" max="9171" width="6.7109375" style="16" customWidth="1"/>
    <col min="9172" max="9174" width="12.7109375" style="16" customWidth="1"/>
    <col min="9175" max="9175" width="14.7109375" style="16" customWidth="1"/>
    <col min="9176" max="9177" width="15.7109375" style="16" customWidth="1"/>
    <col min="9178" max="9181" width="12.7109375" style="16" customWidth="1"/>
    <col min="9182" max="9424" width="9.140625" style="16"/>
    <col min="9425" max="9425" width="14.7109375" style="16" customWidth="1"/>
    <col min="9426" max="9426" width="40.7109375" style="16" customWidth="1"/>
    <col min="9427" max="9427" width="6.7109375" style="16" customWidth="1"/>
    <col min="9428" max="9430" width="12.7109375" style="16" customWidth="1"/>
    <col min="9431" max="9431" width="14.7109375" style="16" customWidth="1"/>
    <col min="9432" max="9433" width="15.7109375" style="16" customWidth="1"/>
    <col min="9434" max="9437" width="12.7109375" style="16" customWidth="1"/>
    <col min="9438" max="9680" width="9.140625" style="16"/>
    <col min="9681" max="9681" width="14.7109375" style="16" customWidth="1"/>
    <col min="9682" max="9682" width="40.7109375" style="16" customWidth="1"/>
    <col min="9683" max="9683" width="6.7109375" style="16" customWidth="1"/>
    <col min="9684" max="9686" width="12.7109375" style="16" customWidth="1"/>
    <col min="9687" max="9687" width="14.7109375" style="16" customWidth="1"/>
    <col min="9688" max="9689" width="15.7109375" style="16" customWidth="1"/>
    <col min="9690" max="9693" width="12.7109375" style="16" customWidth="1"/>
    <col min="9694" max="9936" width="9.140625" style="16"/>
    <col min="9937" max="9937" width="14.7109375" style="16" customWidth="1"/>
    <col min="9938" max="9938" width="40.7109375" style="16" customWidth="1"/>
    <col min="9939" max="9939" width="6.7109375" style="16" customWidth="1"/>
    <col min="9940" max="9942" width="12.7109375" style="16" customWidth="1"/>
    <col min="9943" max="9943" width="14.7109375" style="16" customWidth="1"/>
    <col min="9944" max="9945" width="15.7109375" style="16" customWidth="1"/>
    <col min="9946" max="9949" width="12.7109375" style="16" customWidth="1"/>
    <col min="9950" max="10192" width="9.140625" style="16"/>
    <col min="10193" max="10193" width="14.7109375" style="16" customWidth="1"/>
    <col min="10194" max="10194" width="40.7109375" style="16" customWidth="1"/>
    <col min="10195" max="10195" width="6.7109375" style="16" customWidth="1"/>
    <col min="10196" max="10198" width="12.7109375" style="16" customWidth="1"/>
    <col min="10199" max="10199" width="14.7109375" style="16" customWidth="1"/>
    <col min="10200" max="10201" width="15.7109375" style="16" customWidth="1"/>
    <col min="10202" max="10205" width="12.7109375" style="16" customWidth="1"/>
    <col min="10206" max="10448" width="9.140625" style="16"/>
    <col min="10449" max="10449" width="14.7109375" style="16" customWidth="1"/>
    <col min="10450" max="10450" width="40.7109375" style="16" customWidth="1"/>
    <col min="10451" max="10451" width="6.7109375" style="16" customWidth="1"/>
    <col min="10452" max="10454" width="12.7109375" style="16" customWidth="1"/>
    <col min="10455" max="10455" width="14.7109375" style="16" customWidth="1"/>
    <col min="10456" max="10457" width="15.7109375" style="16" customWidth="1"/>
    <col min="10458" max="10461" width="12.7109375" style="16" customWidth="1"/>
    <col min="10462" max="10704" width="9.140625" style="16"/>
    <col min="10705" max="10705" width="14.7109375" style="16" customWidth="1"/>
    <col min="10706" max="10706" width="40.7109375" style="16" customWidth="1"/>
    <col min="10707" max="10707" width="6.7109375" style="16" customWidth="1"/>
    <col min="10708" max="10710" width="12.7109375" style="16" customWidth="1"/>
    <col min="10711" max="10711" width="14.7109375" style="16" customWidth="1"/>
    <col min="10712" max="10713" width="15.7109375" style="16" customWidth="1"/>
    <col min="10714" max="10717" width="12.7109375" style="16" customWidth="1"/>
    <col min="10718" max="10960" width="9.140625" style="16"/>
    <col min="10961" max="10961" width="14.7109375" style="16" customWidth="1"/>
    <col min="10962" max="10962" width="40.7109375" style="16" customWidth="1"/>
    <col min="10963" max="10963" width="6.7109375" style="16" customWidth="1"/>
    <col min="10964" max="10966" width="12.7109375" style="16" customWidth="1"/>
    <col min="10967" max="10967" width="14.7109375" style="16" customWidth="1"/>
    <col min="10968" max="10969" width="15.7109375" style="16" customWidth="1"/>
    <col min="10970" max="10973" width="12.7109375" style="16" customWidth="1"/>
    <col min="10974" max="11216" width="9.140625" style="16"/>
    <col min="11217" max="11217" width="14.7109375" style="16" customWidth="1"/>
    <col min="11218" max="11218" width="40.7109375" style="16" customWidth="1"/>
    <col min="11219" max="11219" width="6.7109375" style="16" customWidth="1"/>
    <col min="11220" max="11222" width="12.7109375" style="16" customWidth="1"/>
    <col min="11223" max="11223" width="14.7109375" style="16" customWidth="1"/>
    <col min="11224" max="11225" width="15.7109375" style="16" customWidth="1"/>
    <col min="11226" max="11229" width="12.7109375" style="16" customWidth="1"/>
    <col min="11230" max="11472" width="9.140625" style="16"/>
    <col min="11473" max="11473" width="14.7109375" style="16" customWidth="1"/>
    <col min="11474" max="11474" width="40.7109375" style="16" customWidth="1"/>
    <col min="11475" max="11475" width="6.7109375" style="16" customWidth="1"/>
    <col min="11476" max="11478" width="12.7109375" style="16" customWidth="1"/>
    <col min="11479" max="11479" width="14.7109375" style="16" customWidth="1"/>
    <col min="11480" max="11481" width="15.7109375" style="16" customWidth="1"/>
    <col min="11482" max="11485" width="12.7109375" style="16" customWidth="1"/>
    <col min="11486" max="11728" width="9.140625" style="16"/>
    <col min="11729" max="11729" width="14.7109375" style="16" customWidth="1"/>
    <col min="11730" max="11730" width="40.7109375" style="16" customWidth="1"/>
    <col min="11731" max="11731" width="6.7109375" style="16" customWidth="1"/>
    <col min="11732" max="11734" width="12.7109375" style="16" customWidth="1"/>
    <col min="11735" max="11735" width="14.7109375" style="16" customWidth="1"/>
    <col min="11736" max="11737" width="15.7109375" style="16" customWidth="1"/>
    <col min="11738" max="11741" width="12.7109375" style="16" customWidth="1"/>
    <col min="11742" max="11984" width="9.140625" style="16"/>
    <col min="11985" max="11985" width="14.7109375" style="16" customWidth="1"/>
    <col min="11986" max="11986" width="40.7109375" style="16" customWidth="1"/>
    <col min="11987" max="11987" width="6.7109375" style="16" customWidth="1"/>
    <col min="11988" max="11990" width="12.7109375" style="16" customWidth="1"/>
    <col min="11991" max="11991" width="14.7109375" style="16" customWidth="1"/>
    <col min="11992" max="11993" width="15.7109375" style="16" customWidth="1"/>
    <col min="11994" max="11997" width="12.7109375" style="16" customWidth="1"/>
    <col min="11998" max="12240" width="9.140625" style="16"/>
    <col min="12241" max="12241" width="14.7109375" style="16" customWidth="1"/>
    <col min="12242" max="12242" width="40.7109375" style="16" customWidth="1"/>
    <col min="12243" max="12243" width="6.7109375" style="16" customWidth="1"/>
    <col min="12244" max="12246" width="12.7109375" style="16" customWidth="1"/>
    <col min="12247" max="12247" width="14.7109375" style="16" customWidth="1"/>
    <col min="12248" max="12249" width="15.7109375" style="16" customWidth="1"/>
    <col min="12250" max="12253" width="12.7109375" style="16" customWidth="1"/>
    <col min="12254" max="12496" width="9.140625" style="16"/>
    <col min="12497" max="12497" width="14.7109375" style="16" customWidth="1"/>
    <col min="12498" max="12498" width="40.7109375" style="16" customWidth="1"/>
    <col min="12499" max="12499" width="6.7109375" style="16" customWidth="1"/>
    <col min="12500" max="12502" width="12.7109375" style="16" customWidth="1"/>
    <col min="12503" max="12503" width="14.7109375" style="16" customWidth="1"/>
    <col min="12504" max="12505" width="15.7109375" style="16" customWidth="1"/>
    <col min="12506" max="12509" width="12.7109375" style="16" customWidth="1"/>
    <col min="12510" max="12752" width="9.140625" style="16"/>
    <col min="12753" max="12753" width="14.7109375" style="16" customWidth="1"/>
    <col min="12754" max="12754" width="40.7109375" style="16" customWidth="1"/>
    <col min="12755" max="12755" width="6.7109375" style="16" customWidth="1"/>
    <col min="12756" max="12758" width="12.7109375" style="16" customWidth="1"/>
    <col min="12759" max="12759" width="14.7109375" style="16" customWidth="1"/>
    <col min="12760" max="12761" width="15.7109375" style="16" customWidth="1"/>
    <col min="12762" max="12765" width="12.7109375" style="16" customWidth="1"/>
    <col min="12766" max="13008" width="9.140625" style="16"/>
    <col min="13009" max="13009" width="14.7109375" style="16" customWidth="1"/>
    <col min="13010" max="13010" width="40.7109375" style="16" customWidth="1"/>
    <col min="13011" max="13011" width="6.7109375" style="16" customWidth="1"/>
    <col min="13012" max="13014" width="12.7109375" style="16" customWidth="1"/>
    <col min="13015" max="13015" width="14.7109375" style="16" customWidth="1"/>
    <col min="13016" max="13017" width="15.7109375" style="16" customWidth="1"/>
    <col min="13018" max="13021" width="12.7109375" style="16" customWidth="1"/>
    <col min="13022" max="13264" width="9.140625" style="16"/>
    <col min="13265" max="13265" width="14.7109375" style="16" customWidth="1"/>
    <col min="13266" max="13266" width="40.7109375" style="16" customWidth="1"/>
    <col min="13267" max="13267" width="6.7109375" style="16" customWidth="1"/>
    <col min="13268" max="13270" width="12.7109375" style="16" customWidth="1"/>
    <col min="13271" max="13271" width="14.7109375" style="16" customWidth="1"/>
    <col min="13272" max="13273" width="15.7109375" style="16" customWidth="1"/>
    <col min="13274" max="13277" width="12.7109375" style="16" customWidth="1"/>
    <col min="13278" max="13520" width="9.140625" style="16"/>
    <col min="13521" max="13521" width="14.7109375" style="16" customWidth="1"/>
    <col min="13522" max="13522" width="40.7109375" style="16" customWidth="1"/>
    <col min="13523" max="13523" width="6.7109375" style="16" customWidth="1"/>
    <col min="13524" max="13526" width="12.7109375" style="16" customWidth="1"/>
    <col min="13527" max="13527" width="14.7109375" style="16" customWidth="1"/>
    <col min="13528" max="13529" width="15.7109375" style="16" customWidth="1"/>
    <col min="13530" max="13533" width="12.7109375" style="16" customWidth="1"/>
    <col min="13534" max="13776" width="9.140625" style="16"/>
    <col min="13777" max="13777" width="14.7109375" style="16" customWidth="1"/>
    <col min="13778" max="13778" width="40.7109375" style="16" customWidth="1"/>
    <col min="13779" max="13779" width="6.7109375" style="16" customWidth="1"/>
    <col min="13780" max="13782" width="12.7109375" style="16" customWidth="1"/>
    <col min="13783" max="13783" width="14.7109375" style="16" customWidth="1"/>
    <col min="13784" max="13785" width="15.7109375" style="16" customWidth="1"/>
    <col min="13786" max="13789" width="12.7109375" style="16" customWidth="1"/>
    <col min="13790" max="14032" width="9.140625" style="16"/>
    <col min="14033" max="14033" width="14.7109375" style="16" customWidth="1"/>
    <col min="14034" max="14034" width="40.7109375" style="16" customWidth="1"/>
    <col min="14035" max="14035" width="6.7109375" style="16" customWidth="1"/>
    <col min="14036" max="14038" width="12.7109375" style="16" customWidth="1"/>
    <col min="14039" max="14039" width="14.7109375" style="16" customWidth="1"/>
    <col min="14040" max="14041" width="15.7109375" style="16" customWidth="1"/>
    <col min="14042" max="14045" width="12.7109375" style="16" customWidth="1"/>
    <col min="14046" max="14288" width="9.140625" style="16"/>
    <col min="14289" max="14289" width="14.7109375" style="16" customWidth="1"/>
    <col min="14290" max="14290" width="40.7109375" style="16" customWidth="1"/>
    <col min="14291" max="14291" width="6.7109375" style="16" customWidth="1"/>
    <col min="14292" max="14294" width="12.7109375" style="16" customWidth="1"/>
    <col min="14295" max="14295" width="14.7109375" style="16" customWidth="1"/>
    <col min="14296" max="14297" width="15.7109375" style="16" customWidth="1"/>
    <col min="14298" max="14301" width="12.7109375" style="16" customWidth="1"/>
    <col min="14302" max="14544" width="9.140625" style="16"/>
    <col min="14545" max="14545" width="14.7109375" style="16" customWidth="1"/>
    <col min="14546" max="14546" width="40.7109375" style="16" customWidth="1"/>
    <col min="14547" max="14547" width="6.7109375" style="16" customWidth="1"/>
    <col min="14548" max="14550" width="12.7109375" style="16" customWidth="1"/>
    <col min="14551" max="14551" width="14.7109375" style="16" customWidth="1"/>
    <col min="14552" max="14553" width="15.7109375" style="16" customWidth="1"/>
    <col min="14554" max="14557" width="12.7109375" style="16" customWidth="1"/>
    <col min="14558" max="14800" width="9.140625" style="16"/>
    <col min="14801" max="14801" width="14.7109375" style="16" customWidth="1"/>
    <col min="14802" max="14802" width="40.7109375" style="16" customWidth="1"/>
    <col min="14803" max="14803" width="6.7109375" style="16" customWidth="1"/>
    <col min="14804" max="14806" width="12.7109375" style="16" customWidth="1"/>
    <col min="14807" max="14807" width="14.7109375" style="16" customWidth="1"/>
    <col min="14808" max="14809" width="15.7109375" style="16" customWidth="1"/>
    <col min="14810" max="14813" width="12.7109375" style="16" customWidth="1"/>
    <col min="14814" max="15056" width="9.140625" style="16"/>
    <col min="15057" max="15057" width="14.7109375" style="16" customWidth="1"/>
    <col min="15058" max="15058" width="40.7109375" style="16" customWidth="1"/>
    <col min="15059" max="15059" width="6.7109375" style="16" customWidth="1"/>
    <col min="15060" max="15062" width="12.7109375" style="16" customWidth="1"/>
    <col min="15063" max="15063" width="14.7109375" style="16" customWidth="1"/>
    <col min="15064" max="15065" width="15.7109375" style="16" customWidth="1"/>
    <col min="15066" max="15069" width="12.7109375" style="16" customWidth="1"/>
    <col min="15070" max="15312" width="9.140625" style="16"/>
    <col min="15313" max="15313" width="14.7109375" style="16" customWidth="1"/>
    <col min="15314" max="15314" width="40.7109375" style="16" customWidth="1"/>
    <col min="15315" max="15315" width="6.7109375" style="16" customWidth="1"/>
    <col min="15316" max="15318" width="12.7109375" style="16" customWidth="1"/>
    <col min="15319" max="15319" width="14.7109375" style="16" customWidth="1"/>
    <col min="15320" max="15321" width="15.7109375" style="16" customWidth="1"/>
    <col min="15322" max="15325" width="12.7109375" style="16" customWidth="1"/>
    <col min="15326" max="15568" width="9.140625" style="16"/>
    <col min="15569" max="15569" width="14.7109375" style="16" customWidth="1"/>
    <col min="15570" max="15570" width="40.7109375" style="16" customWidth="1"/>
    <col min="15571" max="15571" width="6.7109375" style="16" customWidth="1"/>
    <col min="15572" max="15574" width="12.7109375" style="16" customWidth="1"/>
    <col min="15575" max="15575" width="14.7109375" style="16" customWidth="1"/>
    <col min="15576" max="15577" width="15.7109375" style="16" customWidth="1"/>
    <col min="15578" max="15581" width="12.7109375" style="16" customWidth="1"/>
    <col min="15582" max="15824" width="9.140625" style="16"/>
    <col min="15825" max="15825" width="14.7109375" style="16" customWidth="1"/>
    <col min="15826" max="15826" width="40.7109375" style="16" customWidth="1"/>
    <col min="15827" max="15827" width="6.7109375" style="16" customWidth="1"/>
    <col min="15828" max="15830" width="12.7109375" style="16" customWidth="1"/>
    <col min="15831" max="15831" width="14.7109375" style="16" customWidth="1"/>
    <col min="15832" max="15833" width="15.7109375" style="16" customWidth="1"/>
    <col min="15834" max="15837" width="12.7109375" style="16" customWidth="1"/>
    <col min="15838" max="16080" width="9.140625" style="16"/>
    <col min="16081" max="16081" width="14.7109375" style="16" customWidth="1"/>
    <col min="16082" max="16082" width="40.7109375" style="16" customWidth="1"/>
    <col min="16083" max="16083" width="6.7109375" style="16" customWidth="1"/>
    <col min="16084" max="16086" width="12.7109375" style="16" customWidth="1"/>
    <col min="16087" max="16087" width="14.7109375" style="16" customWidth="1"/>
    <col min="16088" max="16089" width="15.7109375" style="16" customWidth="1"/>
    <col min="16090" max="16093" width="12.7109375" style="16" customWidth="1"/>
    <col min="16094" max="16384" width="9.140625" style="16"/>
  </cols>
  <sheetData>
    <row r="1" spans="1:10" s="2" customFormat="1" x14ac:dyDescent="0.2">
      <c r="A1" s="1"/>
      <c r="B1" s="155" t="s">
        <v>54</v>
      </c>
      <c r="C1" s="155"/>
      <c r="D1" s="155"/>
      <c r="E1" s="155"/>
      <c r="F1" s="155"/>
      <c r="G1" s="155"/>
      <c r="H1" s="155"/>
      <c r="I1" s="155"/>
      <c r="J1" s="155"/>
    </row>
    <row r="2" spans="1:10" s="2" customFormat="1" x14ac:dyDescent="0.2">
      <c r="A2" s="1"/>
      <c r="B2" s="155" t="s">
        <v>0</v>
      </c>
      <c r="C2" s="155"/>
      <c r="D2" s="155"/>
      <c r="E2" s="155"/>
      <c r="F2" s="155"/>
      <c r="G2" s="155"/>
      <c r="H2" s="155"/>
      <c r="I2" s="155"/>
      <c r="J2" s="155"/>
    </row>
    <row r="3" spans="1:10" s="2" customFormat="1" x14ac:dyDescent="0.2">
      <c r="A3" s="1"/>
      <c r="B3" s="155" t="s">
        <v>301</v>
      </c>
      <c r="C3" s="155"/>
      <c r="D3" s="155"/>
      <c r="E3" s="155"/>
      <c r="F3" s="155"/>
      <c r="G3" s="155"/>
      <c r="H3" s="155"/>
      <c r="I3" s="155"/>
      <c r="J3" s="155"/>
    </row>
    <row r="4" spans="1:10" s="2" customFormat="1" x14ac:dyDescent="0.2">
      <c r="A4" s="4"/>
      <c r="B4" s="159"/>
      <c r="C4" s="159"/>
      <c r="D4" s="159"/>
      <c r="E4" s="159"/>
      <c r="F4" s="160"/>
      <c r="G4" s="156" t="s">
        <v>65</v>
      </c>
      <c r="H4" s="157"/>
      <c r="I4" s="157"/>
      <c r="J4" s="158"/>
    </row>
    <row r="5" spans="1:10" s="2" customFormat="1" ht="15.75" customHeight="1" x14ac:dyDescent="0.2">
      <c r="A5" s="11"/>
      <c r="B5" s="161"/>
      <c r="C5" s="161"/>
      <c r="D5" s="161"/>
      <c r="E5" s="161"/>
      <c r="F5" s="162"/>
      <c r="G5" s="153" t="s">
        <v>1</v>
      </c>
      <c r="H5" s="154"/>
      <c r="I5" s="166" t="s">
        <v>59</v>
      </c>
      <c r="J5" s="167"/>
    </row>
    <row r="6" spans="1:10" s="2" customFormat="1" x14ac:dyDescent="0.2">
      <c r="A6" s="11" t="s">
        <v>11</v>
      </c>
      <c r="B6" s="161" t="s">
        <v>287</v>
      </c>
      <c r="C6" s="161"/>
      <c r="D6" s="161"/>
      <c r="E6" s="161"/>
      <c r="F6" s="162"/>
      <c r="G6" s="153" t="s">
        <v>14</v>
      </c>
      <c r="H6" s="154"/>
      <c r="I6" s="148">
        <f>'B.D.I SERVIÇOS (SEM DES.)'!F32/100</f>
        <v>0.2545</v>
      </c>
      <c r="J6" s="149"/>
    </row>
    <row r="7" spans="1:10" s="2" customFormat="1" x14ac:dyDescent="0.2">
      <c r="B7" s="163"/>
      <c r="C7" s="163"/>
      <c r="D7" s="163"/>
      <c r="E7" s="163"/>
      <c r="F7" s="162"/>
      <c r="G7" s="153" t="s">
        <v>15</v>
      </c>
      <c r="H7" s="154"/>
      <c r="I7" s="148">
        <f>'B.D.I MATERIAIS (SEM DES.)'!F32/100</f>
        <v>0.10890000000000001</v>
      </c>
      <c r="J7" s="149"/>
    </row>
    <row r="8" spans="1:10" s="2" customFormat="1" x14ac:dyDescent="0.2">
      <c r="A8" s="12"/>
      <c r="B8" s="164" t="s">
        <v>12</v>
      </c>
      <c r="C8" s="164"/>
      <c r="D8" s="164"/>
      <c r="E8" s="164"/>
      <c r="F8" s="165"/>
      <c r="G8" s="153" t="s">
        <v>64</v>
      </c>
      <c r="H8" s="154"/>
      <c r="I8" s="150">
        <f>J65</f>
        <v>1568</v>
      </c>
      <c r="J8" s="151"/>
    </row>
    <row r="9" spans="1:10" s="2" customFormat="1" x14ac:dyDescent="0.2">
      <c r="A9" s="4"/>
      <c r="B9" s="5"/>
      <c r="C9" s="14"/>
      <c r="D9" s="14"/>
      <c r="E9" s="3"/>
      <c r="F9" s="3"/>
      <c r="G9" s="6"/>
      <c r="H9" s="6"/>
      <c r="I9" s="6"/>
      <c r="J9" s="6"/>
    </row>
    <row r="10" spans="1:10" s="5" customFormat="1" ht="47.25" x14ac:dyDescent="0.2">
      <c r="A10" s="9" t="s">
        <v>2</v>
      </c>
      <c r="B10" s="10" t="s">
        <v>3</v>
      </c>
      <c r="C10" s="10" t="s">
        <v>63</v>
      </c>
      <c r="D10" s="10" t="s">
        <v>4</v>
      </c>
      <c r="E10" s="8" t="s">
        <v>57</v>
      </c>
      <c r="F10" s="8" t="s">
        <v>58</v>
      </c>
      <c r="G10" s="7" t="s">
        <v>60</v>
      </c>
      <c r="H10" s="7" t="s">
        <v>61</v>
      </c>
      <c r="I10" s="8" t="s">
        <v>62</v>
      </c>
      <c r="J10" s="8" t="s">
        <v>90</v>
      </c>
    </row>
    <row r="11" spans="1:10" s="2" customFormat="1" x14ac:dyDescent="0.2">
      <c r="A11" s="9"/>
      <c r="B11" s="10"/>
      <c r="C11" s="10"/>
      <c r="D11" s="10"/>
      <c r="E11" s="10"/>
      <c r="F11" s="10"/>
      <c r="G11" s="8"/>
      <c r="H11" s="8"/>
      <c r="I11" s="8"/>
      <c r="J11" s="8"/>
    </row>
    <row r="12" spans="1:10" s="22" customFormat="1" x14ac:dyDescent="0.25">
      <c r="A12" s="130" t="s">
        <v>5</v>
      </c>
      <c r="B12" s="109" t="s">
        <v>36</v>
      </c>
      <c r="C12" s="101"/>
      <c r="D12" s="101"/>
      <c r="E12" s="131" t="s">
        <v>37</v>
      </c>
      <c r="F12" s="131"/>
      <c r="G12" s="131" t="s">
        <v>37</v>
      </c>
      <c r="H12" s="131"/>
      <c r="I12" s="131">
        <f>SUBTOTAL(9,I13:I39)</f>
        <v>2423336.87</v>
      </c>
      <c r="J12" s="131">
        <f>I12/$I$8</f>
        <v>1545.4954528061226</v>
      </c>
    </row>
    <row r="13" spans="1:10" x14ac:dyDescent="0.25">
      <c r="A13" s="113"/>
      <c r="B13" s="107" t="s">
        <v>39</v>
      </c>
      <c r="C13" s="108"/>
      <c r="D13" s="108"/>
      <c r="E13" s="116" t="s">
        <v>37</v>
      </c>
      <c r="F13" s="116"/>
      <c r="G13" s="116" t="s">
        <v>37</v>
      </c>
      <c r="H13" s="116"/>
      <c r="I13" s="116" t="s">
        <v>37</v>
      </c>
      <c r="J13" s="116"/>
    </row>
    <row r="14" spans="1:10" s="22" customFormat="1" x14ac:dyDescent="0.25">
      <c r="A14" s="117" t="s">
        <v>6</v>
      </c>
      <c r="B14" s="109" t="s">
        <v>40</v>
      </c>
      <c r="C14" s="101"/>
      <c r="D14" s="101"/>
      <c r="E14" s="131" t="s">
        <v>37</v>
      </c>
      <c r="F14" s="131"/>
      <c r="G14" s="131" t="s">
        <v>37</v>
      </c>
      <c r="H14" s="131"/>
      <c r="I14" s="131">
        <f>SUBTOTAL(9,I15:I20)</f>
        <v>571735.86</v>
      </c>
      <c r="J14" s="131">
        <f>I14/$I$8</f>
        <v>364.6274617346939</v>
      </c>
    </row>
    <row r="15" spans="1:10" x14ac:dyDescent="0.25">
      <c r="A15" s="113" t="s">
        <v>17</v>
      </c>
      <c r="B15" s="107" t="s">
        <v>41</v>
      </c>
      <c r="C15" s="108" t="s">
        <v>233</v>
      </c>
      <c r="D15" s="108" t="s">
        <v>10</v>
      </c>
      <c r="E15" s="116"/>
      <c r="F15" s="116">
        <v>1</v>
      </c>
      <c r="G15" s="116">
        <v>19930.57</v>
      </c>
      <c r="H15" s="116">
        <f>ROUND(G15+G15*$I$6,2)</f>
        <v>25002.9</v>
      </c>
      <c r="I15" s="116">
        <f>ROUND(ROUND(F15,2)*ROUND(H15,2),2)</f>
        <v>25002.9</v>
      </c>
      <c r="J15" s="116"/>
    </row>
    <row r="16" spans="1:10" x14ac:dyDescent="0.25">
      <c r="A16" s="113" t="s">
        <v>18</v>
      </c>
      <c r="B16" s="107" t="s">
        <v>42</v>
      </c>
      <c r="C16" s="108" t="s">
        <v>234</v>
      </c>
      <c r="D16" s="108" t="s">
        <v>10</v>
      </c>
      <c r="E16" s="116"/>
      <c r="F16" s="116">
        <v>1</v>
      </c>
      <c r="G16" s="116">
        <v>26550.3</v>
      </c>
      <c r="H16" s="116">
        <f t="shared" ref="H16:H19" si="0">ROUND(G16+G16*$I$6,2)</f>
        <v>33307.35</v>
      </c>
      <c r="I16" s="116">
        <f t="shared" ref="I16:I19" si="1">ROUND(ROUND(F16,2)*ROUND(H16,2),2)</f>
        <v>33307.35</v>
      </c>
      <c r="J16" s="116"/>
    </row>
    <row r="17" spans="1:10" x14ac:dyDescent="0.25">
      <c r="A17" s="113" t="s">
        <v>19</v>
      </c>
      <c r="B17" s="107" t="s">
        <v>44</v>
      </c>
      <c r="C17" s="108" t="s">
        <v>235</v>
      </c>
      <c r="D17" s="108" t="s">
        <v>10</v>
      </c>
      <c r="E17" s="116"/>
      <c r="F17" s="116">
        <v>1</v>
      </c>
      <c r="G17" s="116">
        <v>340070.91999999993</v>
      </c>
      <c r="H17" s="116">
        <f t="shared" si="0"/>
        <v>426618.97</v>
      </c>
      <c r="I17" s="116">
        <f t="shared" si="1"/>
        <v>426618.97</v>
      </c>
      <c r="J17" s="116"/>
    </row>
    <row r="18" spans="1:10" ht="47.25" x14ac:dyDescent="0.25">
      <c r="A18" s="113" t="s">
        <v>20</v>
      </c>
      <c r="B18" s="107" t="s">
        <v>45</v>
      </c>
      <c r="C18" s="108" t="s">
        <v>236</v>
      </c>
      <c r="D18" s="108" t="s">
        <v>32</v>
      </c>
      <c r="E18" s="116"/>
      <c r="F18" s="116">
        <v>7</v>
      </c>
      <c r="G18" s="116">
        <v>6436.16</v>
      </c>
      <c r="H18" s="116">
        <f t="shared" si="0"/>
        <v>8074.16</v>
      </c>
      <c r="I18" s="116">
        <f t="shared" si="1"/>
        <v>56519.12</v>
      </c>
      <c r="J18" s="116"/>
    </row>
    <row r="19" spans="1:10" ht="31.5" x14ac:dyDescent="0.25">
      <c r="A19" s="113" t="s">
        <v>21</v>
      </c>
      <c r="B19" s="107" t="s">
        <v>208</v>
      </c>
      <c r="C19" s="108" t="s">
        <v>237</v>
      </c>
      <c r="D19" s="108" t="s">
        <v>9</v>
      </c>
      <c r="E19" s="116"/>
      <c r="F19" s="116">
        <v>64.800000000000011</v>
      </c>
      <c r="G19" s="116">
        <v>372.58</v>
      </c>
      <c r="H19" s="116">
        <f t="shared" si="0"/>
        <v>467.4</v>
      </c>
      <c r="I19" s="116">
        <f t="shared" si="1"/>
        <v>30287.52</v>
      </c>
      <c r="J19" s="116"/>
    </row>
    <row r="20" spans="1:10" x14ac:dyDescent="0.25">
      <c r="A20" s="113"/>
      <c r="B20" s="107" t="s">
        <v>39</v>
      </c>
      <c r="C20" s="108" t="s">
        <v>38</v>
      </c>
      <c r="D20" s="108"/>
      <c r="E20" s="116" t="s">
        <v>37</v>
      </c>
      <c r="F20" s="116"/>
      <c r="G20" s="116"/>
      <c r="H20" s="116"/>
      <c r="I20" s="116" t="s">
        <v>37</v>
      </c>
      <c r="J20" s="116"/>
    </row>
    <row r="21" spans="1:10" s="22" customFormat="1" x14ac:dyDescent="0.25">
      <c r="A21" s="117" t="s">
        <v>7</v>
      </c>
      <c r="B21" s="109" t="s">
        <v>77</v>
      </c>
      <c r="C21" s="101" t="s">
        <v>38</v>
      </c>
      <c r="D21" s="101"/>
      <c r="E21" s="131" t="s">
        <v>37</v>
      </c>
      <c r="F21" s="131"/>
      <c r="G21" s="116"/>
      <c r="H21" s="116"/>
      <c r="I21" s="131">
        <f>SUBTOTAL(9,I22:I28)</f>
        <v>865120.63000000012</v>
      </c>
      <c r="J21" s="131">
        <f>I21/$I$8</f>
        <v>551.73509566326538</v>
      </c>
    </row>
    <row r="22" spans="1:10" x14ac:dyDescent="0.25">
      <c r="A22" s="113" t="s">
        <v>22</v>
      </c>
      <c r="B22" s="107" t="s">
        <v>46</v>
      </c>
      <c r="C22" s="108" t="s">
        <v>238</v>
      </c>
      <c r="D22" s="108" t="s">
        <v>25</v>
      </c>
      <c r="E22" s="116">
        <v>7.7</v>
      </c>
      <c r="F22" s="116">
        <v>12073.6</v>
      </c>
      <c r="G22" s="116">
        <v>39.78</v>
      </c>
      <c r="H22" s="116">
        <f t="shared" ref="H22:H27" si="2">ROUND(G22+G22*$I$6,2)</f>
        <v>49.9</v>
      </c>
      <c r="I22" s="116">
        <f t="shared" ref="I22:I27" si="3">ROUND(ROUND(F22,2)*ROUND(H22,2),2)</f>
        <v>602472.64</v>
      </c>
      <c r="J22" s="116"/>
    </row>
    <row r="23" spans="1:10" x14ac:dyDescent="0.25">
      <c r="A23" s="113" t="s">
        <v>23</v>
      </c>
      <c r="B23" s="107" t="s">
        <v>47</v>
      </c>
      <c r="C23" s="108" t="s">
        <v>239</v>
      </c>
      <c r="D23" s="108" t="s">
        <v>25</v>
      </c>
      <c r="E23" s="116">
        <v>0.96</v>
      </c>
      <c r="F23" s="116">
        <v>1505.28</v>
      </c>
      <c r="G23" s="116">
        <v>89.65</v>
      </c>
      <c r="H23" s="116">
        <f t="shared" si="2"/>
        <v>112.47</v>
      </c>
      <c r="I23" s="116">
        <f t="shared" si="3"/>
        <v>169298.84</v>
      </c>
      <c r="J23" s="116"/>
    </row>
    <row r="24" spans="1:10" x14ac:dyDescent="0.25">
      <c r="A24" s="113" t="s">
        <v>24</v>
      </c>
      <c r="B24" s="107" t="s">
        <v>188</v>
      </c>
      <c r="C24" s="108" t="s">
        <v>240</v>
      </c>
      <c r="D24" s="108" t="s">
        <v>25</v>
      </c>
      <c r="E24" s="116">
        <v>1.1000000000000001</v>
      </c>
      <c r="F24" s="116">
        <v>1724.8</v>
      </c>
      <c r="G24" s="116">
        <v>19.89</v>
      </c>
      <c r="H24" s="116">
        <f t="shared" si="2"/>
        <v>24.95</v>
      </c>
      <c r="I24" s="116">
        <f t="shared" si="3"/>
        <v>43033.760000000002</v>
      </c>
      <c r="J24" s="116"/>
    </row>
    <row r="25" spans="1:10" ht="31.5" x14ac:dyDescent="0.25">
      <c r="A25" s="113" t="s">
        <v>171</v>
      </c>
      <c r="B25" s="107" t="s">
        <v>189</v>
      </c>
      <c r="C25" s="108" t="s">
        <v>241</v>
      </c>
      <c r="D25" s="108" t="s">
        <v>25</v>
      </c>
      <c r="E25" s="116">
        <v>1.62</v>
      </c>
      <c r="F25" s="116">
        <v>2540.16</v>
      </c>
      <c r="G25" s="116">
        <v>2.4500000000000002</v>
      </c>
      <c r="H25" s="116">
        <f t="shared" si="2"/>
        <v>3.07</v>
      </c>
      <c r="I25" s="116">
        <f t="shared" si="3"/>
        <v>7798.29</v>
      </c>
      <c r="J25" s="116"/>
    </row>
    <row r="26" spans="1:10" ht="31.5" x14ac:dyDescent="0.25">
      <c r="A26" s="113" t="s">
        <v>172</v>
      </c>
      <c r="B26" s="107" t="s">
        <v>190</v>
      </c>
      <c r="C26" s="108" t="s">
        <v>242</v>
      </c>
      <c r="D26" s="108" t="s">
        <v>55</v>
      </c>
      <c r="E26" s="116">
        <v>16.2</v>
      </c>
      <c r="F26" s="116">
        <v>25401.599999999999</v>
      </c>
      <c r="G26" s="116">
        <v>1.2100000000000002</v>
      </c>
      <c r="H26" s="116">
        <f t="shared" si="2"/>
        <v>1.52</v>
      </c>
      <c r="I26" s="116">
        <f t="shared" si="3"/>
        <v>38610.43</v>
      </c>
      <c r="J26" s="116"/>
    </row>
    <row r="27" spans="1:10" x14ac:dyDescent="0.25">
      <c r="A27" s="113" t="s">
        <v>173</v>
      </c>
      <c r="B27" s="107" t="s">
        <v>49</v>
      </c>
      <c r="C27" s="108" t="s">
        <v>243</v>
      </c>
      <c r="D27" s="108" t="s">
        <v>25</v>
      </c>
      <c r="E27" s="116">
        <v>4.53</v>
      </c>
      <c r="F27" s="116">
        <v>7103.04</v>
      </c>
      <c r="G27" s="116">
        <v>0.44</v>
      </c>
      <c r="H27" s="116">
        <f t="shared" si="2"/>
        <v>0.55000000000000004</v>
      </c>
      <c r="I27" s="116">
        <f t="shared" si="3"/>
        <v>3906.67</v>
      </c>
      <c r="J27" s="116"/>
    </row>
    <row r="28" spans="1:10" x14ac:dyDescent="0.25">
      <c r="A28" s="113"/>
      <c r="B28" s="107" t="s">
        <v>39</v>
      </c>
      <c r="C28" s="108" t="s">
        <v>38</v>
      </c>
      <c r="D28" s="108"/>
      <c r="E28" s="116" t="s">
        <v>37</v>
      </c>
      <c r="F28" s="116"/>
      <c r="G28" s="116"/>
      <c r="H28" s="116"/>
      <c r="I28" s="116" t="s">
        <v>37</v>
      </c>
      <c r="J28" s="116"/>
    </row>
    <row r="29" spans="1:10" s="22" customFormat="1" x14ac:dyDescent="0.25">
      <c r="A29" s="117" t="s">
        <v>174</v>
      </c>
      <c r="B29" s="109" t="s">
        <v>50</v>
      </c>
      <c r="C29" s="101" t="s">
        <v>38</v>
      </c>
      <c r="D29" s="101"/>
      <c r="E29" s="131" t="s">
        <v>37</v>
      </c>
      <c r="F29" s="131"/>
      <c r="G29" s="116"/>
      <c r="H29" s="116"/>
      <c r="I29" s="131">
        <f>SUBTOTAL(9,I30:I34)</f>
        <v>906429.44000000006</v>
      </c>
      <c r="J29" s="131">
        <f>I29/$I$8</f>
        <v>578.08000000000004</v>
      </c>
    </row>
    <row r="30" spans="1:10" ht="31.5" x14ac:dyDescent="0.25">
      <c r="A30" s="113" t="s">
        <v>175</v>
      </c>
      <c r="B30" s="107" t="s">
        <v>186</v>
      </c>
      <c r="C30" s="108" t="s">
        <v>244</v>
      </c>
      <c r="D30" s="108" t="s">
        <v>16</v>
      </c>
      <c r="E30" s="116">
        <v>15</v>
      </c>
      <c r="F30" s="116">
        <v>23520</v>
      </c>
      <c r="G30" s="116">
        <v>3.3</v>
      </c>
      <c r="H30" s="116">
        <f t="shared" ref="H30:H33" si="4">ROUND(G30+G30*$I$6,2)</f>
        <v>4.1399999999999997</v>
      </c>
      <c r="I30" s="116">
        <f t="shared" ref="I30:I33" si="5">ROUND(ROUND(F30,2)*ROUND(H30,2),2)</f>
        <v>97372.800000000003</v>
      </c>
      <c r="J30" s="116"/>
    </row>
    <row r="31" spans="1:10" ht="31.5" x14ac:dyDescent="0.25">
      <c r="A31" s="113" t="s">
        <v>176</v>
      </c>
      <c r="B31" s="107" t="s">
        <v>51</v>
      </c>
      <c r="C31" s="108" t="s">
        <v>245</v>
      </c>
      <c r="D31" s="108" t="s">
        <v>16</v>
      </c>
      <c r="E31" s="116">
        <v>16</v>
      </c>
      <c r="F31" s="116">
        <v>25088</v>
      </c>
      <c r="G31" s="116">
        <v>23.07</v>
      </c>
      <c r="H31" s="116">
        <f t="shared" si="4"/>
        <v>28.94</v>
      </c>
      <c r="I31" s="116">
        <f t="shared" si="5"/>
        <v>726046.71999999997</v>
      </c>
      <c r="J31" s="116"/>
    </row>
    <row r="32" spans="1:10" ht="31.5" x14ac:dyDescent="0.25">
      <c r="A32" s="113" t="s">
        <v>177</v>
      </c>
      <c r="B32" s="107" t="s">
        <v>187</v>
      </c>
      <c r="C32" s="108" t="s">
        <v>246</v>
      </c>
      <c r="D32" s="108" t="s">
        <v>10</v>
      </c>
      <c r="E32" s="116">
        <v>1</v>
      </c>
      <c r="F32" s="116">
        <v>1568</v>
      </c>
      <c r="G32" s="116">
        <v>18.079999999999998</v>
      </c>
      <c r="H32" s="116">
        <f t="shared" si="4"/>
        <v>22.68</v>
      </c>
      <c r="I32" s="116">
        <f t="shared" si="5"/>
        <v>35562.239999999998</v>
      </c>
      <c r="J32" s="116"/>
    </row>
    <row r="33" spans="1:10" x14ac:dyDescent="0.25">
      <c r="A33" s="113" t="s">
        <v>192</v>
      </c>
      <c r="B33" s="107" t="s">
        <v>191</v>
      </c>
      <c r="C33" s="108" t="s">
        <v>247</v>
      </c>
      <c r="D33" s="108" t="s">
        <v>10</v>
      </c>
      <c r="E33" s="116">
        <v>1</v>
      </c>
      <c r="F33" s="116">
        <v>1568</v>
      </c>
      <c r="G33" s="116">
        <v>24.119999999999997</v>
      </c>
      <c r="H33" s="116">
        <f t="shared" si="4"/>
        <v>30.26</v>
      </c>
      <c r="I33" s="116">
        <f t="shared" si="5"/>
        <v>47447.68</v>
      </c>
      <c r="J33" s="116"/>
    </row>
    <row r="34" spans="1:10" x14ac:dyDescent="0.25">
      <c r="A34" s="113"/>
      <c r="B34" s="107" t="s">
        <v>39</v>
      </c>
      <c r="C34" s="108" t="s">
        <v>38</v>
      </c>
      <c r="D34" s="108"/>
      <c r="E34" s="116" t="s">
        <v>37</v>
      </c>
      <c r="F34" s="116"/>
      <c r="G34" s="116"/>
      <c r="H34" s="116"/>
      <c r="I34" s="116" t="s">
        <v>37</v>
      </c>
      <c r="J34" s="116"/>
    </row>
    <row r="35" spans="1:10" s="22" customFormat="1" x14ac:dyDescent="0.25">
      <c r="A35" s="117" t="s">
        <v>178</v>
      </c>
      <c r="B35" s="109" t="s">
        <v>52</v>
      </c>
      <c r="C35" s="101" t="s">
        <v>38</v>
      </c>
      <c r="D35" s="101"/>
      <c r="E35" s="131" t="s">
        <v>37</v>
      </c>
      <c r="F35" s="131"/>
      <c r="G35" s="116"/>
      <c r="H35" s="116"/>
      <c r="I35" s="131">
        <f>SUBTOTAL(9,I36:I39)</f>
        <v>80050.94</v>
      </c>
      <c r="J35" s="131">
        <f>I35/$I$8</f>
        <v>51.052895408163266</v>
      </c>
    </row>
    <row r="36" spans="1:10" ht="31.5" x14ac:dyDescent="0.25">
      <c r="A36" s="113" t="s">
        <v>179</v>
      </c>
      <c r="B36" s="107" t="s">
        <v>284</v>
      </c>
      <c r="C36" s="108" t="s">
        <v>248</v>
      </c>
      <c r="D36" s="108" t="s">
        <v>56</v>
      </c>
      <c r="E36" s="116">
        <v>20.22</v>
      </c>
      <c r="F36" s="116">
        <v>31704.959999999999</v>
      </c>
      <c r="G36" s="116">
        <v>1.1800000000000002</v>
      </c>
      <c r="H36" s="116">
        <f t="shared" ref="H36:H38" si="6">ROUND(G36+G36*$I$6,2)</f>
        <v>1.48</v>
      </c>
      <c r="I36" s="116">
        <f t="shared" ref="I36:I38" si="7">ROUND(ROUND(F36,2)*ROUND(H36,2),2)</f>
        <v>46923.34</v>
      </c>
      <c r="J36" s="116"/>
    </row>
    <row r="37" spans="1:10" ht="31.5" x14ac:dyDescent="0.25">
      <c r="A37" s="113" t="s">
        <v>180</v>
      </c>
      <c r="B37" s="107" t="s">
        <v>285</v>
      </c>
      <c r="C37" s="108" t="s">
        <v>249</v>
      </c>
      <c r="D37" s="108" t="s">
        <v>56</v>
      </c>
      <c r="E37" s="116">
        <v>1.27</v>
      </c>
      <c r="F37" s="116">
        <v>1991.36</v>
      </c>
      <c r="G37" s="116">
        <v>2.4000000000000004</v>
      </c>
      <c r="H37" s="116">
        <f t="shared" si="6"/>
        <v>3.01</v>
      </c>
      <c r="I37" s="116">
        <f t="shared" si="7"/>
        <v>5993.99</v>
      </c>
      <c r="J37" s="116"/>
    </row>
    <row r="38" spans="1:10" ht="31.5" x14ac:dyDescent="0.25">
      <c r="A38" s="113" t="s">
        <v>181</v>
      </c>
      <c r="B38" s="107" t="s">
        <v>286</v>
      </c>
      <c r="C38" s="108" t="s">
        <v>250</v>
      </c>
      <c r="D38" s="108" t="s">
        <v>56</v>
      </c>
      <c r="E38" s="116">
        <v>3.82</v>
      </c>
      <c r="F38" s="116">
        <v>5989.76</v>
      </c>
      <c r="G38" s="116">
        <v>3.6100000000000003</v>
      </c>
      <c r="H38" s="116">
        <f t="shared" si="6"/>
        <v>4.53</v>
      </c>
      <c r="I38" s="116">
        <f t="shared" si="7"/>
        <v>27133.61</v>
      </c>
      <c r="J38" s="116"/>
    </row>
    <row r="39" spans="1:10" x14ac:dyDescent="0.25">
      <c r="A39" s="113"/>
      <c r="B39" s="107" t="s">
        <v>39</v>
      </c>
      <c r="C39" s="108"/>
      <c r="D39" s="108"/>
      <c r="E39" s="116" t="s">
        <v>37</v>
      </c>
      <c r="F39" s="116"/>
      <c r="G39" s="116" t="s">
        <v>37</v>
      </c>
      <c r="H39" s="116"/>
      <c r="I39" s="116" t="s">
        <v>37</v>
      </c>
      <c r="J39" s="116"/>
    </row>
    <row r="40" spans="1:10" s="22" customFormat="1" x14ac:dyDescent="0.25">
      <c r="A40" s="117" t="s">
        <v>8</v>
      </c>
      <c r="B40" s="109" t="s">
        <v>66</v>
      </c>
      <c r="C40" s="101"/>
      <c r="D40" s="101"/>
      <c r="E40" s="131" t="s">
        <v>37</v>
      </c>
      <c r="F40" s="131"/>
      <c r="G40" s="131" t="s">
        <v>37</v>
      </c>
      <c r="H40" s="131"/>
      <c r="I40" s="131">
        <f>SUBTOTAL(9,I41:I59)</f>
        <v>12570161.290000003</v>
      </c>
      <c r="J40" s="131">
        <f>I40/$I$8</f>
        <v>8016.6844961734714</v>
      </c>
    </row>
    <row r="41" spans="1:10" s="22" customFormat="1" x14ac:dyDescent="0.25">
      <c r="A41" s="117"/>
      <c r="B41" s="109"/>
      <c r="C41" s="101"/>
      <c r="D41" s="101"/>
      <c r="E41" s="131"/>
      <c r="F41" s="131"/>
      <c r="G41" s="139"/>
      <c r="H41" s="131"/>
      <c r="I41" s="131"/>
      <c r="J41" s="131"/>
    </row>
    <row r="42" spans="1:10" s="22" customFormat="1" x14ac:dyDescent="0.25">
      <c r="A42" s="117" t="s">
        <v>33</v>
      </c>
      <c r="B42" s="109" t="s">
        <v>89</v>
      </c>
      <c r="C42" s="101"/>
      <c r="D42" s="101"/>
      <c r="E42" s="131"/>
      <c r="F42" s="131"/>
      <c r="G42" s="139"/>
      <c r="H42" s="131"/>
      <c r="I42" s="131">
        <f>SUBTOTAL(9,I43:I44)</f>
        <v>11684438.08</v>
      </c>
      <c r="J42" s="131">
        <f>I42/$I$8</f>
        <v>7451.81</v>
      </c>
    </row>
    <row r="43" spans="1:10" x14ac:dyDescent="0.25">
      <c r="A43" s="132" t="s">
        <v>79</v>
      </c>
      <c r="B43" s="107" t="s">
        <v>67</v>
      </c>
      <c r="C43" s="108" t="s">
        <v>76</v>
      </c>
      <c r="D43" s="108" t="s">
        <v>10</v>
      </c>
      <c r="E43" s="116">
        <v>1</v>
      </c>
      <c r="F43" s="116">
        <v>1568</v>
      </c>
      <c r="G43" s="133">
        <v>6720</v>
      </c>
      <c r="H43" s="116">
        <f>ROUND(G43+G43*$I$7,2)</f>
        <v>7451.81</v>
      </c>
      <c r="I43" s="116">
        <f>ROUND(ROUND(F43,2)*ROUND(H43,2),2)</f>
        <v>11684438.08</v>
      </c>
      <c r="J43" s="116"/>
    </row>
    <row r="44" spans="1:10" x14ac:dyDescent="0.25">
      <c r="A44" s="132"/>
      <c r="B44" s="107"/>
      <c r="C44" s="108"/>
      <c r="D44" s="108"/>
      <c r="E44" s="116"/>
      <c r="F44" s="116"/>
      <c r="G44" s="133"/>
      <c r="H44" s="116"/>
      <c r="I44" s="116"/>
      <c r="J44" s="116"/>
    </row>
    <row r="45" spans="1:10" x14ac:dyDescent="0.25">
      <c r="A45" s="117" t="s">
        <v>34</v>
      </c>
      <c r="B45" s="109" t="s">
        <v>221</v>
      </c>
      <c r="C45" s="108"/>
      <c r="D45" s="108"/>
      <c r="E45" s="116"/>
      <c r="F45" s="116"/>
      <c r="G45" s="133"/>
      <c r="H45" s="116"/>
      <c r="I45" s="131">
        <f>SUBTOTAL(9,I46:I59)</f>
        <v>885723.21000000008</v>
      </c>
      <c r="J45" s="131">
        <f>I45/$I$8</f>
        <v>564.87449617346942</v>
      </c>
    </row>
    <row r="46" spans="1:10" x14ac:dyDescent="0.25">
      <c r="A46" s="132" t="s">
        <v>80</v>
      </c>
      <c r="B46" s="107" t="s">
        <v>69</v>
      </c>
      <c r="C46" s="108" t="s">
        <v>76</v>
      </c>
      <c r="D46" s="108" t="s">
        <v>10</v>
      </c>
      <c r="E46" s="116">
        <v>1</v>
      </c>
      <c r="F46" s="116">
        <v>1568</v>
      </c>
      <c r="G46" s="133">
        <v>2.25</v>
      </c>
      <c r="H46" s="116">
        <f t="shared" ref="H46:H58" si="8">ROUND(G46+G46*$I$7,2)</f>
        <v>2.5</v>
      </c>
      <c r="I46" s="116">
        <f t="shared" ref="I46:I58" si="9">ROUND(ROUND(F46,2)*ROUND(H46,2),2)</f>
        <v>3920</v>
      </c>
      <c r="J46" s="116"/>
    </row>
    <row r="47" spans="1:10" ht="31.5" x14ac:dyDescent="0.25">
      <c r="A47" s="132" t="s">
        <v>81</v>
      </c>
      <c r="B47" s="107" t="s">
        <v>68</v>
      </c>
      <c r="C47" s="108" t="s">
        <v>76</v>
      </c>
      <c r="D47" s="108" t="s">
        <v>10</v>
      </c>
      <c r="E47" s="116">
        <v>1</v>
      </c>
      <c r="F47" s="116">
        <v>1568</v>
      </c>
      <c r="G47" s="133">
        <v>132.46</v>
      </c>
      <c r="H47" s="116">
        <f t="shared" si="8"/>
        <v>146.88</v>
      </c>
      <c r="I47" s="116">
        <f t="shared" si="9"/>
        <v>230307.84</v>
      </c>
      <c r="J47" s="116"/>
    </row>
    <row r="48" spans="1:10" s="17" customFormat="1" ht="47.25" x14ac:dyDescent="0.25">
      <c r="A48" s="132" t="s">
        <v>82</v>
      </c>
      <c r="B48" s="107" t="s">
        <v>75</v>
      </c>
      <c r="C48" s="108" t="s">
        <v>76</v>
      </c>
      <c r="D48" s="108" t="s">
        <v>10</v>
      </c>
      <c r="E48" s="116">
        <v>1</v>
      </c>
      <c r="F48" s="116">
        <v>1568</v>
      </c>
      <c r="G48" s="133">
        <v>46.41</v>
      </c>
      <c r="H48" s="116">
        <f t="shared" si="8"/>
        <v>51.46</v>
      </c>
      <c r="I48" s="116">
        <f t="shared" si="9"/>
        <v>80689.279999999999</v>
      </c>
      <c r="J48" s="116"/>
    </row>
    <row r="49" spans="1:10" s="17" customFormat="1" x14ac:dyDescent="0.25">
      <c r="A49" s="132" t="s">
        <v>83</v>
      </c>
      <c r="B49" s="107" t="s">
        <v>74</v>
      </c>
      <c r="C49" s="108" t="s">
        <v>76</v>
      </c>
      <c r="D49" s="108" t="s">
        <v>10</v>
      </c>
      <c r="E49" s="116">
        <v>0.95</v>
      </c>
      <c r="F49" s="116">
        <v>1489.6</v>
      </c>
      <c r="G49" s="133">
        <v>68.239999999999995</v>
      </c>
      <c r="H49" s="116">
        <f t="shared" si="8"/>
        <v>75.67</v>
      </c>
      <c r="I49" s="116">
        <f t="shared" si="9"/>
        <v>112718.03</v>
      </c>
      <c r="J49" s="116"/>
    </row>
    <row r="50" spans="1:10" s="17" customFormat="1" x14ac:dyDescent="0.25">
      <c r="A50" s="132" t="s">
        <v>84</v>
      </c>
      <c r="B50" s="107" t="s">
        <v>185</v>
      </c>
      <c r="C50" s="108" t="s">
        <v>76</v>
      </c>
      <c r="D50" s="108" t="s">
        <v>10</v>
      </c>
      <c r="E50" s="116">
        <v>0.1</v>
      </c>
      <c r="F50" s="116">
        <v>156.80000000000001</v>
      </c>
      <c r="G50" s="133">
        <v>24.15</v>
      </c>
      <c r="H50" s="116">
        <f t="shared" si="8"/>
        <v>26.78</v>
      </c>
      <c r="I50" s="116">
        <f t="shared" si="9"/>
        <v>4199.1000000000004</v>
      </c>
      <c r="J50" s="116"/>
    </row>
    <row r="51" spans="1:10" s="17" customFormat="1" x14ac:dyDescent="0.25">
      <c r="A51" s="132" t="s">
        <v>85</v>
      </c>
      <c r="B51" s="107" t="s">
        <v>204</v>
      </c>
      <c r="C51" s="108" t="s">
        <v>261</v>
      </c>
      <c r="D51" s="108" t="s">
        <v>10</v>
      </c>
      <c r="E51" s="116">
        <v>5</v>
      </c>
      <c r="F51" s="116">
        <v>7840</v>
      </c>
      <c r="G51" s="133">
        <v>2.5</v>
      </c>
      <c r="H51" s="116">
        <f t="shared" si="8"/>
        <v>2.77</v>
      </c>
      <c r="I51" s="116">
        <f t="shared" si="9"/>
        <v>21716.799999999999</v>
      </c>
      <c r="J51" s="116"/>
    </row>
    <row r="52" spans="1:10" s="17" customFormat="1" x14ac:dyDescent="0.25">
      <c r="A52" s="132" t="s">
        <v>86</v>
      </c>
      <c r="B52" s="107" t="s">
        <v>206</v>
      </c>
      <c r="C52" s="108" t="s">
        <v>76</v>
      </c>
      <c r="D52" s="108" t="s">
        <v>10</v>
      </c>
      <c r="E52" s="116">
        <v>10</v>
      </c>
      <c r="F52" s="116">
        <v>15680</v>
      </c>
      <c r="G52" s="133">
        <v>7.0000000000000007E-2</v>
      </c>
      <c r="H52" s="116">
        <f t="shared" si="8"/>
        <v>0.08</v>
      </c>
      <c r="I52" s="116">
        <f t="shared" si="9"/>
        <v>1254.4000000000001</v>
      </c>
      <c r="J52" s="116"/>
    </row>
    <row r="53" spans="1:10" s="17" customFormat="1" x14ac:dyDescent="0.25">
      <c r="A53" s="132" t="s">
        <v>87</v>
      </c>
      <c r="B53" s="107" t="s">
        <v>70</v>
      </c>
      <c r="C53" s="108" t="s">
        <v>251</v>
      </c>
      <c r="D53" s="108" t="s">
        <v>16</v>
      </c>
      <c r="E53" s="116">
        <v>15</v>
      </c>
      <c r="F53" s="116">
        <v>23520</v>
      </c>
      <c r="G53" s="133" t="s">
        <v>272</v>
      </c>
      <c r="H53" s="116">
        <f t="shared" si="8"/>
        <v>11.09</v>
      </c>
      <c r="I53" s="116">
        <f t="shared" si="9"/>
        <v>260836.8</v>
      </c>
      <c r="J53" s="116"/>
    </row>
    <row r="54" spans="1:10" s="17" customFormat="1" x14ac:dyDescent="0.25">
      <c r="A54" s="132" t="s">
        <v>88</v>
      </c>
      <c r="B54" s="107" t="s">
        <v>71</v>
      </c>
      <c r="C54" s="108" t="s">
        <v>252</v>
      </c>
      <c r="D54" s="108" t="s">
        <v>10</v>
      </c>
      <c r="E54" s="116">
        <v>2</v>
      </c>
      <c r="F54" s="116">
        <v>3136</v>
      </c>
      <c r="G54" s="133" t="s">
        <v>274</v>
      </c>
      <c r="H54" s="116">
        <f t="shared" si="8"/>
        <v>12.11</v>
      </c>
      <c r="I54" s="116">
        <f t="shared" si="9"/>
        <v>37976.959999999999</v>
      </c>
      <c r="J54" s="116"/>
    </row>
    <row r="55" spans="1:10" s="17" customFormat="1" x14ac:dyDescent="0.25">
      <c r="A55" s="132" t="s">
        <v>182</v>
      </c>
      <c r="B55" s="107" t="s">
        <v>72</v>
      </c>
      <c r="C55" s="108" t="s">
        <v>253</v>
      </c>
      <c r="D55" s="108" t="s">
        <v>10</v>
      </c>
      <c r="E55" s="116">
        <v>7</v>
      </c>
      <c r="F55" s="116">
        <v>10976</v>
      </c>
      <c r="G55" s="133" t="s">
        <v>297</v>
      </c>
      <c r="H55" s="116">
        <f t="shared" si="8"/>
        <v>6.3</v>
      </c>
      <c r="I55" s="116">
        <f t="shared" si="9"/>
        <v>69148.800000000003</v>
      </c>
      <c r="J55" s="116"/>
    </row>
    <row r="56" spans="1:10" s="17" customFormat="1" x14ac:dyDescent="0.25">
      <c r="A56" s="132" t="s">
        <v>183</v>
      </c>
      <c r="B56" s="107" t="s">
        <v>73</v>
      </c>
      <c r="C56" s="108" t="s">
        <v>254</v>
      </c>
      <c r="D56" s="108" t="s">
        <v>10</v>
      </c>
      <c r="E56" s="116">
        <v>6</v>
      </c>
      <c r="F56" s="116">
        <v>9408</v>
      </c>
      <c r="G56" s="133" t="s">
        <v>273</v>
      </c>
      <c r="H56" s="116">
        <f t="shared" si="8"/>
        <v>4.8</v>
      </c>
      <c r="I56" s="116">
        <f t="shared" si="9"/>
        <v>45158.400000000001</v>
      </c>
      <c r="J56" s="116"/>
    </row>
    <row r="57" spans="1:10" s="17" customFormat="1" x14ac:dyDescent="0.25">
      <c r="A57" s="132" t="s">
        <v>184</v>
      </c>
      <c r="B57" s="107" t="s">
        <v>93</v>
      </c>
      <c r="C57" s="108" t="s">
        <v>255</v>
      </c>
      <c r="D57" s="108" t="s">
        <v>10</v>
      </c>
      <c r="E57" s="116">
        <v>1</v>
      </c>
      <c r="F57" s="116">
        <v>1568</v>
      </c>
      <c r="G57" s="133" t="s">
        <v>277</v>
      </c>
      <c r="H57" s="116">
        <f t="shared" si="8"/>
        <v>6.85</v>
      </c>
      <c r="I57" s="116">
        <f t="shared" si="9"/>
        <v>10740.8</v>
      </c>
      <c r="J57" s="116"/>
    </row>
    <row r="58" spans="1:10" s="17" customFormat="1" ht="31.5" x14ac:dyDescent="0.25">
      <c r="A58" s="132" t="s">
        <v>203</v>
      </c>
      <c r="B58" s="107" t="s">
        <v>205</v>
      </c>
      <c r="C58" s="108" t="s">
        <v>256</v>
      </c>
      <c r="D58" s="108" t="s">
        <v>10</v>
      </c>
      <c r="E58" s="116">
        <v>10</v>
      </c>
      <c r="F58" s="116">
        <v>15680</v>
      </c>
      <c r="G58" s="133" t="s">
        <v>270</v>
      </c>
      <c r="H58" s="116">
        <f t="shared" si="8"/>
        <v>0.45</v>
      </c>
      <c r="I58" s="116">
        <f t="shared" si="9"/>
        <v>7056</v>
      </c>
      <c r="J58" s="116"/>
    </row>
    <row r="59" spans="1:10" s="17" customFormat="1" x14ac:dyDescent="0.25">
      <c r="A59" s="134"/>
      <c r="B59" s="114"/>
      <c r="C59" s="114"/>
      <c r="D59" s="114"/>
      <c r="E59" s="133"/>
      <c r="F59" s="133"/>
      <c r="G59" s="133"/>
      <c r="H59" s="133"/>
      <c r="I59" s="133"/>
      <c r="J59" s="133"/>
    </row>
    <row r="60" spans="1:10" s="23" customFormat="1" x14ac:dyDescent="0.25">
      <c r="A60" s="117"/>
      <c r="B60" s="101" t="s">
        <v>78</v>
      </c>
      <c r="C60" s="101"/>
      <c r="D60" s="101"/>
      <c r="E60" s="131"/>
      <c r="F60" s="131"/>
      <c r="G60" s="131"/>
      <c r="H60" s="131"/>
      <c r="I60" s="131">
        <f>SUBTOTAL(9,I12:I59)</f>
        <v>14993498.160000002</v>
      </c>
      <c r="J60" s="131">
        <f>I60/$I$8</f>
        <v>9562.179948979594</v>
      </c>
    </row>
    <row r="63" spans="1:10" x14ac:dyDescent="0.25">
      <c r="A63" s="24"/>
      <c r="B63" s="25" t="s">
        <v>124</v>
      </c>
      <c r="C63" s="26"/>
      <c r="D63" s="27"/>
      <c r="E63" s="28"/>
      <c r="F63" s="28"/>
      <c r="G63" s="152" t="s">
        <v>91</v>
      </c>
      <c r="H63" s="152"/>
      <c r="I63" s="28">
        <v>15000000</v>
      </c>
      <c r="J63" s="28"/>
    </row>
    <row r="64" spans="1:10" x14ac:dyDescent="0.25">
      <c r="A64" s="24"/>
      <c r="B64" s="25"/>
      <c r="C64" s="26"/>
      <c r="D64" s="27"/>
      <c r="E64" s="28"/>
      <c r="F64" s="28"/>
      <c r="G64" s="152"/>
      <c r="H64" s="152"/>
      <c r="I64" s="28"/>
      <c r="J64" s="28"/>
    </row>
    <row r="65" spans="1:10" x14ac:dyDescent="0.25">
      <c r="A65" s="24"/>
      <c r="B65" s="25"/>
      <c r="C65" s="26"/>
      <c r="D65" s="27"/>
      <c r="E65" s="28"/>
      <c r="F65" s="28"/>
      <c r="G65" s="152" t="s">
        <v>92</v>
      </c>
      <c r="H65" s="152"/>
      <c r="I65" s="28">
        <f>I60</f>
        <v>14993498.160000002</v>
      </c>
      <c r="J65" s="31">
        <v>1568</v>
      </c>
    </row>
    <row r="66" spans="1:10" x14ac:dyDescent="0.25">
      <c r="A66" s="24"/>
      <c r="B66" s="25"/>
      <c r="C66" s="26"/>
      <c r="D66" s="27"/>
      <c r="E66" s="28"/>
      <c r="F66" s="28"/>
      <c r="G66" s="152" t="s">
        <v>209</v>
      </c>
      <c r="H66" s="152"/>
      <c r="I66" s="28">
        <f>I63-I65</f>
        <v>6501.8399999979883</v>
      </c>
      <c r="J66" s="30">
        <f>I66/I63</f>
        <v>4.3345599999986592E-4</v>
      </c>
    </row>
    <row r="67" spans="1:10" x14ac:dyDescent="0.25">
      <c r="A67" s="24"/>
      <c r="B67" s="25"/>
      <c r="C67" s="26"/>
      <c r="D67" s="27"/>
      <c r="E67" s="28"/>
      <c r="F67" s="28"/>
      <c r="G67" s="152"/>
      <c r="H67" s="152"/>
      <c r="I67" s="28">
        <f>I66/I8</f>
        <v>4.1465816326517784</v>
      </c>
      <c r="J67" s="30"/>
    </row>
    <row r="68" spans="1:10" x14ac:dyDescent="0.25">
      <c r="A68" s="24"/>
      <c r="B68" s="25"/>
      <c r="C68" s="26"/>
      <c r="D68" s="27"/>
      <c r="E68" s="29"/>
      <c r="F68" s="29"/>
      <c r="G68" s="152"/>
      <c r="H68" s="152"/>
      <c r="I68" s="29"/>
      <c r="J68" s="30"/>
    </row>
    <row r="69" spans="1:10" x14ac:dyDescent="0.25">
      <c r="A69" s="24"/>
      <c r="B69" s="25"/>
      <c r="C69" s="26"/>
      <c r="D69" s="27"/>
      <c r="E69" s="29"/>
      <c r="F69" s="29"/>
      <c r="G69" s="152" t="s">
        <v>207</v>
      </c>
      <c r="H69" s="152"/>
      <c r="I69" s="29">
        <f>J60+I67</f>
        <v>9566.3265306122466</v>
      </c>
      <c r="J69" s="30"/>
    </row>
  </sheetData>
  <mergeCells count="24">
    <mergeCell ref="G69:H69"/>
    <mergeCell ref="B1:J1"/>
    <mergeCell ref="B2:J2"/>
    <mergeCell ref="B3:J3"/>
    <mergeCell ref="G4:J4"/>
    <mergeCell ref="G5:H5"/>
    <mergeCell ref="G65:H65"/>
    <mergeCell ref="G66:H66"/>
    <mergeCell ref="G67:H67"/>
    <mergeCell ref="B4:F4"/>
    <mergeCell ref="B5:F5"/>
    <mergeCell ref="B6:F6"/>
    <mergeCell ref="B7:F7"/>
    <mergeCell ref="B8:F8"/>
    <mergeCell ref="G64:H64"/>
    <mergeCell ref="I5:J5"/>
    <mergeCell ref="I6:J6"/>
    <mergeCell ref="I7:J7"/>
    <mergeCell ref="I8:J8"/>
    <mergeCell ref="G68:H68"/>
    <mergeCell ref="G63:H63"/>
    <mergeCell ref="G6:H6"/>
    <mergeCell ref="G7:H7"/>
    <mergeCell ref="G8:H8"/>
  </mergeCells>
  <phoneticPr fontId="15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70" orientation="landscape" r:id="rId1"/>
  <rowBreaks count="1" manualBreakCount="1">
    <brk id="34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33" width="9.140625" style="85"/>
    <col min="234" max="234" width="28.7109375" style="85" bestFit="1" customWidth="1"/>
    <col min="235" max="235" width="8.140625" style="85" bestFit="1" customWidth="1"/>
    <col min="236" max="239" width="9.140625" style="85"/>
    <col min="240" max="240" width="23.28515625" style="85" customWidth="1"/>
    <col min="241" max="241" width="17.28515625" style="85" customWidth="1"/>
    <col min="242" max="242" width="24.28515625" style="85" customWidth="1"/>
    <col min="243" max="489" width="9.140625" style="85"/>
    <col min="490" max="490" width="28.7109375" style="85" bestFit="1" customWidth="1"/>
    <col min="491" max="491" width="8.140625" style="85" bestFit="1" customWidth="1"/>
    <col min="492" max="495" width="9.140625" style="85"/>
    <col min="496" max="496" width="23.28515625" style="85" customWidth="1"/>
    <col min="497" max="497" width="17.28515625" style="85" customWidth="1"/>
    <col min="498" max="498" width="24.28515625" style="85" customWidth="1"/>
    <col min="499" max="745" width="9.140625" style="85"/>
    <col min="746" max="746" width="28.7109375" style="85" bestFit="1" customWidth="1"/>
    <col min="747" max="747" width="8.140625" style="85" bestFit="1" customWidth="1"/>
    <col min="748" max="751" width="9.140625" style="85"/>
    <col min="752" max="752" width="23.28515625" style="85" customWidth="1"/>
    <col min="753" max="753" width="17.28515625" style="85" customWidth="1"/>
    <col min="754" max="754" width="24.28515625" style="85" customWidth="1"/>
    <col min="755" max="1001" width="9.140625" style="85"/>
    <col min="1002" max="1002" width="28.7109375" style="85" bestFit="1" customWidth="1"/>
    <col min="1003" max="1003" width="8.140625" style="85" bestFit="1" customWidth="1"/>
    <col min="1004" max="1007" width="9.140625" style="85"/>
    <col min="1008" max="1008" width="23.28515625" style="85" customWidth="1"/>
    <col min="1009" max="1009" width="17.28515625" style="85" customWidth="1"/>
    <col min="1010" max="1010" width="24.28515625" style="85" customWidth="1"/>
    <col min="1011" max="1257" width="9.140625" style="85"/>
    <col min="1258" max="1258" width="28.7109375" style="85" bestFit="1" customWidth="1"/>
    <col min="1259" max="1259" width="8.140625" style="85" bestFit="1" customWidth="1"/>
    <col min="1260" max="1263" width="9.140625" style="85"/>
    <col min="1264" max="1264" width="23.28515625" style="85" customWidth="1"/>
    <col min="1265" max="1265" width="17.28515625" style="85" customWidth="1"/>
    <col min="1266" max="1266" width="24.28515625" style="85" customWidth="1"/>
    <col min="1267" max="1513" width="9.140625" style="85"/>
    <col min="1514" max="1514" width="28.7109375" style="85" bestFit="1" customWidth="1"/>
    <col min="1515" max="1515" width="8.140625" style="85" bestFit="1" customWidth="1"/>
    <col min="1516" max="1519" width="9.140625" style="85"/>
    <col min="1520" max="1520" width="23.28515625" style="85" customWidth="1"/>
    <col min="1521" max="1521" width="17.28515625" style="85" customWidth="1"/>
    <col min="1522" max="1522" width="24.28515625" style="85" customWidth="1"/>
    <col min="1523" max="1769" width="9.140625" style="85"/>
    <col min="1770" max="1770" width="28.7109375" style="85" bestFit="1" customWidth="1"/>
    <col min="1771" max="1771" width="8.140625" style="85" bestFit="1" customWidth="1"/>
    <col min="1772" max="1775" width="9.140625" style="85"/>
    <col min="1776" max="1776" width="23.28515625" style="85" customWidth="1"/>
    <col min="1777" max="1777" width="17.28515625" style="85" customWidth="1"/>
    <col min="1778" max="1778" width="24.28515625" style="85" customWidth="1"/>
    <col min="1779" max="2025" width="9.140625" style="85"/>
    <col min="2026" max="2026" width="28.7109375" style="85" bestFit="1" customWidth="1"/>
    <col min="2027" max="2027" width="8.140625" style="85" bestFit="1" customWidth="1"/>
    <col min="2028" max="2031" width="9.140625" style="85"/>
    <col min="2032" max="2032" width="23.28515625" style="85" customWidth="1"/>
    <col min="2033" max="2033" width="17.28515625" style="85" customWidth="1"/>
    <col min="2034" max="2034" width="24.28515625" style="85" customWidth="1"/>
    <col min="2035" max="2281" width="9.140625" style="85"/>
    <col min="2282" max="2282" width="28.7109375" style="85" bestFit="1" customWidth="1"/>
    <col min="2283" max="2283" width="8.140625" style="85" bestFit="1" customWidth="1"/>
    <col min="2284" max="2287" width="9.140625" style="85"/>
    <col min="2288" max="2288" width="23.28515625" style="85" customWidth="1"/>
    <col min="2289" max="2289" width="17.28515625" style="85" customWidth="1"/>
    <col min="2290" max="2290" width="24.28515625" style="85" customWidth="1"/>
    <col min="2291" max="2537" width="9.140625" style="85"/>
    <col min="2538" max="2538" width="28.7109375" style="85" bestFit="1" customWidth="1"/>
    <col min="2539" max="2539" width="8.140625" style="85" bestFit="1" customWidth="1"/>
    <col min="2540" max="2543" width="9.140625" style="85"/>
    <col min="2544" max="2544" width="23.28515625" style="85" customWidth="1"/>
    <col min="2545" max="2545" width="17.28515625" style="85" customWidth="1"/>
    <col min="2546" max="2546" width="24.28515625" style="85" customWidth="1"/>
    <col min="2547" max="2793" width="9.140625" style="85"/>
    <col min="2794" max="2794" width="28.7109375" style="85" bestFit="1" customWidth="1"/>
    <col min="2795" max="2795" width="8.140625" style="85" bestFit="1" customWidth="1"/>
    <col min="2796" max="2799" width="9.140625" style="85"/>
    <col min="2800" max="2800" width="23.28515625" style="85" customWidth="1"/>
    <col min="2801" max="2801" width="17.28515625" style="85" customWidth="1"/>
    <col min="2802" max="2802" width="24.28515625" style="85" customWidth="1"/>
    <col min="2803" max="3049" width="9.140625" style="85"/>
    <col min="3050" max="3050" width="28.7109375" style="85" bestFit="1" customWidth="1"/>
    <col min="3051" max="3051" width="8.140625" style="85" bestFit="1" customWidth="1"/>
    <col min="3052" max="3055" width="9.140625" style="85"/>
    <col min="3056" max="3056" width="23.28515625" style="85" customWidth="1"/>
    <col min="3057" max="3057" width="17.28515625" style="85" customWidth="1"/>
    <col min="3058" max="3058" width="24.28515625" style="85" customWidth="1"/>
    <col min="3059" max="3305" width="9.140625" style="85"/>
    <col min="3306" max="3306" width="28.7109375" style="85" bestFit="1" customWidth="1"/>
    <col min="3307" max="3307" width="8.140625" style="85" bestFit="1" customWidth="1"/>
    <col min="3308" max="3311" width="9.140625" style="85"/>
    <col min="3312" max="3312" width="23.28515625" style="85" customWidth="1"/>
    <col min="3313" max="3313" width="17.28515625" style="85" customWidth="1"/>
    <col min="3314" max="3314" width="24.28515625" style="85" customWidth="1"/>
    <col min="3315" max="3561" width="9.140625" style="85"/>
    <col min="3562" max="3562" width="28.7109375" style="85" bestFit="1" customWidth="1"/>
    <col min="3563" max="3563" width="8.140625" style="85" bestFit="1" customWidth="1"/>
    <col min="3564" max="3567" width="9.140625" style="85"/>
    <col min="3568" max="3568" width="23.28515625" style="85" customWidth="1"/>
    <col min="3569" max="3569" width="17.28515625" style="85" customWidth="1"/>
    <col min="3570" max="3570" width="24.28515625" style="85" customWidth="1"/>
    <col min="3571" max="3817" width="9.140625" style="85"/>
    <col min="3818" max="3818" width="28.7109375" style="85" bestFit="1" customWidth="1"/>
    <col min="3819" max="3819" width="8.140625" style="85" bestFit="1" customWidth="1"/>
    <col min="3820" max="3823" width="9.140625" style="85"/>
    <col min="3824" max="3824" width="23.28515625" style="85" customWidth="1"/>
    <col min="3825" max="3825" width="17.28515625" style="85" customWidth="1"/>
    <col min="3826" max="3826" width="24.28515625" style="85" customWidth="1"/>
    <col min="3827" max="4073" width="9.140625" style="85"/>
    <col min="4074" max="4074" width="28.7109375" style="85" bestFit="1" customWidth="1"/>
    <col min="4075" max="4075" width="8.140625" style="85" bestFit="1" customWidth="1"/>
    <col min="4076" max="4079" width="9.140625" style="85"/>
    <col min="4080" max="4080" width="23.28515625" style="85" customWidth="1"/>
    <col min="4081" max="4081" width="17.28515625" style="85" customWidth="1"/>
    <col min="4082" max="4082" width="24.28515625" style="85" customWidth="1"/>
    <col min="4083" max="4329" width="9.140625" style="85"/>
    <col min="4330" max="4330" width="28.7109375" style="85" bestFit="1" customWidth="1"/>
    <col min="4331" max="4331" width="8.140625" style="85" bestFit="1" customWidth="1"/>
    <col min="4332" max="4335" width="9.140625" style="85"/>
    <col min="4336" max="4336" width="23.28515625" style="85" customWidth="1"/>
    <col min="4337" max="4337" width="17.28515625" style="85" customWidth="1"/>
    <col min="4338" max="4338" width="24.28515625" style="85" customWidth="1"/>
    <col min="4339" max="4585" width="9.140625" style="85"/>
    <col min="4586" max="4586" width="28.7109375" style="85" bestFit="1" customWidth="1"/>
    <col min="4587" max="4587" width="8.140625" style="85" bestFit="1" customWidth="1"/>
    <col min="4588" max="4591" width="9.140625" style="85"/>
    <col min="4592" max="4592" width="23.28515625" style="85" customWidth="1"/>
    <col min="4593" max="4593" width="17.28515625" style="85" customWidth="1"/>
    <col min="4594" max="4594" width="24.28515625" style="85" customWidth="1"/>
    <col min="4595" max="4841" width="9.140625" style="85"/>
    <col min="4842" max="4842" width="28.7109375" style="85" bestFit="1" customWidth="1"/>
    <col min="4843" max="4843" width="8.140625" style="85" bestFit="1" customWidth="1"/>
    <col min="4844" max="4847" width="9.140625" style="85"/>
    <col min="4848" max="4848" width="23.28515625" style="85" customWidth="1"/>
    <col min="4849" max="4849" width="17.28515625" style="85" customWidth="1"/>
    <col min="4850" max="4850" width="24.28515625" style="85" customWidth="1"/>
    <col min="4851" max="5097" width="9.140625" style="85"/>
    <col min="5098" max="5098" width="28.7109375" style="85" bestFit="1" customWidth="1"/>
    <col min="5099" max="5099" width="8.140625" style="85" bestFit="1" customWidth="1"/>
    <col min="5100" max="5103" width="9.140625" style="85"/>
    <col min="5104" max="5104" width="23.28515625" style="85" customWidth="1"/>
    <col min="5105" max="5105" width="17.28515625" style="85" customWidth="1"/>
    <col min="5106" max="5106" width="24.28515625" style="85" customWidth="1"/>
    <col min="5107" max="5353" width="9.140625" style="85"/>
    <col min="5354" max="5354" width="28.7109375" style="85" bestFit="1" customWidth="1"/>
    <col min="5355" max="5355" width="8.140625" style="85" bestFit="1" customWidth="1"/>
    <col min="5356" max="5359" width="9.140625" style="85"/>
    <col min="5360" max="5360" width="23.28515625" style="85" customWidth="1"/>
    <col min="5361" max="5361" width="17.28515625" style="85" customWidth="1"/>
    <col min="5362" max="5362" width="24.28515625" style="85" customWidth="1"/>
    <col min="5363" max="5609" width="9.140625" style="85"/>
    <col min="5610" max="5610" width="28.7109375" style="85" bestFit="1" customWidth="1"/>
    <col min="5611" max="5611" width="8.140625" style="85" bestFit="1" customWidth="1"/>
    <col min="5612" max="5615" width="9.140625" style="85"/>
    <col min="5616" max="5616" width="23.28515625" style="85" customWidth="1"/>
    <col min="5617" max="5617" width="17.28515625" style="85" customWidth="1"/>
    <col min="5618" max="5618" width="24.28515625" style="85" customWidth="1"/>
    <col min="5619" max="5865" width="9.140625" style="85"/>
    <col min="5866" max="5866" width="28.7109375" style="85" bestFit="1" customWidth="1"/>
    <col min="5867" max="5867" width="8.140625" style="85" bestFit="1" customWidth="1"/>
    <col min="5868" max="5871" width="9.140625" style="85"/>
    <col min="5872" max="5872" width="23.28515625" style="85" customWidth="1"/>
    <col min="5873" max="5873" width="17.28515625" style="85" customWidth="1"/>
    <col min="5874" max="5874" width="24.28515625" style="85" customWidth="1"/>
    <col min="5875" max="6121" width="9.140625" style="85"/>
    <col min="6122" max="6122" width="28.7109375" style="85" bestFit="1" customWidth="1"/>
    <col min="6123" max="6123" width="8.140625" style="85" bestFit="1" customWidth="1"/>
    <col min="6124" max="6127" width="9.140625" style="85"/>
    <col min="6128" max="6128" width="23.28515625" style="85" customWidth="1"/>
    <col min="6129" max="6129" width="17.28515625" style="85" customWidth="1"/>
    <col min="6130" max="6130" width="24.28515625" style="85" customWidth="1"/>
    <col min="6131" max="6377" width="9.140625" style="85"/>
    <col min="6378" max="6378" width="28.7109375" style="85" bestFit="1" customWidth="1"/>
    <col min="6379" max="6379" width="8.140625" style="85" bestFit="1" customWidth="1"/>
    <col min="6380" max="6383" width="9.140625" style="85"/>
    <col min="6384" max="6384" width="23.28515625" style="85" customWidth="1"/>
    <col min="6385" max="6385" width="17.28515625" style="85" customWidth="1"/>
    <col min="6386" max="6386" width="24.28515625" style="85" customWidth="1"/>
    <col min="6387" max="6633" width="9.140625" style="85"/>
    <col min="6634" max="6634" width="28.7109375" style="85" bestFit="1" customWidth="1"/>
    <col min="6635" max="6635" width="8.140625" style="85" bestFit="1" customWidth="1"/>
    <col min="6636" max="6639" width="9.140625" style="85"/>
    <col min="6640" max="6640" width="23.28515625" style="85" customWidth="1"/>
    <col min="6641" max="6641" width="17.28515625" style="85" customWidth="1"/>
    <col min="6642" max="6642" width="24.28515625" style="85" customWidth="1"/>
    <col min="6643" max="6889" width="9.140625" style="85"/>
    <col min="6890" max="6890" width="28.7109375" style="85" bestFit="1" customWidth="1"/>
    <col min="6891" max="6891" width="8.140625" style="85" bestFit="1" customWidth="1"/>
    <col min="6892" max="6895" width="9.140625" style="85"/>
    <col min="6896" max="6896" width="23.28515625" style="85" customWidth="1"/>
    <col min="6897" max="6897" width="17.28515625" style="85" customWidth="1"/>
    <col min="6898" max="6898" width="24.28515625" style="85" customWidth="1"/>
    <col min="6899" max="7145" width="9.140625" style="85"/>
    <col min="7146" max="7146" width="28.7109375" style="85" bestFit="1" customWidth="1"/>
    <col min="7147" max="7147" width="8.140625" style="85" bestFit="1" customWidth="1"/>
    <col min="7148" max="7151" width="9.140625" style="85"/>
    <col min="7152" max="7152" width="23.28515625" style="85" customWidth="1"/>
    <col min="7153" max="7153" width="17.28515625" style="85" customWidth="1"/>
    <col min="7154" max="7154" width="24.28515625" style="85" customWidth="1"/>
    <col min="7155" max="7401" width="9.140625" style="85"/>
    <col min="7402" max="7402" width="28.7109375" style="85" bestFit="1" customWidth="1"/>
    <col min="7403" max="7403" width="8.140625" style="85" bestFit="1" customWidth="1"/>
    <col min="7404" max="7407" width="9.140625" style="85"/>
    <col min="7408" max="7408" width="23.28515625" style="85" customWidth="1"/>
    <col min="7409" max="7409" width="17.28515625" style="85" customWidth="1"/>
    <col min="7410" max="7410" width="24.28515625" style="85" customWidth="1"/>
    <col min="7411" max="7657" width="9.140625" style="85"/>
    <col min="7658" max="7658" width="28.7109375" style="85" bestFit="1" customWidth="1"/>
    <col min="7659" max="7659" width="8.140625" style="85" bestFit="1" customWidth="1"/>
    <col min="7660" max="7663" width="9.140625" style="85"/>
    <col min="7664" max="7664" width="23.28515625" style="85" customWidth="1"/>
    <col min="7665" max="7665" width="17.28515625" style="85" customWidth="1"/>
    <col min="7666" max="7666" width="24.28515625" style="85" customWidth="1"/>
    <col min="7667" max="7913" width="9.140625" style="85"/>
    <col min="7914" max="7914" width="28.7109375" style="85" bestFit="1" customWidth="1"/>
    <col min="7915" max="7915" width="8.140625" style="85" bestFit="1" customWidth="1"/>
    <col min="7916" max="7919" width="9.140625" style="85"/>
    <col min="7920" max="7920" width="23.28515625" style="85" customWidth="1"/>
    <col min="7921" max="7921" width="17.28515625" style="85" customWidth="1"/>
    <col min="7922" max="7922" width="24.28515625" style="85" customWidth="1"/>
    <col min="7923" max="8169" width="9.140625" style="85"/>
    <col min="8170" max="8170" width="28.7109375" style="85" bestFit="1" customWidth="1"/>
    <col min="8171" max="8171" width="8.140625" style="85" bestFit="1" customWidth="1"/>
    <col min="8172" max="8175" width="9.140625" style="85"/>
    <col min="8176" max="8176" width="23.28515625" style="85" customWidth="1"/>
    <col min="8177" max="8177" width="17.28515625" style="85" customWidth="1"/>
    <col min="8178" max="8178" width="24.28515625" style="85" customWidth="1"/>
    <col min="8179" max="8425" width="9.140625" style="85"/>
    <col min="8426" max="8426" width="28.7109375" style="85" bestFit="1" customWidth="1"/>
    <col min="8427" max="8427" width="8.140625" style="85" bestFit="1" customWidth="1"/>
    <col min="8428" max="8431" width="9.140625" style="85"/>
    <col min="8432" max="8432" width="23.28515625" style="85" customWidth="1"/>
    <col min="8433" max="8433" width="17.28515625" style="85" customWidth="1"/>
    <col min="8434" max="8434" width="24.28515625" style="85" customWidth="1"/>
    <col min="8435" max="8681" width="9.140625" style="85"/>
    <col min="8682" max="8682" width="28.7109375" style="85" bestFit="1" customWidth="1"/>
    <col min="8683" max="8683" width="8.140625" style="85" bestFit="1" customWidth="1"/>
    <col min="8684" max="8687" width="9.140625" style="85"/>
    <col min="8688" max="8688" width="23.28515625" style="85" customWidth="1"/>
    <col min="8689" max="8689" width="17.28515625" style="85" customWidth="1"/>
    <col min="8690" max="8690" width="24.28515625" style="85" customWidth="1"/>
    <col min="8691" max="8937" width="9.140625" style="85"/>
    <col min="8938" max="8938" width="28.7109375" style="85" bestFit="1" customWidth="1"/>
    <col min="8939" max="8939" width="8.140625" style="85" bestFit="1" customWidth="1"/>
    <col min="8940" max="8943" width="9.140625" style="85"/>
    <col min="8944" max="8944" width="23.28515625" style="85" customWidth="1"/>
    <col min="8945" max="8945" width="17.28515625" style="85" customWidth="1"/>
    <col min="8946" max="8946" width="24.28515625" style="85" customWidth="1"/>
    <col min="8947" max="9193" width="9.140625" style="85"/>
    <col min="9194" max="9194" width="28.7109375" style="85" bestFit="1" customWidth="1"/>
    <col min="9195" max="9195" width="8.140625" style="85" bestFit="1" customWidth="1"/>
    <col min="9196" max="9199" width="9.140625" style="85"/>
    <col min="9200" max="9200" width="23.28515625" style="85" customWidth="1"/>
    <col min="9201" max="9201" width="17.28515625" style="85" customWidth="1"/>
    <col min="9202" max="9202" width="24.28515625" style="85" customWidth="1"/>
    <col min="9203" max="9449" width="9.140625" style="85"/>
    <col min="9450" max="9450" width="28.7109375" style="85" bestFit="1" customWidth="1"/>
    <col min="9451" max="9451" width="8.140625" style="85" bestFit="1" customWidth="1"/>
    <col min="9452" max="9455" width="9.140625" style="85"/>
    <col min="9456" max="9456" width="23.28515625" style="85" customWidth="1"/>
    <col min="9457" max="9457" width="17.28515625" style="85" customWidth="1"/>
    <col min="9458" max="9458" width="24.28515625" style="85" customWidth="1"/>
    <col min="9459" max="9705" width="9.140625" style="85"/>
    <col min="9706" max="9706" width="28.7109375" style="85" bestFit="1" customWidth="1"/>
    <col min="9707" max="9707" width="8.140625" style="85" bestFit="1" customWidth="1"/>
    <col min="9708" max="9711" width="9.140625" style="85"/>
    <col min="9712" max="9712" width="23.28515625" style="85" customWidth="1"/>
    <col min="9713" max="9713" width="17.28515625" style="85" customWidth="1"/>
    <col min="9714" max="9714" width="24.28515625" style="85" customWidth="1"/>
    <col min="9715" max="9961" width="9.140625" style="85"/>
    <col min="9962" max="9962" width="28.7109375" style="85" bestFit="1" customWidth="1"/>
    <col min="9963" max="9963" width="8.140625" style="85" bestFit="1" customWidth="1"/>
    <col min="9964" max="9967" width="9.140625" style="85"/>
    <col min="9968" max="9968" width="23.28515625" style="85" customWidth="1"/>
    <col min="9969" max="9969" width="17.28515625" style="85" customWidth="1"/>
    <col min="9970" max="9970" width="24.28515625" style="85" customWidth="1"/>
    <col min="9971" max="10217" width="9.140625" style="85"/>
    <col min="10218" max="10218" width="28.7109375" style="85" bestFit="1" customWidth="1"/>
    <col min="10219" max="10219" width="8.140625" style="85" bestFit="1" customWidth="1"/>
    <col min="10220" max="10223" width="9.140625" style="85"/>
    <col min="10224" max="10224" width="23.28515625" style="85" customWidth="1"/>
    <col min="10225" max="10225" width="17.28515625" style="85" customWidth="1"/>
    <col min="10226" max="10226" width="24.28515625" style="85" customWidth="1"/>
    <col min="10227" max="10473" width="9.140625" style="85"/>
    <col min="10474" max="10474" width="28.7109375" style="85" bestFit="1" customWidth="1"/>
    <col min="10475" max="10475" width="8.140625" style="85" bestFit="1" customWidth="1"/>
    <col min="10476" max="10479" width="9.140625" style="85"/>
    <col min="10480" max="10480" width="23.28515625" style="85" customWidth="1"/>
    <col min="10481" max="10481" width="17.28515625" style="85" customWidth="1"/>
    <col min="10482" max="10482" width="24.28515625" style="85" customWidth="1"/>
    <col min="10483" max="10729" width="9.140625" style="85"/>
    <col min="10730" max="10730" width="28.7109375" style="85" bestFit="1" customWidth="1"/>
    <col min="10731" max="10731" width="8.140625" style="85" bestFit="1" customWidth="1"/>
    <col min="10732" max="10735" width="9.140625" style="85"/>
    <col min="10736" max="10736" width="23.28515625" style="85" customWidth="1"/>
    <col min="10737" max="10737" width="17.28515625" style="85" customWidth="1"/>
    <col min="10738" max="10738" width="24.28515625" style="85" customWidth="1"/>
    <col min="10739" max="10985" width="9.140625" style="85"/>
    <col min="10986" max="10986" width="28.7109375" style="85" bestFit="1" customWidth="1"/>
    <col min="10987" max="10987" width="8.140625" style="85" bestFit="1" customWidth="1"/>
    <col min="10988" max="10991" width="9.140625" style="85"/>
    <col min="10992" max="10992" width="23.28515625" style="85" customWidth="1"/>
    <col min="10993" max="10993" width="17.28515625" style="85" customWidth="1"/>
    <col min="10994" max="10994" width="24.28515625" style="85" customWidth="1"/>
    <col min="10995" max="11241" width="9.140625" style="85"/>
    <col min="11242" max="11242" width="28.7109375" style="85" bestFit="1" customWidth="1"/>
    <col min="11243" max="11243" width="8.140625" style="85" bestFit="1" customWidth="1"/>
    <col min="11244" max="11247" width="9.140625" style="85"/>
    <col min="11248" max="11248" width="23.28515625" style="85" customWidth="1"/>
    <col min="11249" max="11249" width="17.28515625" style="85" customWidth="1"/>
    <col min="11250" max="11250" width="24.28515625" style="85" customWidth="1"/>
    <col min="11251" max="11497" width="9.140625" style="85"/>
    <col min="11498" max="11498" width="28.7109375" style="85" bestFit="1" customWidth="1"/>
    <col min="11499" max="11499" width="8.140625" style="85" bestFit="1" customWidth="1"/>
    <col min="11500" max="11503" width="9.140625" style="85"/>
    <col min="11504" max="11504" width="23.28515625" style="85" customWidth="1"/>
    <col min="11505" max="11505" width="17.28515625" style="85" customWidth="1"/>
    <col min="11506" max="11506" width="24.28515625" style="85" customWidth="1"/>
    <col min="11507" max="11753" width="9.140625" style="85"/>
    <col min="11754" max="11754" width="28.7109375" style="85" bestFit="1" customWidth="1"/>
    <col min="11755" max="11755" width="8.140625" style="85" bestFit="1" customWidth="1"/>
    <col min="11756" max="11759" width="9.140625" style="85"/>
    <col min="11760" max="11760" width="23.28515625" style="85" customWidth="1"/>
    <col min="11761" max="11761" width="17.28515625" style="85" customWidth="1"/>
    <col min="11762" max="11762" width="24.28515625" style="85" customWidth="1"/>
    <col min="11763" max="12009" width="9.140625" style="85"/>
    <col min="12010" max="12010" width="28.7109375" style="85" bestFit="1" customWidth="1"/>
    <col min="12011" max="12011" width="8.140625" style="85" bestFit="1" customWidth="1"/>
    <col min="12012" max="12015" width="9.140625" style="85"/>
    <col min="12016" max="12016" width="23.28515625" style="85" customWidth="1"/>
    <col min="12017" max="12017" width="17.28515625" style="85" customWidth="1"/>
    <col min="12018" max="12018" width="24.28515625" style="85" customWidth="1"/>
    <col min="12019" max="12265" width="9.140625" style="85"/>
    <col min="12266" max="12266" width="28.7109375" style="85" bestFit="1" customWidth="1"/>
    <col min="12267" max="12267" width="8.140625" style="85" bestFit="1" customWidth="1"/>
    <col min="12268" max="12271" width="9.140625" style="85"/>
    <col min="12272" max="12272" width="23.28515625" style="85" customWidth="1"/>
    <col min="12273" max="12273" width="17.28515625" style="85" customWidth="1"/>
    <col min="12274" max="12274" width="24.28515625" style="85" customWidth="1"/>
    <col min="12275" max="12521" width="9.140625" style="85"/>
    <col min="12522" max="12522" width="28.7109375" style="85" bestFit="1" customWidth="1"/>
    <col min="12523" max="12523" width="8.140625" style="85" bestFit="1" customWidth="1"/>
    <col min="12524" max="12527" width="9.140625" style="85"/>
    <col min="12528" max="12528" width="23.28515625" style="85" customWidth="1"/>
    <col min="12529" max="12529" width="17.28515625" style="85" customWidth="1"/>
    <col min="12530" max="12530" width="24.28515625" style="85" customWidth="1"/>
    <col min="12531" max="12777" width="9.140625" style="85"/>
    <col min="12778" max="12778" width="28.7109375" style="85" bestFit="1" customWidth="1"/>
    <col min="12779" max="12779" width="8.140625" style="85" bestFit="1" customWidth="1"/>
    <col min="12780" max="12783" width="9.140625" style="85"/>
    <col min="12784" max="12784" width="23.28515625" style="85" customWidth="1"/>
    <col min="12785" max="12785" width="17.28515625" style="85" customWidth="1"/>
    <col min="12786" max="12786" width="24.28515625" style="85" customWidth="1"/>
    <col min="12787" max="13033" width="9.140625" style="85"/>
    <col min="13034" max="13034" width="28.7109375" style="85" bestFit="1" customWidth="1"/>
    <col min="13035" max="13035" width="8.140625" style="85" bestFit="1" customWidth="1"/>
    <col min="13036" max="13039" width="9.140625" style="85"/>
    <col min="13040" max="13040" width="23.28515625" style="85" customWidth="1"/>
    <col min="13041" max="13041" width="17.28515625" style="85" customWidth="1"/>
    <col min="13042" max="13042" width="24.28515625" style="85" customWidth="1"/>
    <col min="13043" max="13289" width="9.140625" style="85"/>
    <col min="13290" max="13290" width="28.7109375" style="85" bestFit="1" customWidth="1"/>
    <col min="13291" max="13291" width="8.140625" style="85" bestFit="1" customWidth="1"/>
    <col min="13292" max="13295" width="9.140625" style="85"/>
    <col min="13296" max="13296" width="23.28515625" style="85" customWidth="1"/>
    <col min="13297" max="13297" width="17.28515625" style="85" customWidth="1"/>
    <col min="13298" max="13298" width="24.28515625" style="85" customWidth="1"/>
    <col min="13299" max="13545" width="9.140625" style="85"/>
    <col min="13546" max="13546" width="28.7109375" style="85" bestFit="1" customWidth="1"/>
    <col min="13547" max="13547" width="8.140625" style="85" bestFit="1" customWidth="1"/>
    <col min="13548" max="13551" width="9.140625" style="85"/>
    <col min="13552" max="13552" width="23.28515625" style="85" customWidth="1"/>
    <col min="13553" max="13553" width="17.28515625" style="85" customWidth="1"/>
    <col min="13554" max="13554" width="24.28515625" style="85" customWidth="1"/>
    <col min="13555" max="13801" width="9.140625" style="85"/>
    <col min="13802" max="13802" width="28.7109375" style="85" bestFit="1" customWidth="1"/>
    <col min="13803" max="13803" width="8.140625" style="85" bestFit="1" customWidth="1"/>
    <col min="13804" max="13807" width="9.140625" style="85"/>
    <col min="13808" max="13808" width="23.28515625" style="85" customWidth="1"/>
    <col min="13809" max="13809" width="17.28515625" style="85" customWidth="1"/>
    <col min="13810" max="13810" width="24.28515625" style="85" customWidth="1"/>
    <col min="13811" max="14057" width="9.140625" style="85"/>
    <col min="14058" max="14058" width="28.7109375" style="85" bestFit="1" customWidth="1"/>
    <col min="14059" max="14059" width="8.140625" style="85" bestFit="1" customWidth="1"/>
    <col min="14060" max="14063" width="9.140625" style="85"/>
    <col min="14064" max="14064" width="23.28515625" style="85" customWidth="1"/>
    <col min="14065" max="14065" width="17.28515625" style="85" customWidth="1"/>
    <col min="14066" max="14066" width="24.28515625" style="85" customWidth="1"/>
    <col min="14067" max="14313" width="9.140625" style="85"/>
    <col min="14314" max="14314" width="28.7109375" style="85" bestFit="1" customWidth="1"/>
    <col min="14315" max="14315" width="8.140625" style="85" bestFit="1" customWidth="1"/>
    <col min="14316" max="14319" width="9.140625" style="85"/>
    <col min="14320" max="14320" width="23.28515625" style="85" customWidth="1"/>
    <col min="14321" max="14321" width="17.28515625" style="85" customWidth="1"/>
    <col min="14322" max="14322" width="24.28515625" style="85" customWidth="1"/>
    <col min="14323" max="14569" width="9.140625" style="85"/>
    <col min="14570" max="14570" width="28.7109375" style="85" bestFit="1" customWidth="1"/>
    <col min="14571" max="14571" width="8.140625" style="85" bestFit="1" customWidth="1"/>
    <col min="14572" max="14575" width="9.140625" style="85"/>
    <col min="14576" max="14576" width="23.28515625" style="85" customWidth="1"/>
    <col min="14577" max="14577" width="17.28515625" style="85" customWidth="1"/>
    <col min="14578" max="14578" width="24.28515625" style="85" customWidth="1"/>
    <col min="14579" max="14825" width="9.140625" style="85"/>
    <col min="14826" max="14826" width="28.7109375" style="85" bestFit="1" customWidth="1"/>
    <col min="14827" max="14827" width="8.140625" style="85" bestFit="1" customWidth="1"/>
    <col min="14828" max="14831" width="9.140625" style="85"/>
    <col min="14832" max="14832" width="23.28515625" style="85" customWidth="1"/>
    <col min="14833" max="14833" width="17.28515625" style="85" customWidth="1"/>
    <col min="14834" max="14834" width="24.28515625" style="85" customWidth="1"/>
    <col min="14835" max="15081" width="9.140625" style="85"/>
    <col min="15082" max="15082" width="28.7109375" style="85" bestFit="1" customWidth="1"/>
    <col min="15083" max="15083" width="8.140625" style="85" bestFit="1" customWidth="1"/>
    <col min="15084" max="15087" width="9.140625" style="85"/>
    <col min="15088" max="15088" width="23.28515625" style="85" customWidth="1"/>
    <col min="15089" max="15089" width="17.28515625" style="85" customWidth="1"/>
    <col min="15090" max="15090" width="24.28515625" style="85" customWidth="1"/>
    <col min="15091" max="15337" width="9.140625" style="85"/>
    <col min="15338" max="15338" width="28.7109375" style="85" bestFit="1" customWidth="1"/>
    <col min="15339" max="15339" width="8.140625" style="85" bestFit="1" customWidth="1"/>
    <col min="15340" max="15343" width="9.140625" style="85"/>
    <col min="15344" max="15344" width="23.28515625" style="85" customWidth="1"/>
    <col min="15345" max="15345" width="17.28515625" style="85" customWidth="1"/>
    <col min="15346" max="15346" width="24.28515625" style="85" customWidth="1"/>
    <col min="15347" max="15593" width="9.140625" style="85"/>
    <col min="15594" max="15594" width="28.7109375" style="85" bestFit="1" customWidth="1"/>
    <col min="15595" max="15595" width="8.140625" style="85" bestFit="1" customWidth="1"/>
    <col min="15596" max="15599" width="9.140625" style="85"/>
    <col min="15600" max="15600" width="23.28515625" style="85" customWidth="1"/>
    <col min="15601" max="15601" width="17.28515625" style="85" customWidth="1"/>
    <col min="15602" max="15602" width="24.28515625" style="85" customWidth="1"/>
    <col min="15603" max="15849" width="9.140625" style="85"/>
    <col min="15850" max="15850" width="28.7109375" style="85" bestFit="1" customWidth="1"/>
    <col min="15851" max="15851" width="8.140625" style="85" bestFit="1" customWidth="1"/>
    <col min="15852" max="15855" width="9.140625" style="85"/>
    <col min="15856" max="15856" width="23.28515625" style="85" customWidth="1"/>
    <col min="15857" max="15857" width="17.28515625" style="85" customWidth="1"/>
    <col min="15858" max="15858" width="24.28515625" style="85" customWidth="1"/>
    <col min="15859" max="16105" width="9.140625" style="85"/>
    <col min="16106" max="16106" width="28.7109375" style="85" bestFit="1" customWidth="1"/>
    <col min="16107" max="16107" width="8.140625" style="85" bestFit="1" customWidth="1"/>
    <col min="16108" max="16111" width="9.140625" style="85"/>
    <col min="16112" max="16112" width="23.28515625" style="85" customWidth="1"/>
    <col min="16113" max="16113" width="17.28515625" style="85" customWidth="1"/>
    <col min="16114" max="16114" width="24.28515625" style="85" customWidth="1"/>
    <col min="16115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1" t="s">
        <v>100</v>
      </c>
      <c r="B4" s="172"/>
      <c r="C4" s="172"/>
      <c r="D4" s="172"/>
      <c r="E4" s="172"/>
      <c r="F4" s="172"/>
      <c r="G4" s="172"/>
      <c r="H4" s="172"/>
    </row>
    <row r="5" spans="1:8" s="35" customFormat="1" ht="15" customHeight="1" x14ac:dyDescent="0.2">
      <c r="A5" s="171" t="s">
        <v>101</v>
      </c>
      <c r="B5" s="172"/>
      <c r="C5" s="172"/>
      <c r="D5" s="172"/>
      <c r="E5" s="172"/>
      <c r="F5" s="172"/>
      <c r="G5" s="172"/>
      <c r="H5" s="172"/>
    </row>
    <row r="6" spans="1:8" s="35" customFormat="1" ht="15" x14ac:dyDescent="0.25">
      <c r="A6" s="173" t="s">
        <v>210</v>
      </c>
      <c r="B6" s="173"/>
      <c r="C6" s="173"/>
      <c r="D6" s="173"/>
      <c r="E6" s="173"/>
      <c r="F6" s="173"/>
      <c r="G6" s="173"/>
      <c r="H6" s="173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4" t="s">
        <v>94</v>
      </c>
      <c r="B8" s="174"/>
      <c r="C8" s="174"/>
      <c r="D8" s="174"/>
      <c r="E8" s="174"/>
      <c r="F8" s="174"/>
      <c r="G8" s="174"/>
      <c r="H8" s="38"/>
    </row>
    <row r="9" spans="1:8" s="35" customFormat="1" ht="15.75" thickBot="1" x14ac:dyDescent="0.25">
      <c r="A9" s="175"/>
      <c r="B9" s="175"/>
      <c r="C9" s="175"/>
      <c r="D9" s="175"/>
      <c r="E9" s="175"/>
      <c r="F9" s="175"/>
      <c r="G9" s="175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0.04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8.6499999999999994E-2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0.05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1.6E-2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1.2E-2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4.0000000000000001E-3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9.4999999999999998E-3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7.4999999999999997E-2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68" t="s">
        <v>118</v>
      </c>
      <c r="D32" s="168"/>
      <c r="E32" s="168"/>
      <c r="F32" s="74">
        <f>ROUND(((((1+(F15+F23))*(1+F28)*(1+F30)/(1-F17))-1)*100),2)</f>
        <v>25.45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69" t="s">
        <v>122</v>
      </c>
      <c r="D36" s="169"/>
      <c r="E36" s="169"/>
      <c r="F36" s="169"/>
      <c r="G36" s="169"/>
      <c r="H36" s="169"/>
    </row>
    <row r="37" spans="1:8" s="34" customFormat="1" ht="13.5" thickBot="1" x14ac:dyDescent="0.25">
      <c r="A37" s="83"/>
      <c r="B37" s="84"/>
      <c r="C37" s="170"/>
      <c r="D37" s="170"/>
      <c r="E37" s="170"/>
      <c r="F37" s="170"/>
      <c r="G37" s="170"/>
      <c r="H37" s="170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29" width="9.140625" style="85"/>
    <col min="230" max="230" width="28.7109375" style="85" bestFit="1" customWidth="1"/>
    <col min="231" max="231" width="8.140625" style="85" bestFit="1" customWidth="1"/>
    <col min="232" max="235" width="9.140625" style="85"/>
    <col min="236" max="236" width="23.28515625" style="85" customWidth="1"/>
    <col min="237" max="237" width="17.28515625" style="85" customWidth="1"/>
    <col min="238" max="238" width="24.28515625" style="85" customWidth="1"/>
    <col min="239" max="485" width="9.140625" style="85"/>
    <col min="486" max="486" width="28.7109375" style="85" bestFit="1" customWidth="1"/>
    <col min="487" max="487" width="8.140625" style="85" bestFit="1" customWidth="1"/>
    <col min="488" max="491" width="9.140625" style="85"/>
    <col min="492" max="492" width="23.28515625" style="85" customWidth="1"/>
    <col min="493" max="493" width="17.28515625" style="85" customWidth="1"/>
    <col min="494" max="494" width="24.28515625" style="85" customWidth="1"/>
    <col min="495" max="741" width="9.140625" style="85"/>
    <col min="742" max="742" width="28.7109375" style="85" bestFit="1" customWidth="1"/>
    <col min="743" max="743" width="8.140625" style="85" bestFit="1" customWidth="1"/>
    <col min="744" max="747" width="9.140625" style="85"/>
    <col min="748" max="748" width="23.28515625" style="85" customWidth="1"/>
    <col min="749" max="749" width="17.28515625" style="85" customWidth="1"/>
    <col min="750" max="750" width="24.28515625" style="85" customWidth="1"/>
    <col min="751" max="997" width="9.140625" style="85"/>
    <col min="998" max="998" width="28.7109375" style="85" bestFit="1" customWidth="1"/>
    <col min="999" max="999" width="8.140625" style="85" bestFit="1" customWidth="1"/>
    <col min="1000" max="1003" width="9.140625" style="85"/>
    <col min="1004" max="1004" width="23.28515625" style="85" customWidth="1"/>
    <col min="1005" max="1005" width="17.28515625" style="85" customWidth="1"/>
    <col min="1006" max="1006" width="24.28515625" style="85" customWidth="1"/>
    <col min="1007" max="1253" width="9.140625" style="85"/>
    <col min="1254" max="1254" width="28.7109375" style="85" bestFit="1" customWidth="1"/>
    <col min="1255" max="1255" width="8.140625" style="85" bestFit="1" customWidth="1"/>
    <col min="1256" max="1259" width="9.140625" style="85"/>
    <col min="1260" max="1260" width="23.28515625" style="85" customWidth="1"/>
    <col min="1261" max="1261" width="17.28515625" style="85" customWidth="1"/>
    <col min="1262" max="1262" width="24.28515625" style="85" customWidth="1"/>
    <col min="1263" max="1509" width="9.140625" style="85"/>
    <col min="1510" max="1510" width="28.7109375" style="85" bestFit="1" customWidth="1"/>
    <col min="1511" max="1511" width="8.140625" style="85" bestFit="1" customWidth="1"/>
    <col min="1512" max="1515" width="9.140625" style="85"/>
    <col min="1516" max="1516" width="23.28515625" style="85" customWidth="1"/>
    <col min="1517" max="1517" width="17.28515625" style="85" customWidth="1"/>
    <col min="1518" max="1518" width="24.28515625" style="85" customWidth="1"/>
    <col min="1519" max="1765" width="9.140625" style="85"/>
    <col min="1766" max="1766" width="28.7109375" style="85" bestFit="1" customWidth="1"/>
    <col min="1767" max="1767" width="8.140625" style="85" bestFit="1" customWidth="1"/>
    <col min="1768" max="1771" width="9.140625" style="85"/>
    <col min="1772" max="1772" width="23.28515625" style="85" customWidth="1"/>
    <col min="1773" max="1773" width="17.28515625" style="85" customWidth="1"/>
    <col min="1774" max="1774" width="24.28515625" style="85" customWidth="1"/>
    <col min="1775" max="2021" width="9.140625" style="85"/>
    <col min="2022" max="2022" width="28.7109375" style="85" bestFit="1" customWidth="1"/>
    <col min="2023" max="2023" width="8.140625" style="85" bestFit="1" customWidth="1"/>
    <col min="2024" max="2027" width="9.140625" style="85"/>
    <col min="2028" max="2028" width="23.28515625" style="85" customWidth="1"/>
    <col min="2029" max="2029" width="17.28515625" style="85" customWidth="1"/>
    <col min="2030" max="2030" width="24.28515625" style="85" customWidth="1"/>
    <col min="2031" max="2277" width="9.140625" style="85"/>
    <col min="2278" max="2278" width="28.7109375" style="85" bestFit="1" customWidth="1"/>
    <col min="2279" max="2279" width="8.140625" style="85" bestFit="1" customWidth="1"/>
    <col min="2280" max="2283" width="9.140625" style="85"/>
    <col min="2284" max="2284" width="23.28515625" style="85" customWidth="1"/>
    <col min="2285" max="2285" width="17.28515625" style="85" customWidth="1"/>
    <col min="2286" max="2286" width="24.28515625" style="85" customWidth="1"/>
    <col min="2287" max="2533" width="9.140625" style="85"/>
    <col min="2534" max="2534" width="28.7109375" style="85" bestFit="1" customWidth="1"/>
    <col min="2535" max="2535" width="8.140625" style="85" bestFit="1" customWidth="1"/>
    <col min="2536" max="2539" width="9.140625" style="85"/>
    <col min="2540" max="2540" width="23.28515625" style="85" customWidth="1"/>
    <col min="2541" max="2541" width="17.28515625" style="85" customWidth="1"/>
    <col min="2542" max="2542" width="24.28515625" style="85" customWidth="1"/>
    <col min="2543" max="2789" width="9.140625" style="85"/>
    <col min="2790" max="2790" width="28.7109375" style="85" bestFit="1" customWidth="1"/>
    <col min="2791" max="2791" width="8.140625" style="85" bestFit="1" customWidth="1"/>
    <col min="2792" max="2795" width="9.140625" style="85"/>
    <col min="2796" max="2796" width="23.28515625" style="85" customWidth="1"/>
    <col min="2797" max="2797" width="17.28515625" style="85" customWidth="1"/>
    <col min="2798" max="2798" width="24.28515625" style="85" customWidth="1"/>
    <col min="2799" max="3045" width="9.140625" style="85"/>
    <col min="3046" max="3046" width="28.7109375" style="85" bestFit="1" customWidth="1"/>
    <col min="3047" max="3047" width="8.140625" style="85" bestFit="1" customWidth="1"/>
    <col min="3048" max="3051" width="9.140625" style="85"/>
    <col min="3052" max="3052" width="23.28515625" style="85" customWidth="1"/>
    <col min="3053" max="3053" width="17.28515625" style="85" customWidth="1"/>
    <col min="3054" max="3054" width="24.28515625" style="85" customWidth="1"/>
    <col min="3055" max="3301" width="9.140625" style="85"/>
    <col min="3302" max="3302" width="28.7109375" style="85" bestFit="1" customWidth="1"/>
    <col min="3303" max="3303" width="8.140625" style="85" bestFit="1" customWidth="1"/>
    <col min="3304" max="3307" width="9.140625" style="85"/>
    <col min="3308" max="3308" width="23.28515625" style="85" customWidth="1"/>
    <col min="3309" max="3309" width="17.28515625" style="85" customWidth="1"/>
    <col min="3310" max="3310" width="24.28515625" style="85" customWidth="1"/>
    <col min="3311" max="3557" width="9.140625" style="85"/>
    <col min="3558" max="3558" width="28.7109375" style="85" bestFit="1" customWidth="1"/>
    <col min="3559" max="3559" width="8.140625" style="85" bestFit="1" customWidth="1"/>
    <col min="3560" max="3563" width="9.140625" style="85"/>
    <col min="3564" max="3564" width="23.28515625" style="85" customWidth="1"/>
    <col min="3565" max="3565" width="17.28515625" style="85" customWidth="1"/>
    <col min="3566" max="3566" width="24.28515625" style="85" customWidth="1"/>
    <col min="3567" max="3813" width="9.140625" style="85"/>
    <col min="3814" max="3814" width="28.7109375" style="85" bestFit="1" customWidth="1"/>
    <col min="3815" max="3815" width="8.140625" style="85" bestFit="1" customWidth="1"/>
    <col min="3816" max="3819" width="9.140625" style="85"/>
    <col min="3820" max="3820" width="23.28515625" style="85" customWidth="1"/>
    <col min="3821" max="3821" width="17.28515625" style="85" customWidth="1"/>
    <col min="3822" max="3822" width="24.28515625" style="85" customWidth="1"/>
    <col min="3823" max="4069" width="9.140625" style="85"/>
    <col min="4070" max="4070" width="28.7109375" style="85" bestFit="1" customWidth="1"/>
    <col min="4071" max="4071" width="8.140625" style="85" bestFit="1" customWidth="1"/>
    <col min="4072" max="4075" width="9.140625" style="85"/>
    <col min="4076" max="4076" width="23.28515625" style="85" customWidth="1"/>
    <col min="4077" max="4077" width="17.28515625" style="85" customWidth="1"/>
    <col min="4078" max="4078" width="24.28515625" style="85" customWidth="1"/>
    <col min="4079" max="4325" width="9.140625" style="85"/>
    <col min="4326" max="4326" width="28.7109375" style="85" bestFit="1" customWidth="1"/>
    <col min="4327" max="4327" width="8.140625" style="85" bestFit="1" customWidth="1"/>
    <col min="4328" max="4331" width="9.140625" style="85"/>
    <col min="4332" max="4332" width="23.28515625" style="85" customWidth="1"/>
    <col min="4333" max="4333" width="17.28515625" style="85" customWidth="1"/>
    <col min="4334" max="4334" width="24.28515625" style="85" customWidth="1"/>
    <col min="4335" max="4581" width="9.140625" style="85"/>
    <col min="4582" max="4582" width="28.7109375" style="85" bestFit="1" customWidth="1"/>
    <col min="4583" max="4583" width="8.140625" style="85" bestFit="1" customWidth="1"/>
    <col min="4584" max="4587" width="9.140625" style="85"/>
    <col min="4588" max="4588" width="23.28515625" style="85" customWidth="1"/>
    <col min="4589" max="4589" width="17.28515625" style="85" customWidth="1"/>
    <col min="4590" max="4590" width="24.28515625" style="85" customWidth="1"/>
    <col min="4591" max="4837" width="9.140625" style="85"/>
    <col min="4838" max="4838" width="28.7109375" style="85" bestFit="1" customWidth="1"/>
    <col min="4839" max="4839" width="8.140625" style="85" bestFit="1" customWidth="1"/>
    <col min="4840" max="4843" width="9.140625" style="85"/>
    <col min="4844" max="4844" width="23.28515625" style="85" customWidth="1"/>
    <col min="4845" max="4845" width="17.28515625" style="85" customWidth="1"/>
    <col min="4846" max="4846" width="24.28515625" style="85" customWidth="1"/>
    <col min="4847" max="5093" width="9.140625" style="85"/>
    <col min="5094" max="5094" width="28.7109375" style="85" bestFit="1" customWidth="1"/>
    <col min="5095" max="5095" width="8.140625" style="85" bestFit="1" customWidth="1"/>
    <col min="5096" max="5099" width="9.140625" style="85"/>
    <col min="5100" max="5100" width="23.28515625" style="85" customWidth="1"/>
    <col min="5101" max="5101" width="17.28515625" style="85" customWidth="1"/>
    <col min="5102" max="5102" width="24.28515625" style="85" customWidth="1"/>
    <col min="5103" max="5349" width="9.140625" style="85"/>
    <col min="5350" max="5350" width="28.7109375" style="85" bestFit="1" customWidth="1"/>
    <col min="5351" max="5351" width="8.140625" style="85" bestFit="1" customWidth="1"/>
    <col min="5352" max="5355" width="9.140625" style="85"/>
    <col min="5356" max="5356" width="23.28515625" style="85" customWidth="1"/>
    <col min="5357" max="5357" width="17.28515625" style="85" customWidth="1"/>
    <col min="5358" max="5358" width="24.28515625" style="85" customWidth="1"/>
    <col min="5359" max="5605" width="9.140625" style="85"/>
    <col min="5606" max="5606" width="28.7109375" style="85" bestFit="1" customWidth="1"/>
    <col min="5607" max="5607" width="8.140625" style="85" bestFit="1" customWidth="1"/>
    <col min="5608" max="5611" width="9.140625" style="85"/>
    <col min="5612" max="5612" width="23.28515625" style="85" customWidth="1"/>
    <col min="5613" max="5613" width="17.28515625" style="85" customWidth="1"/>
    <col min="5614" max="5614" width="24.28515625" style="85" customWidth="1"/>
    <col min="5615" max="5861" width="9.140625" style="85"/>
    <col min="5862" max="5862" width="28.7109375" style="85" bestFit="1" customWidth="1"/>
    <col min="5863" max="5863" width="8.140625" style="85" bestFit="1" customWidth="1"/>
    <col min="5864" max="5867" width="9.140625" style="85"/>
    <col min="5868" max="5868" width="23.28515625" style="85" customWidth="1"/>
    <col min="5869" max="5869" width="17.28515625" style="85" customWidth="1"/>
    <col min="5870" max="5870" width="24.28515625" style="85" customWidth="1"/>
    <col min="5871" max="6117" width="9.140625" style="85"/>
    <col min="6118" max="6118" width="28.7109375" style="85" bestFit="1" customWidth="1"/>
    <col min="6119" max="6119" width="8.140625" style="85" bestFit="1" customWidth="1"/>
    <col min="6120" max="6123" width="9.140625" style="85"/>
    <col min="6124" max="6124" width="23.28515625" style="85" customWidth="1"/>
    <col min="6125" max="6125" width="17.28515625" style="85" customWidth="1"/>
    <col min="6126" max="6126" width="24.28515625" style="85" customWidth="1"/>
    <col min="6127" max="6373" width="9.140625" style="85"/>
    <col min="6374" max="6374" width="28.7109375" style="85" bestFit="1" customWidth="1"/>
    <col min="6375" max="6375" width="8.140625" style="85" bestFit="1" customWidth="1"/>
    <col min="6376" max="6379" width="9.140625" style="85"/>
    <col min="6380" max="6380" width="23.28515625" style="85" customWidth="1"/>
    <col min="6381" max="6381" width="17.28515625" style="85" customWidth="1"/>
    <col min="6382" max="6382" width="24.28515625" style="85" customWidth="1"/>
    <col min="6383" max="6629" width="9.140625" style="85"/>
    <col min="6630" max="6630" width="28.7109375" style="85" bestFit="1" customWidth="1"/>
    <col min="6631" max="6631" width="8.140625" style="85" bestFit="1" customWidth="1"/>
    <col min="6632" max="6635" width="9.140625" style="85"/>
    <col min="6636" max="6636" width="23.28515625" style="85" customWidth="1"/>
    <col min="6637" max="6637" width="17.28515625" style="85" customWidth="1"/>
    <col min="6638" max="6638" width="24.28515625" style="85" customWidth="1"/>
    <col min="6639" max="6885" width="9.140625" style="85"/>
    <col min="6886" max="6886" width="28.7109375" style="85" bestFit="1" customWidth="1"/>
    <col min="6887" max="6887" width="8.140625" style="85" bestFit="1" customWidth="1"/>
    <col min="6888" max="6891" width="9.140625" style="85"/>
    <col min="6892" max="6892" width="23.28515625" style="85" customWidth="1"/>
    <col min="6893" max="6893" width="17.28515625" style="85" customWidth="1"/>
    <col min="6894" max="6894" width="24.28515625" style="85" customWidth="1"/>
    <col min="6895" max="7141" width="9.140625" style="85"/>
    <col min="7142" max="7142" width="28.7109375" style="85" bestFit="1" customWidth="1"/>
    <col min="7143" max="7143" width="8.140625" style="85" bestFit="1" customWidth="1"/>
    <col min="7144" max="7147" width="9.140625" style="85"/>
    <col min="7148" max="7148" width="23.28515625" style="85" customWidth="1"/>
    <col min="7149" max="7149" width="17.28515625" style="85" customWidth="1"/>
    <col min="7150" max="7150" width="24.28515625" style="85" customWidth="1"/>
    <col min="7151" max="7397" width="9.140625" style="85"/>
    <col min="7398" max="7398" width="28.7109375" style="85" bestFit="1" customWidth="1"/>
    <col min="7399" max="7399" width="8.140625" style="85" bestFit="1" customWidth="1"/>
    <col min="7400" max="7403" width="9.140625" style="85"/>
    <col min="7404" max="7404" width="23.28515625" style="85" customWidth="1"/>
    <col min="7405" max="7405" width="17.28515625" style="85" customWidth="1"/>
    <col min="7406" max="7406" width="24.28515625" style="85" customWidth="1"/>
    <col min="7407" max="7653" width="9.140625" style="85"/>
    <col min="7654" max="7654" width="28.7109375" style="85" bestFit="1" customWidth="1"/>
    <col min="7655" max="7655" width="8.140625" style="85" bestFit="1" customWidth="1"/>
    <col min="7656" max="7659" width="9.140625" style="85"/>
    <col min="7660" max="7660" width="23.28515625" style="85" customWidth="1"/>
    <col min="7661" max="7661" width="17.28515625" style="85" customWidth="1"/>
    <col min="7662" max="7662" width="24.28515625" style="85" customWidth="1"/>
    <col min="7663" max="7909" width="9.140625" style="85"/>
    <col min="7910" max="7910" width="28.7109375" style="85" bestFit="1" customWidth="1"/>
    <col min="7911" max="7911" width="8.140625" style="85" bestFit="1" customWidth="1"/>
    <col min="7912" max="7915" width="9.140625" style="85"/>
    <col min="7916" max="7916" width="23.28515625" style="85" customWidth="1"/>
    <col min="7917" max="7917" width="17.28515625" style="85" customWidth="1"/>
    <col min="7918" max="7918" width="24.28515625" style="85" customWidth="1"/>
    <col min="7919" max="8165" width="9.140625" style="85"/>
    <col min="8166" max="8166" width="28.7109375" style="85" bestFit="1" customWidth="1"/>
    <col min="8167" max="8167" width="8.140625" style="85" bestFit="1" customWidth="1"/>
    <col min="8168" max="8171" width="9.140625" style="85"/>
    <col min="8172" max="8172" width="23.28515625" style="85" customWidth="1"/>
    <col min="8173" max="8173" width="17.28515625" style="85" customWidth="1"/>
    <col min="8174" max="8174" width="24.28515625" style="85" customWidth="1"/>
    <col min="8175" max="8421" width="9.140625" style="85"/>
    <col min="8422" max="8422" width="28.7109375" style="85" bestFit="1" customWidth="1"/>
    <col min="8423" max="8423" width="8.140625" style="85" bestFit="1" customWidth="1"/>
    <col min="8424" max="8427" width="9.140625" style="85"/>
    <col min="8428" max="8428" width="23.28515625" style="85" customWidth="1"/>
    <col min="8429" max="8429" width="17.28515625" style="85" customWidth="1"/>
    <col min="8430" max="8430" width="24.28515625" style="85" customWidth="1"/>
    <col min="8431" max="8677" width="9.140625" style="85"/>
    <col min="8678" max="8678" width="28.7109375" style="85" bestFit="1" customWidth="1"/>
    <col min="8679" max="8679" width="8.140625" style="85" bestFit="1" customWidth="1"/>
    <col min="8680" max="8683" width="9.140625" style="85"/>
    <col min="8684" max="8684" width="23.28515625" style="85" customWidth="1"/>
    <col min="8685" max="8685" width="17.28515625" style="85" customWidth="1"/>
    <col min="8686" max="8686" width="24.28515625" style="85" customWidth="1"/>
    <col min="8687" max="8933" width="9.140625" style="85"/>
    <col min="8934" max="8934" width="28.7109375" style="85" bestFit="1" customWidth="1"/>
    <col min="8935" max="8935" width="8.140625" style="85" bestFit="1" customWidth="1"/>
    <col min="8936" max="8939" width="9.140625" style="85"/>
    <col min="8940" max="8940" width="23.28515625" style="85" customWidth="1"/>
    <col min="8941" max="8941" width="17.28515625" style="85" customWidth="1"/>
    <col min="8942" max="8942" width="24.28515625" style="85" customWidth="1"/>
    <col min="8943" max="9189" width="9.140625" style="85"/>
    <col min="9190" max="9190" width="28.7109375" style="85" bestFit="1" customWidth="1"/>
    <col min="9191" max="9191" width="8.140625" style="85" bestFit="1" customWidth="1"/>
    <col min="9192" max="9195" width="9.140625" style="85"/>
    <col min="9196" max="9196" width="23.28515625" style="85" customWidth="1"/>
    <col min="9197" max="9197" width="17.28515625" style="85" customWidth="1"/>
    <col min="9198" max="9198" width="24.28515625" style="85" customWidth="1"/>
    <col min="9199" max="9445" width="9.140625" style="85"/>
    <col min="9446" max="9446" width="28.7109375" style="85" bestFit="1" customWidth="1"/>
    <col min="9447" max="9447" width="8.140625" style="85" bestFit="1" customWidth="1"/>
    <col min="9448" max="9451" width="9.140625" style="85"/>
    <col min="9452" max="9452" width="23.28515625" style="85" customWidth="1"/>
    <col min="9453" max="9453" width="17.28515625" style="85" customWidth="1"/>
    <col min="9454" max="9454" width="24.28515625" style="85" customWidth="1"/>
    <col min="9455" max="9701" width="9.140625" style="85"/>
    <col min="9702" max="9702" width="28.7109375" style="85" bestFit="1" customWidth="1"/>
    <col min="9703" max="9703" width="8.140625" style="85" bestFit="1" customWidth="1"/>
    <col min="9704" max="9707" width="9.140625" style="85"/>
    <col min="9708" max="9708" width="23.28515625" style="85" customWidth="1"/>
    <col min="9709" max="9709" width="17.28515625" style="85" customWidth="1"/>
    <col min="9710" max="9710" width="24.28515625" style="85" customWidth="1"/>
    <col min="9711" max="9957" width="9.140625" style="85"/>
    <col min="9958" max="9958" width="28.7109375" style="85" bestFit="1" customWidth="1"/>
    <col min="9959" max="9959" width="8.140625" style="85" bestFit="1" customWidth="1"/>
    <col min="9960" max="9963" width="9.140625" style="85"/>
    <col min="9964" max="9964" width="23.28515625" style="85" customWidth="1"/>
    <col min="9965" max="9965" width="17.28515625" style="85" customWidth="1"/>
    <col min="9966" max="9966" width="24.28515625" style="85" customWidth="1"/>
    <col min="9967" max="10213" width="9.140625" style="85"/>
    <col min="10214" max="10214" width="28.7109375" style="85" bestFit="1" customWidth="1"/>
    <col min="10215" max="10215" width="8.140625" style="85" bestFit="1" customWidth="1"/>
    <col min="10216" max="10219" width="9.140625" style="85"/>
    <col min="10220" max="10220" width="23.28515625" style="85" customWidth="1"/>
    <col min="10221" max="10221" width="17.28515625" style="85" customWidth="1"/>
    <col min="10222" max="10222" width="24.28515625" style="85" customWidth="1"/>
    <col min="10223" max="10469" width="9.140625" style="85"/>
    <col min="10470" max="10470" width="28.7109375" style="85" bestFit="1" customWidth="1"/>
    <col min="10471" max="10471" width="8.140625" style="85" bestFit="1" customWidth="1"/>
    <col min="10472" max="10475" width="9.140625" style="85"/>
    <col min="10476" max="10476" width="23.28515625" style="85" customWidth="1"/>
    <col min="10477" max="10477" width="17.28515625" style="85" customWidth="1"/>
    <col min="10478" max="10478" width="24.28515625" style="85" customWidth="1"/>
    <col min="10479" max="10725" width="9.140625" style="85"/>
    <col min="10726" max="10726" width="28.7109375" style="85" bestFit="1" customWidth="1"/>
    <col min="10727" max="10727" width="8.140625" style="85" bestFit="1" customWidth="1"/>
    <col min="10728" max="10731" width="9.140625" style="85"/>
    <col min="10732" max="10732" width="23.28515625" style="85" customWidth="1"/>
    <col min="10733" max="10733" width="17.28515625" style="85" customWidth="1"/>
    <col min="10734" max="10734" width="24.28515625" style="85" customWidth="1"/>
    <col min="10735" max="10981" width="9.140625" style="85"/>
    <col min="10982" max="10982" width="28.7109375" style="85" bestFit="1" customWidth="1"/>
    <col min="10983" max="10983" width="8.140625" style="85" bestFit="1" customWidth="1"/>
    <col min="10984" max="10987" width="9.140625" style="85"/>
    <col min="10988" max="10988" width="23.28515625" style="85" customWidth="1"/>
    <col min="10989" max="10989" width="17.28515625" style="85" customWidth="1"/>
    <col min="10990" max="10990" width="24.28515625" style="85" customWidth="1"/>
    <col min="10991" max="11237" width="9.140625" style="85"/>
    <col min="11238" max="11238" width="28.7109375" style="85" bestFit="1" customWidth="1"/>
    <col min="11239" max="11239" width="8.140625" style="85" bestFit="1" customWidth="1"/>
    <col min="11240" max="11243" width="9.140625" style="85"/>
    <col min="11244" max="11244" width="23.28515625" style="85" customWidth="1"/>
    <col min="11245" max="11245" width="17.28515625" style="85" customWidth="1"/>
    <col min="11246" max="11246" width="24.28515625" style="85" customWidth="1"/>
    <col min="11247" max="11493" width="9.140625" style="85"/>
    <col min="11494" max="11494" width="28.7109375" style="85" bestFit="1" customWidth="1"/>
    <col min="11495" max="11495" width="8.140625" style="85" bestFit="1" customWidth="1"/>
    <col min="11496" max="11499" width="9.140625" style="85"/>
    <col min="11500" max="11500" width="23.28515625" style="85" customWidth="1"/>
    <col min="11501" max="11501" width="17.28515625" style="85" customWidth="1"/>
    <col min="11502" max="11502" width="24.28515625" style="85" customWidth="1"/>
    <col min="11503" max="11749" width="9.140625" style="85"/>
    <col min="11750" max="11750" width="28.7109375" style="85" bestFit="1" customWidth="1"/>
    <col min="11751" max="11751" width="8.140625" style="85" bestFit="1" customWidth="1"/>
    <col min="11752" max="11755" width="9.140625" style="85"/>
    <col min="11756" max="11756" width="23.28515625" style="85" customWidth="1"/>
    <col min="11757" max="11757" width="17.28515625" style="85" customWidth="1"/>
    <col min="11758" max="11758" width="24.28515625" style="85" customWidth="1"/>
    <col min="11759" max="12005" width="9.140625" style="85"/>
    <col min="12006" max="12006" width="28.7109375" style="85" bestFit="1" customWidth="1"/>
    <col min="12007" max="12007" width="8.140625" style="85" bestFit="1" customWidth="1"/>
    <col min="12008" max="12011" width="9.140625" style="85"/>
    <col min="12012" max="12012" width="23.28515625" style="85" customWidth="1"/>
    <col min="12013" max="12013" width="17.28515625" style="85" customWidth="1"/>
    <col min="12014" max="12014" width="24.28515625" style="85" customWidth="1"/>
    <col min="12015" max="12261" width="9.140625" style="85"/>
    <col min="12262" max="12262" width="28.7109375" style="85" bestFit="1" customWidth="1"/>
    <col min="12263" max="12263" width="8.140625" style="85" bestFit="1" customWidth="1"/>
    <col min="12264" max="12267" width="9.140625" style="85"/>
    <col min="12268" max="12268" width="23.28515625" style="85" customWidth="1"/>
    <col min="12269" max="12269" width="17.28515625" style="85" customWidth="1"/>
    <col min="12270" max="12270" width="24.28515625" style="85" customWidth="1"/>
    <col min="12271" max="12517" width="9.140625" style="85"/>
    <col min="12518" max="12518" width="28.7109375" style="85" bestFit="1" customWidth="1"/>
    <col min="12519" max="12519" width="8.140625" style="85" bestFit="1" customWidth="1"/>
    <col min="12520" max="12523" width="9.140625" style="85"/>
    <col min="12524" max="12524" width="23.28515625" style="85" customWidth="1"/>
    <col min="12525" max="12525" width="17.28515625" style="85" customWidth="1"/>
    <col min="12526" max="12526" width="24.28515625" style="85" customWidth="1"/>
    <col min="12527" max="12773" width="9.140625" style="85"/>
    <col min="12774" max="12774" width="28.7109375" style="85" bestFit="1" customWidth="1"/>
    <col min="12775" max="12775" width="8.140625" style="85" bestFit="1" customWidth="1"/>
    <col min="12776" max="12779" width="9.140625" style="85"/>
    <col min="12780" max="12780" width="23.28515625" style="85" customWidth="1"/>
    <col min="12781" max="12781" width="17.28515625" style="85" customWidth="1"/>
    <col min="12782" max="12782" width="24.28515625" style="85" customWidth="1"/>
    <col min="12783" max="13029" width="9.140625" style="85"/>
    <col min="13030" max="13030" width="28.7109375" style="85" bestFit="1" customWidth="1"/>
    <col min="13031" max="13031" width="8.140625" style="85" bestFit="1" customWidth="1"/>
    <col min="13032" max="13035" width="9.140625" style="85"/>
    <col min="13036" max="13036" width="23.28515625" style="85" customWidth="1"/>
    <col min="13037" max="13037" width="17.28515625" style="85" customWidth="1"/>
    <col min="13038" max="13038" width="24.28515625" style="85" customWidth="1"/>
    <col min="13039" max="13285" width="9.140625" style="85"/>
    <col min="13286" max="13286" width="28.7109375" style="85" bestFit="1" customWidth="1"/>
    <col min="13287" max="13287" width="8.140625" style="85" bestFit="1" customWidth="1"/>
    <col min="13288" max="13291" width="9.140625" style="85"/>
    <col min="13292" max="13292" width="23.28515625" style="85" customWidth="1"/>
    <col min="13293" max="13293" width="17.28515625" style="85" customWidth="1"/>
    <col min="13294" max="13294" width="24.28515625" style="85" customWidth="1"/>
    <col min="13295" max="13541" width="9.140625" style="85"/>
    <col min="13542" max="13542" width="28.7109375" style="85" bestFit="1" customWidth="1"/>
    <col min="13543" max="13543" width="8.140625" style="85" bestFit="1" customWidth="1"/>
    <col min="13544" max="13547" width="9.140625" style="85"/>
    <col min="13548" max="13548" width="23.28515625" style="85" customWidth="1"/>
    <col min="13549" max="13549" width="17.28515625" style="85" customWidth="1"/>
    <col min="13550" max="13550" width="24.28515625" style="85" customWidth="1"/>
    <col min="13551" max="13797" width="9.140625" style="85"/>
    <col min="13798" max="13798" width="28.7109375" style="85" bestFit="1" customWidth="1"/>
    <col min="13799" max="13799" width="8.140625" style="85" bestFit="1" customWidth="1"/>
    <col min="13800" max="13803" width="9.140625" style="85"/>
    <col min="13804" max="13804" width="23.28515625" style="85" customWidth="1"/>
    <col min="13805" max="13805" width="17.28515625" style="85" customWidth="1"/>
    <col min="13806" max="13806" width="24.28515625" style="85" customWidth="1"/>
    <col min="13807" max="14053" width="9.140625" style="85"/>
    <col min="14054" max="14054" width="28.7109375" style="85" bestFit="1" customWidth="1"/>
    <col min="14055" max="14055" width="8.140625" style="85" bestFit="1" customWidth="1"/>
    <col min="14056" max="14059" width="9.140625" style="85"/>
    <col min="14060" max="14060" width="23.28515625" style="85" customWidth="1"/>
    <col min="14061" max="14061" width="17.28515625" style="85" customWidth="1"/>
    <col min="14062" max="14062" width="24.28515625" style="85" customWidth="1"/>
    <col min="14063" max="14309" width="9.140625" style="85"/>
    <col min="14310" max="14310" width="28.7109375" style="85" bestFit="1" customWidth="1"/>
    <col min="14311" max="14311" width="8.140625" style="85" bestFit="1" customWidth="1"/>
    <col min="14312" max="14315" width="9.140625" style="85"/>
    <col min="14316" max="14316" width="23.28515625" style="85" customWidth="1"/>
    <col min="14317" max="14317" width="17.28515625" style="85" customWidth="1"/>
    <col min="14318" max="14318" width="24.28515625" style="85" customWidth="1"/>
    <col min="14319" max="14565" width="9.140625" style="85"/>
    <col min="14566" max="14566" width="28.7109375" style="85" bestFit="1" customWidth="1"/>
    <col min="14567" max="14567" width="8.140625" style="85" bestFit="1" customWidth="1"/>
    <col min="14568" max="14571" width="9.140625" style="85"/>
    <col min="14572" max="14572" width="23.28515625" style="85" customWidth="1"/>
    <col min="14573" max="14573" width="17.28515625" style="85" customWidth="1"/>
    <col min="14574" max="14574" width="24.28515625" style="85" customWidth="1"/>
    <col min="14575" max="14821" width="9.140625" style="85"/>
    <col min="14822" max="14822" width="28.7109375" style="85" bestFit="1" customWidth="1"/>
    <col min="14823" max="14823" width="8.140625" style="85" bestFit="1" customWidth="1"/>
    <col min="14824" max="14827" width="9.140625" style="85"/>
    <col min="14828" max="14828" width="23.28515625" style="85" customWidth="1"/>
    <col min="14829" max="14829" width="17.28515625" style="85" customWidth="1"/>
    <col min="14830" max="14830" width="24.28515625" style="85" customWidth="1"/>
    <col min="14831" max="15077" width="9.140625" style="85"/>
    <col min="15078" max="15078" width="28.7109375" style="85" bestFit="1" customWidth="1"/>
    <col min="15079" max="15079" width="8.140625" style="85" bestFit="1" customWidth="1"/>
    <col min="15080" max="15083" width="9.140625" style="85"/>
    <col min="15084" max="15084" width="23.28515625" style="85" customWidth="1"/>
    <col min="15085" max="15085" width="17.28515625" style="85" customWidth="1"/>
    <col min="15086" max="15086" width="24.28515625" style="85" customWidth="1"/>
    <col min="15087" max="15333" width="9.140625" style="85"/>
    <col min="15334" max="15334" width="28.7109375" style="85" bestFit="1" customWidth="1"/>
    <col min="15335" max="15335" width="8.140625" style="85" bestFit="1" customWidth="1"/>
    <col min="15336" max="15339" width="9.140625" style="85"/>
    <col min="15340" max="15340" width="23.28515625" style="85" customWidth="1"/>
    <col min="15341" max="15341" width="17.28515625" style="85" customWidth="1"/>
    <col min="15342" max="15342" width="24.28515625" style="85" customWidth="1"/>
    <col min="15343" max="15589" width="9.140625" style="85"/>
    <col min="15590" max="15590" width="28.7109375" style="85" bestFit="1" customWidth="1"/>
    <col min="15591" max="15591" width="8.140625" style="85" bestFit="1" customWidth="1"/>
    <col min="15592" max="15595" width="9.140625" style="85"/>
    <col min="15596" max="15596" width="23.28515625" style="85" customWidth="1"/>
    <col min="15597" max="15597" width="17.28515625" style="85" customWidth="1"/>
    <col min="15598" max="15598" width="24.28515625" style="85" customWidth="1"/>
    <col min="15599" max="15845" width="9.140625" style="85"/>
    <col min="15846" max="15846" width="28.7109375" style="85" bestFit="1" customWidth="1"/>
    <col min="15847" max="15847" width="8.140625" style="85" bestFit="1" customWidth="1"/>
    <col min="15848" max="15851" width="9.140625" style="85"/>
    <col min="15852" max="15852" width="23.28515625" style="85" customWidth="1"/>
    <col min="15853" max="15853" width="17.28515625" style="85" customWidth="1"/>
    <col min="15854" max="15854" width="24.28515625" style="85" customWidth="1"/>
    <col min="15855" max="16101" width="9.140625" style="85"/>
    <col min="16102" max="16102" width="28.7109375" style="85" bestFit="1" customWidth="1"/>
    <col min="16103" max="16103" width="8.140625" style="85" bestFit="1" customWidth="1"/>
    <col min="16104" max="16107" width="9.140625" style="85"/>
    <col min="16108" max="16108" width="23.28515625" style="85" customWidth="1"/>
    <col min="16109" max="16109" width="17.28515625" style="85" customWidth="1"/>
    <col min="16110" max="16110" width="24.28515625" style="85" customWidth="1"/>
    <col min="16111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1" t="s">
        <v>100</v>
      </c>
      <c r="B4" s="172"/>
      <c r="C4" s="172"/>
      <c r="D4" s="172"/>
      <c r="E4" s="172"/>
      <c r="F4" s="172"/>
      <c r="G4" s="172"/>
      <c r="H4" s="172"/>
    </row>
    <row r="5" spans="1:8" s="35" customFormat="1" ht="15" customHeight="1" x14ac:dyDescent="0.2">
      <c r="A5" s="171" t="s">
        <v>101</v>
      </c>
      <c r="B5" s="172"/>
      <c r="C5" s="172"/>
      <c r="D5" s="172"/>
      <c r="E5" s="172"/>
      <c r="F5" s="172"/>
      <c r="G5" s="172"/>
      <c r="H5" s="172"/>
    </row>
    <row r="6" spans="1:8" s="35" customFormat="1" ht="15" x14ac:dyDescent="0.25">
      <c r="A6" s="173" t="s">
        <v>210</v>
      </c>
      <c r="B6" s="173"/>
      <c r="C6" s="173"/>
      <c r="D6" s="173"/>
      <c r="E6" s="173"/>
      <c r="F6" s="173"/>
      <c r="G6" s="173"/>
      <c r="H6" s="173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4" t="s">
        <v>123</v>
      </c>
      <c r="B8" s="174"/>
      <c r="C8" s="174"/>
      <c r="D8" s="174"/>
      <c r="E8" s="174"/>
      <c r="F8" s="174"/>
      <c r="G8" s="174"/>
      <c r="H8" s="38"/>
    </row>
    <row r="9" spans="1:8" s="35" customFormat="1" ht="15.75" thickBot="1" x14ac:dyDescent="0.25">
      <c r="A9" s="175"/>
      <c r="B9" s="175"/>
      <c r="C9" s="175"/>
      <c r="D9" s="175"/>
      <c r="E9" s="175"/>
      <c r="F9" s="175"/>
      <c r="G9" s="175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1.4999999999999999E-2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3.6499999999999998E-2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8.6E-3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5.5999999999999999E-3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3.0000000000000001E-3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8.5000000000000006E-3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3.5000000000000003E-2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68" t="s">
        <v>118</v>
      </c>
      <c r="D32" s="168"/>
      <c r="E32" s="168"/>
      <c r="F32" s="74">
        <f>ROUND(((((1+(F15+F23))*(1+F28)*(1+F30)/(1-F17))-1)*100),2)</f>
        <v>10.89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69" t="s">
        <v>122</v>
      </c>
      <c r="D36" s="169"/>
      <c r="E36" s="169"/>
      <c r="F36" s="169"/>
      <c r="G36" s="169"/>
      <c r="H36" s="169"/>
    </row>
    <row r="37" spans="1:8" s="34" customFormat="1" ht="13.5" thickBot="1" x14ac:dyDescent="0.25">
      <c r="A37" s="83"/>
      <c r="B37" s="84"/>
      <c r="C37" s="170"/>
      <c r="D37" s="170"/>
      <c r="E37" s="170"/>
      <c r="F37" s="170"/>
      <c r="G37" s="170"/>
      <c r="H37" s="170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8"/>
  <sheetViews>
    <sheetView view="pageBreakPreview" zoomScaleNormal="100" zoomScaleSheetLayoutView="100" workbookViewId="0">
      <pane ySplit="10" topLeftCell="A11" activePane="bottomLeft" state="frozen"/>
      <selection pane="bottomLeft" activeCell="A11" sqref="A11"/>
    </sheetView>
  </sheetViews>
  <sheetFormatPr defaultRowHeight="15.75" x14ac:dyDescent="0.25"/>
  <cols>
    <col min="1" max="1" width="12.7109375" style="18" customWidth="1"/>
    <col min="2" max="2" width="11.85546875" style="89" customWidth="1"/>
    <col min="3" max="3" width="11.5703125" style="18" bestFit="1" customWidth="1"/>
    <col min="4" max="4" width="45.7109375" style="19" customWidth="1"/>
    <col min="5" max="5" width="9.28515625" style="16" bestFit="1" customWidth="1"/>
    <col min="6" max="6" width="13.7109375" style="90" bestFit="1" customWidth="1"/>
    <col min="7" max="8" width="12.7109375" style="17" customWidth="1"/>
    <col min="9" max="9" width="9.140625" style="16"/>
    <col min="10" max="10" width="10.140625" style="16" bestFit="1" customWidth="1"/>
    <col min="11" max="253" width="9.140625" style="16"/>
    <col min="254" max="254" width="12.7109375" style="16" customWidth="1"/>
    <col min="255" max="255" width="2.7109375" style="16" customWidth="1"/>
    <col min="256" max="256" width="12.7109375" style="16" customWidth="1"/>
    <col min="257" max="257" width="45.7109375" style="16" customWidth="1"/>
    <col min="258" max="258" width="8.7109375" style="16" customWidth="1"/>
    <col min="259" max="261" width="12.7109375" style="16" customWidth="1"/>
    <col min="262" max="509" width="9.140625" style="16"/>
    <col min="510" max="510" width="12.7109375" style="16" customWidth="1"/>
    <col min="511" max="511" width="2.7109375" style="16" customWidth="1"/>
    <col min="512" max="512" width="12.7109375" style="16" customWidth="1"/>
    <col min="513" max="513" width="45.7109375" style="16" customWidth="1"/>
    <col min="514" max="514" width="8.7109375" style="16" customWidth="1"/>
    <col min="515" max="517" width="12.7109375" style="16" customWidth="1"/>
    <col min="518" max="765" width="9.140625" style="16"/>
    <col min="766" max="766" width="12.7109375" style="16" customWidth="1"/>
    <col min="767" max="767" width="2.7109375" style="16" customWidth="1"/>
    <col min="768" max="768" width="12.7109375" style="16" customWidth="1"/>
    <col min="769" max="769" width="45.7109375" style="16" customWidth="1"/>
    <col min="770" max="770" width="8.7109375" style="16" customWidth="1"/>
    <col min="771" max="773" width="12.7109375" style="16" customWidth="1"/>
    <col min="774" max="1021" width="9.140625" style="16"/>
    <col min="1022" max="1022" width="12.7109375" style="16" customWidth="1"/>
    <col min="1023" max="1023" width="2.7109375" style="16" customWidth="1"/>
    <col min="1024" max="1024" width="12.7109375" style="16" customWidth="1"/>
    <col min="1025" max="1025" width="45.7109375" style="16" customWidth="1"/>
    <col min="1026" max="1026" width="8.7109375" style="16" customWidth="1"/>
    <col min="1027" max="1029" width="12.7109375" style="16" customWidth="1"/>
    <col min="1030" max="1277" width="9.140625" style="16"/>
    <col min="1278" max="1278" width="12.7109375" style="16" customWidth="1"/>
    <col min="1279" max="1279" width="2.7109375" style="16" customWidth="1"/>
    <col min="1280" max="1280" width="12.7109375" style="16" customWidth="1"/>
    <col min="1281" max="1281" width="45.7109375" style="16" customWidth="1"/>
    <col min="1282" max="1282" width="8.7109375" style="16" customWidth="1"/>
    <col min="1283" max="1285" width="12.7109375" style="16" customWidth="1"/>
    <col min="1286" max="1533" width="9.140625" style="16"/>
    <col min="1534" max="1534" width="12.7109375" style="16" customWidth="1"/>
    <col min="1535" max="1535" width="2.7109375" style="16" customWidth="1"/>
    <col min="1536" max="1536" width="12.7109375" style="16" customWidth="1"/>
    <col min="1537" max="1537" width="45.7109375" style="16" customWidth="1"/>
    <col min="1538" max="1538" width="8.7109375" style="16" customWidth="1"/>
    <col min="1539" max="1541" width="12.7109375" style="16" customWidth="1"/>
    <col min="1542" max="1789" width="9.140625" style="16"/>
    <col min="1790" max="1790" width="12.7109375" style="16" customWidth="1"/>
    <col min="1791" max="1791" width="2.7109375" style="16" customWidth="1"/>
    <col min="1792" max="1792" width="12.7109375" style="16" customWidth="1"/>
    <col min="1793" max="1793" width="45.7109375" style="16" customWidth="1"/>
    <col min="1794" max="1794" width="8.7109375" style="16" customWidth="1"/>
    <col min="1795" max="1797" width="12.7109375" style="16" customWidth="1"/>
    <col min="1798" max="2045" width="9.140625" style="16"/>
    <col min="2046" max="2046" width="12.7109375" style="16" customWidth="1"/>
    <col min="2047" max="2047" width="2.7109375" style="16" customWidth="1"/>
    <col min="2048" max="2048" width="12.7109375" style="16" customWidth="1"/>
    <col min="2049" max="2049" width="45.7109375" style="16" customWidth="1"/>
    <col min="2050" max="2050" width="8.7109375" style="16" customWidth="1"/>
    <col min="2051" max="2053" width="12.7109375" style="16" customWidth="1"/>
    <col min="2054" max="2301" width="9.140625" style="16"/>
    <col min="2302" max="2302" width="12.7109375" style="16" customWidth="1"/>
    <col min="2303" max="2303" width="2.7109375" style="16" customWidth="1"/>
    <col min="2304" max="2304" width="12.7109375" style="16" customWidth="1"/>
    <col min="2305" max="2305" width="45.7109375" style="16" customWidth="1"/>
    <col min="2306" max="2306" width="8.7109375" style="16" customWidth="1"/>
    <col min="2307" max="2309" width="12.7109375" style="16" customWidth="1"/>
    <col min="2310" max="2557" width="9.140625" style="16"/>
    <col min="2558" max="2558" width="12.7109375" style="16" customWidth="1"/>
    <col min="2559" max="2559" width="2.7109375" style="16" customWidth="1"/>
    <col min="2560" max="2560" width="12.7109375" style="16" customWidth="1"/>
    <col min="2561" max="2561" width="45.7109375" style="16" customWidth="1"/>
    <col min="2562" max="2562" width="8.7109375" style="16" customWidth="1"/>
    <col min="2563" max="2565" width="12.7109375" style="16" customWidth="1"/>
    <col min="2566" max="2813" width="9.140625" style="16"/>
    <col min="2814" max="2814" width="12.7109375" style="16" customWidth="1"/>
    <col min="2815" max="2815" width="2.7109375" style="16" customWidth="1"/>
    <col min="2816" max="2816" width="12.7109375" style="16" customWidth="1"/>
    <col min="2817" max="2817" width="45.7109375" style="16" customWidth="1"/>
    <col min="2818" max="2818" width="8.7109375" style="16" customWidth="1"/>
    <col min="2819" max="2821" width="12.7109375" style="16" customWidth="1"/>
    <col min="2822" max="3069" width="9.140625" style="16"/>
    <col min="3070" max="3070" width="12.7109375" style="16" customWidth="1"/>
    <col min="3071" max="3071" width="2.7109375" style="16" customWidth="1"/>
    <col min="3072" max="3072" width="12.7109375" style="16" customWidth="1"/>
    <col min="3073" max="3073" width="45.7109375" style="16" customWidth="1"/>
    <col min="3074" max="3074" width="8.7109375" style="16" customWidth="1"/>
    <col min="3075" max="3077" width="12.7109375" style="16" customWidth="1"/>
    <col min="3078" max="3325" width="9.140625" style="16"/>
    <col min="3326" max="3326" width="12.7109375" style="16" customWidth="1"/>
    <col min="3327" max="3327" width="2.7109375" style="16" customWidth="1"/>
    <col min="3328" max="3328" width="12.7109375" style="16" customWidth="1"/>
    <col min="3329" max="3329" width="45.7109375" style="16" customWidth="1"/>
    <col min="3330" max="3330" width="8.7109375" style="16" customWidth="1"/>
    <col min="3331" max="3333" width="12.7109375" style="16" customWidth="1"/>
    <col min="3334" max="3581" width="9.140625" style="16"/>
    <col min="3582" max="3582" width="12.7109375" style="16" customWidth="1"/>
    <col min="3583" max="3583" width="2.7109375" style="16" customWidth="1"/>
    <col min="3584" max="3584" width="12.7109375" style="16" customWidth="1"/>
    <col min="3585" max="3585" width="45.7109375" style="16" customWidth="1"/>
    <col min="3586" max="3586" width="8.7109375" style="16" customWidth="1"/>
    <col min="3587" max="3589" width="12.7109375" style="16" customWidth="1"/>
    <col min="3590" max="3837" width="9.140625" style="16"/>
    <col min="3838" max="3838" width="12.7109375" style="16" customWidth="1"/>
    <col min="3839" max="3839" width="2.7109375" style="16" customWidth="1"/>
    <col min="3840" max="3840" width="12.7109375" style="16" customWidth="1"/>
    <col min="3841" max="3841" width="45.7109375" style="16" customWidth="1"/>
    <col min="3842" max="3842" width="8.7109375" style="16" customWidth="1"/>
    <col min="3843" max="3845" width="12.7109375" style="16" customWidth="1"/>
    <col min="3846" max="4093" width="9.140625" style="16"/>
    <col min="4094" max="4094" width="12.7109375" style="16" customWidth="1"/>
    <col min="4095" max="4095" width="2.7109375" style="16" customWidth="1"/>
    <col min="4096" max="4096" width="12.7109375" style="16" customWidth="1"/>
    <col min="4097" max="4097" width="45.7109375" style="16" customWidth="1"/>
    <col min="4098" max="4098" width="8.7109375" style="16" customWidth="1"/>
    <col min="4099" max="4101" width="12.7109375" style="16" customWidth="1"/>
    <col min="4102" max="4349" width="9.140625" style="16"/>
    <col min="4350" max="4350" width="12.7109375" style="16" customWidth="1"/>
    <col min="4351" max="4351" width="2.7109375" style="16" customWidth="1"/>
    <col min="4352" max="4352" width="12.7109375" style="16" customWidth="1"/>
    <col min="4353" max="4353" width="45.7109375" style="16" customWidth="1"/>
    <col min="4354" max="4354" width="8.7109375" style="16" customWidth="1"/>
    <col min="4355" max="4357" width="12.7109375" style="16" customWidth="1"/>
    <col min="4358" max="4605" width="9.140625" style="16"/>
    <col min="4606" max="4606" width="12.7109375" style="16" customWidth="1"/>
    <col min="4607" max="4607" width="2.7109375" style="16" customWidth="1"/>
    <col min="4608" max="4608" width="12.7109375" style="16" customWidth="1"/>
    <col min="4609" max="4609" width="45.7109375" style="16" customWidth="1"/>
    <col min="4610" max="4610" width="8.7109375" style="16" customWidth="1"/>
    <col min="4611" max="4613" width="12.7109375" style="16" customWidth="1"/>
    <col min="4614" max="4861" width="9.140625" style="16"/>
    <col min="4862" max="4862" width="12.7109375" style="16" customWidth="1"/>
    <col min="4863" max="4863" width="2.7109375" style="16" customWidth="1"/>
    <col min="4864" max="4864" width="12.7109375" style="16" customWidth="1"/>
    <col min="4865" max="4865" width="45.7109375" style="16" customWidth="1"/>
    <col min="4866" max="4866" width="8.7109375" style="16" customWidth="1"/>
    <col min="4867" max="4869" width="12.7109375" style="16" customWidth="1"/>
    <col min="4870" max="5117" width="9.140625" style="16"/>
    <col min="5118" max="5118" width="12.7109375" style="16" customWidth="1"/>
    <col min="5119" max="5119" width="2.7109375" style="16" customWidth="1"/>
    <col min="5120" max="5120" width="12.7109375" style="16" customWidth="1"/>
    <col min="5121" max="5121" width="45.7109375" style="16" customWidth="1"/>
    <col min="5122" max="5122" width="8.7109375" style="16" customWidth="1"/>
    <col min="5123" max="5125" width="12.7109375" style="16" customWidth="1"/>
    <col min="5126" max="5373" width="9.140625" style="16"/>
    <col min="5374" max="5374" width="12.7109375" style="16" customWidth="1"/>
    <col min="5375" max="5375" width="2.7109375" style="16" customWidth="1"/>
    <col min="5376" max="5376" width="12.7109375" style="16" customWidth="1"/>
    <col min="5377" max="5377" width="45.7109375" style="16" customWidth="1"/>
    <col min="5378" max="5378" width="8.7109375" style="16" customWidth="1"/>
    <col min="5379" max="5381" width="12.7109375" style="16" customWidth="1"/>
    <col min="5382" max="5629" width="9.140625" style="16"/>
    <col min="5630" max="5630" width="12.7109375" style="16" customWidth="1"/>
    <col min="5631" max="5631" width="2.7109375" style="16" customWidth="1"/>
    <col min="5632" max="5632" width="12.7109375" style="16" customWidth="1"/>
    <col min="5633" max="5633" width="45.7109375" style="16" customWidth="1"/>
    <col min="5634" max="5634" width="8.7109375" style="16" customWidth="1"/>
    <col min="5635" max="5637" width="12.7109375" style="16" customWidth="1"/>
    <col min="5638" max="5885" width="9.140625" style="16"/>
    <col min="5886" max="5886" width="12.7109375" style="16" customWidth="1"/>
    <col min="5887" max="5887" width="2.7109375" style="16" customWidth="1"/>
    <col min="5888" max="5888" width="12.7109375" style="16" customWidth="1"/>
    <col min="5889" max="5889" width="45.7109375" style="16" customWidth="1"/>
    <col min="5890" max="5890" width="8.7109375" style="16" customWidth="1"/>
    <col min="5891" max="5893" width="12.7109375" style="16" customWidth="1"/>
    <col min="5894" max="6141" width="9.140625" style="16"/>
    <col min="6142" max="6142" width="12.7109375" style="16" customWidth="1"/>
    <col min="6143" max="6143" width="2.7109375" style="16" customWidth="1"/>
    <col min="6144" max="6144" width="12.7109375" style="16" customWidth="1"/>
    <col min="6145" max="6145" width="45.7109375" style="16" customWidth="1"/>
    <col min="6146" max="6146" width="8.7109375" style="16" customWidth="1"/>
    <col min="6147" max="6149" width="12.7109375" style="16" customWidth="1"/>
    <col min="6150" max="6397" width="9.140625" style="16"/>
    <col min="6398" max="6398" width="12.7109375" style="16" customWidth="1"/>
    <col min="6399" max="6399" width="2.7109375" style="16" customWidth="1"/>
    <col min="6400" max="6400" width="12.7109375" style="16" customWidth="1"/>
    <col min="6401" max="6401" width="45.7109375" style="16" customWidth="1"/>
    <col min="6402" max="6402" width="8.7109375" style="16" customWidth="1"/>
    <col min="6403" max="6405" width="12.7109375" style="16" customWidth="1"/>
    <col min="6406" max="6653" width="9.140625" style="16"/>
    <col min="6654" max="6654" width="12.7109375" style="16" customWidth="1"/>
    <col min="6655" max="6655" width="2.7109375" style="16" customWidth="1"/>
    <col min="6656" max="6656" width="12.7109375" style="16" customWidth="1"/>
    <col min="6657" max="6657" width="45.7109375" style="16" customWidth="1"/>
    <col min="6658" max="6658" width="8.7109375" style="16" customWidth="1"/>
    <col min="6659" max="6661" width="12.7109375" style="16" customWidth="1"/>
    <col min="6662" max="6909" width="9.140625" style="16"/>
    <col min="6910" max="6910" width="12.7109375" style="16" customWidth="1"/>
    <col min="6911" max="6911" width="2.7109375" style="16" customWidth="1"/>
    <col min="6912" max="6912" width="12.7109375" style="16" customWidth="1"/>
    <col min="6913" max="6913" width="45.7109375" style="16" customWidth="1"/>
    <col min="6914" max="6914" width="8.7109375" style="16" customWidth="1"/>
    <col min="6915" max="6917" width="12.7109375" style="16" customWidth="1"/>
    <col min="6918" max="7165" width="9.140625" style="16"/>
    <col min="7166" max="7166" width="12.7109375" style="16" customWidth="1"/>
    <col min="7167" max="7167" width="2.7109375" style="16" customWidth="1"/>
    <col min="7168" max="7168" width="12.7109375" style="16" customWidth="1"/>
    <col min="7169" max="7169" width="45.7109375" style="16" customWidth="1"/>
    <col min="7170" max="7170" width="8.7109375" style="16" customWidth="1"/>
    <col min="7171" max="7173" width="12.7109375" style="16" customWidth="1"/>
    <col min="7174" max="7421" width="9.140625" style="16"/>
    <col min="7422" max="7422" width="12.7109375" style="16" customWidth="1"/>
    <col min="7423" max="7423" width="2.7109375" style="16" customWidth="1"/>
    <col min="7424" max="7424" width="12.7109375" style="16" customWidth="1"/>
    <col min="7425" max="7425" width="45.7109375" style="16" customWidth="1"/>
    <col min="7426" max="7426" width="8.7109375" style="16" customWidth="1"/>
    <col min="7427" max="7429" width="12.7109375" style="16" customWidth="1"/>
    <col min="7430" max="7677" width="9.140625" style="16"/>
    <col min="7678" max="7678" width="12.7109375" style="16" customWidth="1"/>
    <col min="7679" max="7679" width="2.7109375" style="16" customWidth="1"/>
    <col min="7680" max="7680" width="12.7109375" style="16" customWidth="1"/>
    <col min="7681" max="7681" width="45.7109375" style="16" customWidth="1"/>
    <col min="7682" max="7682" width="8.7109375" style="16" customWidth="1"/>
    <col min="7683" max="7685" width="12.7109375" style="16" customWidth="1"/>
    <col min="7686" max="7933" width="9.140625" style="16"/>
    <col min="7934" max="7934" width="12.7109375" style="16" customWidth="1"/>
    <col min="7935" max="7935" width="2.7109375" style="16" customWidth="1"/>
    <col min="7936" max="7936" width="12.7109375" style="16" customWidth="1"/>
    <col min="7937" max="7937" width="45.7109375" style="16" customWidth="1"/>
    <col min="7938" max="7938" width="8.7109375" style="16" customWidth="1"/>
    <col min="7939" max="7941" width="12.7109375" style="16" customWidth="1"/>
    <col min="7942" max="8189" width="9.140625" style="16"/>
    <col min="8190" max="8190" width="12.7109375" style="16" customWidth="1"/>
    <col min="8191" max="8191" width="2.7109375" style="16" customWidth="1"/>
    <col min="8192" max="8192" width="12.7109375" style="16" customWidth="1"/>
    <col min="8193" max="8193" width="45.7109375" style="16" customWidth="1"/>
    <col min="8194" max="8194" width="8.7109375" style="16" customWidth="1"/>
    <col min="8195" max="8197" width="12.7109375" style="16" customWidth="1"/>
    <col min="8198" max="8445" width="9.140625" style="16"/>
    <col min="8446" max="8446" width="12.7109375" style="16" customWidth="1"/>
    <col min="8447" max="8447" width="2.7109375" style="16" customWidth="1"/>
    <col min="8448" max="8448" width="12.7109375" style="16" customWidth="1"/>
    <col min="8449" max="8449" width="45.7109375" style="16" customWidth="1"/>
    <col min="8450" max="8450" width="8.7109375" style="16" customWidth="1"/>
    <col min="8451" max="8453" width="12.7109375" style="16" customWidth="1"/>
    <col min="8454" max="8701" width="9.140625" style="16"/>
    <col min="8702" max="8702" width="12.7109375" style="16" customWidth="1"/>
    <col min="8703" max="8703" width="2.7109375" style="16" customWidth="1"/>
    <col min="8704" max="8704" width="12.7109375" style="16" customWidth="1"/>
    <col min="8705" max="8705" width="45.7109375" style="16" customWidth="1"/>
    <col min="8706" max="8706" width="8.7109375" style="16" customWidth="1"/>
    <col min="8707" max="8709" width="12.7109375" style="16" customWidth="1"/>
    <col min="8710" max="8957" width="9.140625" style="16"/>
    <col min="8958" max="8958" width="12.7109375" style="16" customWidth="1"/>
    <col min="8959" max="8959" width="2.7109375" style="16" customWidth="1"/>
    <col min="8960" max="8960" width="12.7109375" style="16" customWidth="1"/>
    <col min="8961" max="8961" width="45.7109375" style="16" customWidth="1"/>
    <col min="8962" max="8962" width="8.7109375" style="16" customWidth="1"/>
    <col min="8963" max="8965" width="12.7109375" style="16" customWidth="1"/>
    <col min="8966" max="9213" width="9.140625" style="16"/>
    <col min="9214" max="9214" width="12.7109375" style="16" customWidth="1"/>
    <col min="9215" max="9215" width="2.7109375" style="16" customWidth="1"/>
    <col min="9216" max="9216" width="12.7109375" style="16" customWidth="1"/>
    <col min="9217" max="9217" width="45.7109375" style="16" customWidth="1"/>
    <col min="9218" max="9218" width="8.7109375" style="16" customWidth="1"/>
    <col min="9219" max="9221" width="12.7109375" style="16" customWidth="1"/>
    <col min="9222" max="9469" width="9.140625" style="16"/>
    <col min="9470" max="9470" width="12.7109375" style="16" customWidth="1"/>
    <col min="9471" max="9471" width="2.7109375" style="16" customWidth="1"/>
    <col min="9472" max="9472" width="12.7109375" style="16" customWidth="1"/>
    <col min="9473" max="9473" width="45.7109375" style="16" customWidth="1"/>
    <col min="9474" max="9474" width="8.7109375" style="16" customWidth="1"/>
    <col min="9475" max="9477" width="12.7109375" style="16" customWidth="1"/>
    <col min="9478" max="9725" width="9.140625" style="16"/>
    <col min="9726" max="9726" width="12.7109375" style="16" customWidth="1"/>
    <col min="9727" max="9727" width="2.7109375" style="16" customWidth="1"/>
    <col min="9728" max="9728" width="12.7109375" style="16" customWidth="1"/>
    <col min="9729" max="9729" width="45.7109375" style="16" customWidth="1"/>
    <col min="9730" max="9730" width="8.7109375" style="16" customWidth="1"/>
    <col min="9731" max="9733" width="12.7109375" style="16" customWidth="1"/>
    <col min="9734" max="9981" width="9.140625" style="16"/>
    <col min="9982" max="9982" width="12.7109375" style="16" customWidth="1"/>
    <col min="9983" max="9983" width="2.7109375" style="16" customWidth="1"/>
    <col min="9984" max="9984" width="12.7109375" style="16" customWidth="1"/>
    <col min="9985" max="9985" width="45.7109375" style="16" customWidth="1"/>
    <col min="9986" max="9986" width="8.7109375" style="16" customWidth="1"/>
    <col min="9987" max="9989" width="12.7109375" style="16" customWidth="1"/>
    <col min="9990" max="10237" width="9.140625" style="16"/>
    <col min="10238" max="10238" width="12.7109375" style="16" customWidth="1"/>
    <col min="10239" max="10239" width="2.7109375" style="16" customWidth="1"/>
    <col min="10240" max="10240" width="12.7109375" style="16" customWidth="1"/>
    <col min="10241" max="10241" width="45.7109375" style="16" customWidth="1"/>
    <col min="10242" max="10242" width="8.7109375" style="16" customWidth="1"/>
    <col min="10243" max="10245" width="12.7109375" style="16" customWidth="1"/>
    <col min="10246" max="10493" width="9.140625" style="16"/>
    <col min="10494" max="10494" width="12.7109375" style="16" customWidth="1"/>
    <col min="10495" max="10495" width="2.7109375" style="16" customWidth="1"/>
    <col min="10496" max="10496" width="12.7109375" style="16" customWidth="1"/>
    <col min="10497" max="10497" width="45.7109375" style="16" customWidth="1"/>
    <col min="10498" max="10498" width="8.7109375" style="16" customWidth="1"/>
    <col min="10499" max="10501" width="12.7109375" style="16" customWidth="1"/>
    <col min="10502" max="10749" width="9.140625" style="16"/>
    <col min="10750" max="10750" width="12.7109375" style="16" customWidth="1"/>
    <col min="10751" max="10751" width="2.7109375" style="16" customWidth="1"/>
    <col min="10752" max="10752" width="12.7109375" style="16" customWidth="1"/>
    <col min="10753" max="10753" width="45.7109375" style="16" customWidth="1"/>
    <col min="10754" max="10754" width="8.7109375" style="16" customWidth="1"/>
    <col min="10755" max="10757" width="12.7109375" style="16" customWidth="1"/>
    <col min="10758" max="11005" width="9.140625" style="16"/>
    <col min="11006" max="11006" width="12.7109375" style="16" customWidth="1"/>
    <col min="11007" max="11007" width="2.7109375" style="16" customWidth="1"/>
    <col min="11008" max="11008" width="12.7109375" style="16" customWidth="1"/>
    <col min="11009" max="11009" width="45.7109375" style="16" customWidth="1"/>
    <col min="11010" max="11010" width="8.7109375" style="16" customWidth="1"/>
    <col min="11011" max="11013" width="12.7109375" style="16" customWidth="1"/>
    <col min="11014" max="11261" width="9.140625" style="16"/>
    <col min="11262" max="11262" width="12.7109375" style="16" customWidth="1"/>
    <col min="11263" max="11263" width="2.7109375" style="16" customWidth="1"/>
    <col min="11264" max="11264" width="12.7109375" style="16" customWidth="1"/>
    <col min="11265" max="11265" width="45.7109375" style="16" customWidth="1"/>
    <col min="11266" max="11266" width="8.7109375" style="16" customWidth="1"/>
    <col min="11267" max="11269" width="12.7109375" style="16" customWidth="1"/>
    <col min="11270" max="11517" width="9.140625" style="16"/>
    <col min="11518" max="11518" width="12.7109375" style="16" customWidth="1"/>
    <col min="11519" max="11519" width="2.7109375" style="16" customWidth="1"/>
    <col min="11520" max="11520" width="12.7109375" style="16" customWidth="1"/>
    <col min="11521" max="11521" width="45.7109375" style="16" customWidth="1"/>
    <col min="11522" max="11522" width="8.7109375" style="16" customWidth="1"/>
    <col min="11523" max="11525" width="12.7109375" style="16" customWidth="1"/>
    <col min="11526" max="11773" width="9.140625" style="16"/>
    <col min="11774" max="11774" width="12.7109375" style="16" customWidth="1"/>
    <col min="11775" max="11775" width="2.7109375" style="16" customWidth="1"/>
    <col min="11776" max="11776" width="12.7109375" style="16" customWidth="1"/>
    <col min="11777" max="11777" width="45.7109375" style="16" customWidth="1"/>
    <col min="11778" max="11778" width="8.7109375" style="16" customWidth="1"/>
    <col min="11779" max="11781" width="12.7109375" style="16" customWidth="1"/>
    <col min="11782" max="12029" width="9.140625" style="16"/>
    <col min="12030" max="12030" width="12.7109375" style="16" customWidth="1"/>
    <col min="12031" max="12031" width="2.7109375" style="16" customWidth="1"/>
    <col min="12032" max="12032" width="12.7109375" style="16" customWidth="1"/>
    <col min="12033" max="12033" width="45.7109375" style="16" customWidth="1"/>
    <col min="12034" max="12034" width="8.7109375" style="16" customWidth="1"/>
    <col min="12035" max="12037" width="12.7109375" style="16" customWidth="1"/>
    <col min="12038" max="12285" width="9.140625" style="16"/>
    <col min="12286" max="12286" width="12.7109375" style="16" customWidth="1"/>
    <col min="12287" max="12287" width="2.7109375" style="16" customWidth="1"/>
    <col min="12288" max="12288" width="12.7109375" style="16" customWidth="1"/>
    <col min="12289" max="12289" width="45.7109375" style="16" customWidth="1"/>
    <col min="12290" max="12290" width="8.7109375" style="16" customWidth="1"/>
    <col min="12291" max="12293" width="12.7109375" style="16" customWidth="1"/>
    <col min="12294" max="12541" width="9.140625" style="16"/>
    <col min="12542" max="12542" width="12.7109375" style="16" customWidth="1"/>
    <col min="12543" max="12543" width="2.7109375" style="16" customWidth="1"/>
    <col min="12544" max="12544" width="12.7109375" style="16" customWidth="1"/>
    <col min="12545" max="12545" width="45.7109375" style="16" customWidth="1"/>
    <col min="12546" max="12546" width="8.7109375" style="16" customWidth="1"/>
    <col min="12547" max="12549" width="12.7109375" style="16" customWidth="1"/>
    <col min="12550" max="12797" width="9.140625" style="16"/>
    <col min="12798" max="12798" width="12.7109375" style="16" customWidth="1"/>
    <col min="12799" max="12799" width="2.7109375" style="16" customWidth="1"/>
    <col min="12800" max="12800" width="12.7109375" style="16" customWidth="1"/>
    <col min="12801" max="12801" width="45.7109375" style="16" customWidth="1"/>
    <col min="12802" max="12802" width="8.7109375" style="16" customWidth="1"/>
    <col min="12803" max="12805" width="12.7109375" style="16" customWidth="1"/>
    <col min="12806" max="13053" width="9.140625" style="16"/>
    <col min="13054" max="13054" width="12.7109375" style="16" customWidth="1"/>
    <col min="13055" max="13055" width="2.7109375" style="16" customWidth="1"/>
    <col min="13056" max="13056" width="12.7109375" style="16" customWidth="1"/>
    <col min="13057" max="13057" width="45.7109375" style="16" customWidth="1"/>
    <col min="13058" max="13058" width="8.7109375" style="16" customWidth="1"/>
    <col min="13059" max="13061" width="12.7109375" style="16" customWidth="1"/>
    <col min="13062" max="13309" width="9.140625" style="16"/>
    <col min="13310" max="13310" width="12.7109375" style="16" customWidth="1"/>
    <col min="13311" max="13311" width="2.7109375" style="16" customWidth="1"/>
    <col min="13312" max="13312" width="12.7109375" style="16" customWidth="1"/>
    <col min="13313" max="13313" width="45.7109375" style="16" customWidth="1"/>
    <col min="13314" max="13314" width="8.7109375" style="16" customWidth="1"/>
    <col min="13315" max="13317" width="12.7109375" style="16" customWidth="1"/>
    <col min="13318" max="13565" width="9.140625" style="16"/>
    <col min="13566" max="13566" width="12.7109375" style="16" customWidth="1"/>
    <col min="13567" max="13567" width="2.7109375" style="16" customWidth="1"/>
    <col min="13568" max="13568" width="12.7109375" style="16" customWidth="1"/>
    <col min="13569" max="13569" width="45.7109375" style="16" customWidth="1"/>
    <col min="13570" max="13570" width="8.7109375" style="16" customWidth="1"/>
    <col min="13571" max="13573" width="12.7109375" style="16" customWidth="1"/>
    <col min="13574" max="13821" width="9.140625" style="16"/>
    <col min="13822" max="13822" width="12.7109375" style="16" customWidth="1"/>
    <col min="13823" max="13823" width="2.7109375" style="16" customWidth="1"/>
    <col min="13824" max="13824" width="12.7109375" style="16" customWidth="1"/>
    <col min="13825" max="13825" width="45.7109375" style="16" customWidth="1"/>
    <col min="13826" max="13826" width="8.7109375" style="16" customWidth="1"/>
    <col min="13827" max="13829" width="12.7109375" style="16" customWidth="1"/>
    <col min="13830" max="14077" width="9.140625" style="16"/>
    <col min="14078" max="14078" width="12.7109375" style="16" customWidth="1"/>
    <col min="14079" max="14079" width="2.7109375" style="16" customWidth="1"/>
    <col min="14080" max="14080" width="12.7109375" style="16" customWidth="1"/>
    <col min="14081" max="14081" width="45.7109375" style="16" customWidth="1"/>
    <col min="14082" max="14082" width="8.7109375" style="16" customWidth="1"/>
    <col min="14083" max="14085" width="12.7109375" style="16" customWidth="1"/>
    <col min="14086" max="14333" width="9.140625" style="16"/>
    <col min="14334" max="14334" width="12.7109375" style="16" customWidth="1"/>
    <col min="14335" max="14335" width="2.7109375" style="16" customWidth="1"/>
    <col min="14336" max="14336" width="12.7109375" style="16" customWidth="1"/>
    <col min="14337" max="14337" width="45.7109375" style="16" customWidth="1"/>
    <col min="14338" max="14338" width="8.7109375" style="16" customWidth="1"/>
    <col min="14339" max="14341" width="12.7109375" style="16" customWidth="1"/>
    <col min="14342" max="14589" width="9.140625" style="16"/>
    <col min="14590" max="14590" width="12.7109375" style="16" customWidth="1"/>
    <col min="14591" max="14591" width="2.7109375" style="16" customWidth="1"/>
    <col min="14592" max="14592" width="12.7109375" style="16" customWidth="1"/>
    <col min="14593" max="14593" width="45.7109375" style="16" customWidth="1"/>
    <col min="14594" max="14594" width="8.7109375" style="16" customWidth="1"/>
    <col min="14595" max="14597" width="12.7109375" style="16" customWidth="1"/>
    <col min="14598" max="14845" width="9.140625" style="16"/>
    <col min="14846" max="14846" width="12.7109375" style="16" customWidth="1"/>
    <col min="14847" max="14847" width="2.7109375" style="16" customWidth="1"/>
    <col min="14848" max="14848" width="12.7109375" style="16" customWidth="1"/>
    <col min="14849" max="14849" width="45.7109375" style="16" customWidth="1"/>
    <col min="14850" max="14850" width="8.7109375" style="16" customWidth="1"/>
    <col min="14851" max="14853" width="12.7109375" style="16" customWidth="1"/>
    <col min="14854" max="15101" width="9.140625" style="16"/>
    <col min="15102" max="15102" width="12.7109375" style="16" customWidth="1"/>
    <col min="15103" max="15103" width="2.7109375" style="16" customWidth="1"/>
    <col min="15104" max="15104" width="12.7109375" style="16" customWidth="1"/>
    <col min="15105" max="15105" width="45.7109375" style="16" customWidth="1"/>
    <col min="15106" max="15106" width="8.7109375" style="16" customWidth="1"/>
    <col min="15107" max="15109" width="12.7109375" style="16" customWidth="1"/>
    <col min="15110" max="15357" width="9.140625" style="16"/>
    <col min="15358" max="15358" width="12.7109375" style="16" customWidth="1"/>
    <col min="15359" max="15359" width="2.7109375" style="16" customWidth="1"/>
    <col min="15360" max="15360" width="12.7109375" style="16" customWidth="1"/>
    <col min="15361" max="15361" width="45.7109375" style="16" customWidth="1"/>
    <col min="15362" max="15362" width="8.7109375" style="16" customWidth="1"/>
    <col min="15363" max="15365" width="12.7109375" style="16" customWidth="1"/>
    <col min="15366" max="15613" width="9.140625" style="16"/>
    <col min="15614" max="15614" width="12.7109375" style="16" customWidth="1"/>
    <col min="15615" max="15615" width="2.7109375" style="16" customWidth="1"/>
    <col min="15616" max="15616" width="12.7109375" style="16" customWidth="1"/>
    <col min="15617" max="15617" width="45.7109375" style="16" customWidth="1"/>
    <col min="15618" max="15618" width="8.7109375" style="16" customWidth="1"/>
    <col min="15619" max="15621" width="12.7109375" style="16" customWidth="1"/>
    <col min="15622" max="15869" width="9.140625" style="16"/>
    <col min="15870" max="15870" width="12.7109375" style="16" customWidth="1"/>
    <col min="15871" max="15871" width="2.7109375" style="16" customWidth="1"/>
    <col min="15872" max="15872" width="12.7109375" style="16" customWidth="1"/>
    <col min="15873" max="15873" width="45.7109375" style="16" customWidth="1"/>
    <col min="15874" max="15874" width="8.7109375" style="16" customWidth="1"/>
    <col min="15875" max="15877" width="12.7109375" style="16" customWidth="1"/>
    <col min="15878" max="16125" width="9.140625" style="16"/>
    <col min="16126" max="16126" width="12.7109375" style="16" customWidth="1"/>
    <col min="16127" max="16127" width="2.7109375" style="16" customWidth="1"/>
    <col min="16128" max="16128" width="12.7109375" style="16" customWidth="1"/>
    <col min="16129" max="16129" width="45.7109375" style="16" customWidth="1"/>
    <col min="16130" max="16130" width="8.7109375" style="16" customWidth="1"/>
    <col min="16131" max="16133" width="12.7109375" style="16" customWidth="1"/>
    <col min="16134" max="16384" width="9.140625" style="16"/>
  </cols>
  <sheetData>
    <row r="1" spans="1:8" s="87" customFormat="1" ht="15.75" customHeight="1" x14ac:dyDescent="0.2">
      <c r="A1" s="1"/>
      <c r="B1" s="155" t="s">
        <v>54</v>
      </c>
      <c r="C1" s="155"/>
      <c r="D1" s="155"/>
      <c r="E1" s="155"/>
      <c r="F1" s="155"/>
      <c r="G1" s="155"/>
      <c r="H1" s="155"/>
    </row>
    <row r="2" spans="1:8" s="87" customFormat="1" ht="15.75" customHeight="1" x14ac:dyDescent="0.2">
      <c r="A2" s="1"/>
      <c r="B2" s="155" t="s">
        <v>0</v>
      </c>
      <c r="C2" s="155"/>
      <c r="D2" s="155"/>
      <c r="E2" s="155"/>
      <c r="F2" s="155"/>
      <c r="G2" s="155"/>
      <c r="H2" s="155"/>
    </row>
    <row r="3" spans="1:8" s="87" customFormat="1" ht="15.75" customHeight="1" x14ac:dyDescent="0.2">
      <c r="A3" s="1"/>
      <c r="B3" s="176" t="s">
        <v>301</v>
      </c>
      <c r="C3" s="176"/>
      <c r="D3" s="176"/>
      <c r="E3" s="176"/>
      <c r="F3" s="176"/>
      <c r="G3" s="176"/>
      <c r="H3" s="176"/>
    </row>
    <row r="4" spans="1:8" s="87" customFormat="1" x14ac:dyDescent="0.2">
      <c r="A4" s="4"/>
      <c r="B4" s="86"/>
      <c r="C4" s="86"/>
      <c r="D4" s="3"/>
      <c r="E4" s="6"/>
      <c r="F4" s="6"/>
      <c r="G4" s="6"/>
      <c r="H4" s="6"/>
    </row>
    <row r="5" spans="1:8" s="87" customFormat="1" x14ac:dyDescent="0.2">
      <c r="A5" s="11" t="s">
        <v>11</v>
      </c>
      <c r="B5" s="15" t="s">
        <v>287</v>
      </c>
      <c r="C5" s="15"/>
      <c r="D5" s="15"/>
    </row>
    <row r="6" spans="1:8" s="87" customFormat="1" x14ac:dyDescent="0.2"/>
    <row r="7" spans="1:8" s="87" customFormat="1" x14ac:dyDescent="0.2">
      <c r="A7" s="142" t="s">
        <v>302</v>
      </c>
      <c r="B7" s="88"/>
      <c r="C7" s="88"/>
      <c r="D7" s="88"/>
      <c r="E7" s="88"/>
      <c r="F7" s="13"/>
      <c r="G7" s="13"/>
      <c r="H7" s="13"/>
    </row>
    <row r="8" spans="1:8" s="87" customFormat="1" x14ac:dyDescent="0.2">
      <c r="A8" s="88"/>
      <c r="B8" s="88"/>
      <c r="C8" s="88"/>
      <c r="D8" s="88"/>
      <c r="E8" s="88"/>
      <c r="F8" s="88"/>
      <c r="G8" s="88"/>
    </row>
    <row r="9" spans="1:8" ht="31.5" x14ac:dyDescent="0.25">
      <c r="A9" s="104" t="s">
        <v>2</v>
      </c>
      <c r="B9" s="104" t="s">
        <v>223</v>
      </c>
      <c r="C9" s="105" t="s">
        <v>224</v>
      </c>
      <c r="D9" s="105" t="s">
        <v>170</v>
      </c>
      <c r="E9" s="105" t="s">
        <v>225</v>
      </c>
      <c r="F9" s="106" t="s">
        <v>226</v>
      </c>
      <c r="G9" s="106" t="s">
        <v>227</v>
      </c>
      <c r="H9" s="106" t="s">
        <v>228</v>
      </c>
    </row>
    <row r="10" spans="1:8" x14ac:dyDescent="0.25">
      <c r="A10" s="113"/>
      <c r="B10" s="114"/>
      <c r="C10" s="113"/>
      <c r="D10" s="107"/>
      <c r="E10" s="108"/>
      <c r="F10" s="115"/>
      <c r="G10" s="116"/>
      <c r="H10" s="116"/>
    </row>
    <row r="11" spans="1:8" ht="31.5" x14ac:dyDescent="0.25">
      <c r="A11" s="117" t="s">
        <v>17</v>
      </c>
      <c r="B11" s="118"/>
      <c r="C11" s="101" t="s">
        <v>233</v>
      </c>
      <c r="D11" s="109" t="s">
        <v>125</v>
      </c>
      <c r="E11" s="101" t="s">
        <v>28</v>
      </c>
      <c r="F11" s="115"/>
      <c r="G11" s="116"/>
      <c r="H11" s="116"/>
    </row>
    <row r="12" spans="1:8" ht="94.5" x14ac:dyDescent="0.25">
      <c r="A12" s="113"/>
      <c r="B12" s="114" t="s">
        <v>229</v>
      </c>
      <c r="C12" s="138">
        <v>73467</v>
      </c>
      <c r="D12" s="107" t="s">
        <v>126</v>
      </c>
      <c r="E12" s="108" t="s">
        <v>127</v>
      </c>
      <c r="F12" s="115">
        <v>187.19419613939635</v>
      </c>
      <c r="G12" s="116" t="s">
        <v>291</v>
      </c>
      <c r="H12" s="116">
        <f>ROUND(F12*G12,2)</f>
        <v>17448.37</v>
      </c>
    </row>
    <row r="13" spans="1:8" ht="31.5" x14ac:dyDescent="0.25">
      <c r="A13" s="113"/>
      <c r="B13" s="114" t="s">
        <v>229</v>
      </c>
      <c r="C13" s="138">
        <v>88316</v>
      </c>
      <c r="D13" s="107" t="s">
        <v>128</v>
      </c>
      <c r="E13" s="108" t="s">
        <v>30</v>
      </c>
      <c r="F13" s="115">
        <v>187.19419613939635</v>
      </c>
      <c r="G13" s="116" t="s">
        <v>296</v>
      </c>
      <c r="H13" s="116">
        <f>ROUND(F13*G13,2)</f>
        <v>2482.1999999999998</v>
      </c>
    </row>
    <row r="14" spans="1:8" x14ac:dyDescent="0.25">
      <c r="A14" s="119"/>
      <c r="B14" s="114"/>
      <c r="C14" s="119" t="s">
        <v>17</v>
      </c>
      <c r="D14" s="107" t="s">
        <v>129</v>
      </c>
      <c r="E14" s="108"/>
      <c r="F14" s="115"/>
      <c r="G14" s="116"/>
      <c r="H14" s="116">
        <f>SUBTOTAL(9,H12:H13)</f>
        <v>19930.57</v>
      </c>
    </row>
    <row r="15" spans="1:8" x14ac:dyDescent="0.25">
      <c r="A15" s="113"/>
      <c r="B15" s="114"/>
      <c r="C15" s="113"/>
      <c r="D15" s="107"/>
      <c r="E15" s="108"/>
      <c r="F15" s="115"/>
      <c r="G15" s="116"/>
      <c r="H15" s="116"/>
    </row>
    <row r="16" spans="1:8" ht="31.5" x14ac:dyDescent="0.25">
      <c r="A16" s="117" t="s">
        <v>18</v>
      </c>
      <c r="B16" s="118"/>
      <c r="C16" s="101" t="s">
        <v>234</v>
      </c>
      <c r="D16" s="110" t="s">
        <v>131</v>
      </c>
      <c r="E16" s="101" t="s">
        <v>43</v>
      </c>
      <c r="F16" s="115"/>
      <c r="G16" s="116"/>
      <c r="H16" s="116"/>
    </row>
    <row r="17" spans="1:10" x14ac:dyDescent="0.25">
      <c r="A17" s="117"/>
      <c r="B17" s="114" t="s">
        <v>262</v>
      </c>
      <c r="C17" s="113" t="s">
        <v>265</v>
      </c>
      <c r="D17" s="137" t="s">
        <v>264</v>
      </c>
      <c r="E17" s="108" t="s">
        <v>43</v>
      </c>
      <c r="F17" s="115">
        <v>14</v>
      </c>
      <c r="G17" s="116">
        <v>1896.45</v>
      </c>
      <c r="H17" s="116">
        <f>ROUND(F17*G17,2)</f>
        <v>26550.3</v>
      </c>
    </row>
    <row r="18" spans="1:10" x14ac:dyDescent="0.25">
      <c r="A18" s="119"/>
      <c r="B18" s="114"/>
      <c r="C18" s="119" t="s">
        <v>18</v>
      </c>
      <c r="D18" s="107" t="s">
        <v>129</v>
      </c>
      <c r="E18" s="108"/>
      <c r="F18" s="115"/>
      <c r="G18" s="116"/>
      <c r="H18" s="116">
        <f>SUBTOTAL(9,H17:H17)</f>
        <v>26550.3</v>
      </c>
    </row>
    <row r="19" spans="1:10" x14ac:dyDescent="0.25">
      <c r="A19" s="113"/>
      <c r="B19" s="114"/>
      <c r="C19" s="113"/>
      <c r="D19" s="107"/>
      <c r="E19" s="108"/>
      <c r="F19" s="115"/>
      <c r="G19" s="116"/>
      <c r="H19" s="116"/>
    </row>
    <row r="20" spans="1:10" ht="31.5" x14ac:dyDescent="0.25">
      <c r="A20" s="117" t="s">
        <v>19</v>
      </c>
      <c r="B20" s="118"/>
      <c r="C20" s="101" t="s">
        <v>235</v>
      </c>
      <c r="D20" s="110" t="s">
        <v>132</v>
      </c>
      <c r="E20" s="101" t="s">
        <v>43</v>
      </c>
      <c r="F20" s="115"/>
      <c r="G20" s="116"/>
      <c r="H20" s="116"/>
    </row>
    <row r="21" spans="1:10" ht="31.5" x14ac:dyDescent="0.25">
      <c r="A21" s="113"/>
      <c r="B21" s="114" t="s">
        <v>231</v>
      </c>
      <c r="C21" s="113" t="s">
        <v>259</v>
      </c>
      <c r="D21" s="107" t="s">
        <v>133</v>
      </c>
      <c r="E21" s="108" t="s">
        <v>43</v>
      </c>
      <c r="F21" s="115">
        <v>14</v>
      </c>
      <c r="G21" s="116">
        <v>3259.34</v>
      </c>
      <c r="H21" s="116">
        <f t="shared" ref="H21:H22" si="0">ROUND(F21*G21,2)</f>
        <v>45630.76</v>
      </c>
    </row>
    <row r="22" spans="1:10" ht="31.5" x14ac:dyDescent="0.25">
      <c r="A22" s="113"/>
      <c r="B22" s="114" t="s">
        <v>231</v>
      </c>
      <c r="C22" s="136" t="s">
        <v>260</v>
      </c>
      <c r="D22" s="107" t="s">
        <v>134</v>
      </c>
      <c r="E22" s="108" t="s">
        <v>43</v>
      </c>
      <c r="F22" s="115">
        <v>14</v>
      </c>
      <c r="G22" s="116">
        <v>6436.16</v>
      </c>
      <c r="H22" s="116">
        <f t="shared" si="0"/>
        <v>90106.240000000005</v>
      </c>
    </row>
    <row r="23" spans="1:10" ht="31.5" x14ac:dyDescent="0.25">
      <c r="A23" s="113"/>
      <c r="B23" s="114" t="s">
        <v>229</v>
      </c>
      <c r="C23" s="138">
        <v>100319</v>
      </c>
      <c r="D23" s="107" t="s">
        <v>135</v>
      </c>
      <c r="E23" s="108" t="s">
        <v>136</v>
      </c>
      <c r="F23" s="115">
        <v>7</v>
      </c>
      <c r="G23" s="116" t="s">
        <v>299</v>
      </c>
      <c r="H23" s="116">
        <f t="shared" ref="H23:H25" si="1">ROUND(F23*G23,2)</f>
        <v>109262.79</v>
      </c>
    </row>
    <row r="24" spans="1:10" ht="31.5" x14ac:dyDescent="0.25">
      <c r="A24" s="113"/>
      <c r="B24" s="114" t="s">
        <v>229</v>
      </c>
      <c r="C24" s="138">
        <v>100321</v>
      </c>
      <c r="D24" s="107" t="s">
        <v>137</v>
      </c>
      <c r="E24" s="108" t="s">
        <v>136</v>
      </c>
      <c r="F24" s="115">
        <v>7</v>
      </c>
      <c r="G24" s="116" t="s">
        <v>300</v>
      </c>
      <c r="H24" s="116">
        <f t="shared" si="1"/>
        <v>28408.03</v>
      </c>
    </row>
    <row r="25" spans="1:10" ht="31.5" x14ac:dyDescent="0.25">
      <c r="A25" s="113"/>
      <c r="B25" s="114" t="s">
        <v>229</v>
      </c>
      <c r="C25" s="138">
        <v>93572</v>
      </c>
      <c r="D25" s="107" t="s">
        <v>138</v>
      </c>
      <c r="E25" s="108" t="s">
        <v>136</v>
      </c>
      <c r="F25" s="115">
        <v>14</v>
      </c>
      <c r="G25" s="116" t="s">
        <v>298</v>
      </c>
      <c r="H25" s="116">
        <f t="shared" si="1"/>
        <v>66663.100000000006</v>
      </c>
    </row>
    <row r="26" spans="1:10" x14ac:dyDescent="0.25">
      <c r="A26" s="119"/>
      <c r="B26" s="114"/>
      <c r="C26" s="119" t="s">
        <v>19</v>
      </c>
      <c r="D26" s="107" t="s">
        <v>129</v>
      </c>
      <c r="E26" s="108"/>
      <c r="F26" s="115"/>
      <c r="G26" s="116"/>
      <c r="H26" s="116">
        <f>SUBTOTAL(9,H21:H25)</f>
        <v>340070.91999999993</v>
      </c>
      <c r="J26" s="17"/>
    </row>
    <row r="27" spans="1:10" x14ac:dyDescent="0.25">
      <c r="A27" s="113"/>
      <c r="B27" s="114"/>
      <c r="C27" s="113"/>
      <c r="D27" s="107"/>
      <c r="E27" s="108"/>
      <c r="F27" s="115"/>
      <c r="G27" s="116"/>
      <c r="H27" s="116"/>
    </row>
    <row r="28" spans="1:10" ht="78.75" x14ac:dyDescent="0.25">
      <c r="A28" s="117" t="s">
        <v>20</v>
      </c>
      <c r="B28" s="118"/>
      <c r="C28" s="101" t="s">
        <v>236</v>
      </c>
      <c r="D28" s="110" t="s">
        <v>139</v>
      </c>
      <c r="E28" s="101" t="s">
        <v>43</v>
      </c>
      <c r="F28" s="115"/>
      <c r="G28" s="116"/>
      <c r="H28" s="116"/>
    </row>
    <row r="29" spans="1:10" ht="31.5" x14ac:dyDescent="0.25">
      <c r="A29" s="113"/>
      <c r="B29" s="114" t="s">
        <v>231</v>
      </c>
      <c r="C29" s="136" t="s">
        <v>260</v>
      </c>
      <c r="D29" s="107" t="s">
        <v>134</v>
      </c>
      <c r="E29" s="108" t="s">
        <v>43</v>
      </c>
      <c r="F29" s="115">
        <v>1</v>
      </c>
      <c r="G29" s="116">
        <v>6436.16</v>
      </c>
      <c r="H29" s="116">
        <f>ROUND(F29*G29,2)</f>
        <v>6436.16</v>
      </c>
    </row>
    <row r="30" spans="1:10" x14ac:dyDescent="0.25">
      <c r="A30" s="119"/>
      <c r="B30" s="114"/>
      <c r="C30" s="119" t="s">
        <v>20</v>
      </c>
      <c r="D30" s="107" t="s">
        <v>129</v>
      </c>
      <c r="E30" s="108"/>
      <c r="F30" s="115"/>
      <c r="G30" s="116"/>
      <c r="H30" s="116">
        <f>SUBTOTAL(9,H29)</f>
        <v>6436.16</v>
      </c>
    </row>
    <row r="31" spans="1:10" x14ac:dyDescent="0.25">
      <c r="A31" s="113"/>
      <c r="B31" s="114"/>
      <c r="C31" s="113"/>
      <c r="D31" s="107"/>
      <c r="E31" s="108"/>
      <c r="F31" s="115"/>
      <c r="G31" s="116"/>
      <c r="H31" s="116"/>
    </row>
    <row r="32" spans="1:10" ht="31.5" x14ac:dyDescent="0.25">
      <c r="A32" s="117" t="s">
        <v>21</v>
      </c>
      <c r="B32" s="118"/>
      <c r="C32" s="101" t="s">
        <v>237</v>
      </c>
      <c r="D32" s="110" t="s">
        <v>140</v>
      </c>
      <c r="E32" s="101" t="s">
        <v>31</v>
      </c>
      <c r="F32" s="115"/>
      <c r="G32" s="116"/>
      <c r="H32" s="116"/>
    </row>
    <row r="33" spans="1:8" ht="47.25" x14ac:dyDescent="0.25">
      <c r="A33" s="113"/>
      <c r="B33" s="114" t="s">
        <v>230</v>
      </c>
      <c r="C33" s="138">
        <v>4417</v>
      </c>
      <c r="D33" s="107" t="s">
        <v>141</v>
      </c>
      <c r="E33" s="108" t="s">
        <v>29</v>
      </c>
      <c r="F33" s="115">
        <v>1</v>
      </c>
      <c r="G33" s="116" t="s">
        <v>269</v>
      </c>
      <c r="H33" s="116">
        <f t="shared" ref="H33:H36" si="2">ROUND(F33*G33,2)</f>
        <v>4.47</v>
      </c>
    </row>
    <row r="34" spans="1:8" ht="47.25" x14ac:dyDescent="0.25">
      <c r="A34" s="113"/>
      <c r="B34" s="114" t="s">
        <v>230</v>
      </c>
      <c r="C34" s="138">
        <v>4491</v>
      </c>
      <c r="D34" s="107" t="s">
        <v>142</v>
      </c>
      <c r="E34" s="108" t="s">
        <v>29</v>
      </c>
      <c r="F34" s="115">
        <v>4</v>
      </c>
      <c r="G34" s="116" t="s">
        <v>278</v>
      </c>
      <c r="H34" s="116">
        <f t="shared" si="2"/>
        <v>19.760000000000002</v>
      </c>
    </row>
    <row r="35" spans="1:8" ht="47.25" x14ac:dyDescent="0.25">
      <c r="A35" s="113"/>
      <c r="B35" s="114" t="s">
        <v>230</v>
      </c>
      <c r="C35" s="138">
        <v>4813</v>
      </c>
      <c r="D35" s="107" t="s">
        <v>143</v>
      </c>
      <c r="E35" s="108" t="s">
        <v>31</v>
      </c>
      <c r="F35" s="115">
        <v>1</v>
      </c>
      <c r="G35" s="116" t="s">
        <v>279</v>
      </c>
      <c r="H35" s="116">
        <f t="shared" si="2"/>
        <v>300</v>
      </c>
    </row>
    <row r="36" spans="1:8" ht="31.5" x14ac:dyDescent="0.25">
      <c r="A36" s="113"/>
      <c r="B36" s="114" t="s">
        <v>230</v>
      </c>
      <c r="C36" s="138">
        <v>5075</v>
      </c>
      <c r="D36" s="107" t="s">
        <v>144</v>
      </c>
      <c r="E36" s="108" t="s">
        <v>26</v>
      </c>
      <c r="F36" s="115">
        <v>0.11</v>
      </c>
      <c r="G36" s="116" t="s">
        <v>276</v>
      </c>
      <c r="H36" s="116">
        <f t="shared" si="2"/>
        <v>1.48</v>
      </c>
    </row>
    <row r="37" spans="1:8" ht="31.5" x14ac:dyDescent="0.25">
      <c r="A37" s="113"/>
      <c r="B37" s="114" t="s">
        <v>229</v>
      </c>
      <c r="C37" s="138">
        <v>88262</v>
      </c>
      <c r="D37" s="107" t="s">
        <v>145</v>
      </c>
      <c r="E37" s="108" t="s">
        <v>30</v>
      </c>
      <c r="F37" s="115">
        <v>1</v>
      </c>
      <c r="G37" s="116" t="s">
        <v>271</v>
      </c>
      <c r="H37" s="116">
        <f t="shared" ref="H37:H39" si="3">ROUND(F37*G37,2)</f>
        <v>17.78</v>
      </c>
    </row>
    <row r="38" spans="1:8" ht="31.5" x14ac:dyDescent="0.25">
      <c r="A38" s="113"/>
      <c r="B38" s="114" t="s">
        <v>229</v>
      </c>
      <c r="C38" s="138">
        <v>88316</v>
      </c>
      <c r="D38" s="107" t="s">
        <v>128</v>
      </c>
      <c r="E38" s="108" t="s">
        <v>30</v>
      </c>
      <c r="F38" s="115">
        <v>2</v>
      </c>
      <c r="G38" s="116" t="s">
        <v>296</v>
      </c>
      <c r="H38" s="116">
        <f t="shared" si="3"/>
        <v>26.52</v>
      </c>
    </row>
    <row r="39" spans="1:8" ht="63" x14ac:dyDescent="0.25">
      <c r="A39" s="113"/>
      <c r="B39" s="114" t="s">
        <v>229</v>
      </c>
      <c r="C39" s="138">
        <v>94962</v>
      </c>
      <c r="D39" s="107" t="s">
        <v>146</v>
      </c>
      <c r="E39" s="108" t="s">
        <v>27</v>
      </c>
      <c r="F39" s="115">
        <v>0.01</v>
      </c>
      <c r="G39" s="116" t="s">
        <v>294</v>
      </c>
      <c r="H39" s="116">
        <f t="shared" si="3"/>
        <v>2.57</v>
      </c>
    </row>
    <row r="40" spans="1:8" x14ac:dyDescent="0.25">
      <c r="A40" s="119"/>
      <c r="B40" s="114"/>
      <c r="C40" s="119" t="s">
        <v>21</v>
      </c>
      <c r="D40" s="107" t="s">
        <v>129</v>
      </c>
      <c r="E40" s="108"/>
      <c r="F40" s="115"/>
      <c r="G40" s="116"/>
      <c r="H40" s="116">
        <f>SUBTOTAL(9,H33:H39)</f>
        <v>372.58</v>
      </c>
    </row>
    <row r="41" spans="1:8" x14ac:dyDescent="0.25">
      <c r="A41" s="113"/>
      <c r="B41" s="114"/>
      <c r="C41" s="113"/>
      <c r="D41" s="107"/>
      <c r="E41" s="108"/>
      <c r="F41" s="115"/>
      <c r="G41" s="116"/>
      <c r="H41" s="116"/>
    </row>
    <row r="42" spans="1:8" ht="31.5" x14ac:dyDescent="0.25">
      <c r="A42" s="117" t="s">
        <v>22</v>
      </c>
      <c r="B42" s="118"/>
      <c r="C42" s="101" t="s">
        <v>238</v>
      </c>
      <c r="D42" s="110" t="s">
        <v>149</v>
      </c>
      <c r="E42" s="101" t="s">
        <v>27</v>
      </c>
      <c r="F42" s="115"/>
      <c r="G42" s="116"/>
      <c r="H42" s="116"/>
    </row>
    <row r="43" spans="1:8" ht="31.5" x14ac:dyDescent="0.25">
      <c r="A43" s="113"/>
      <c r="B43" s="114" t="s">
        <v>229</v>
      </c>
      <c r="C43" s="138">
        <v>88316</v>
      </c>
      <c r="D43" s="107" t="s">
        <v>128</v>
      </c>
      <c r="E43" s="108" t="s">
        <v>30</v>
      </c>
      <c r="F43" s="115">
        <v>3</v>
      </c>
      <c r="G43" s="116" t="s">
        <v>296</v>
      </c>
      <c r="H43" s="116">
        <f>ROUND(F43*G43,2)</f>
        <v>39.78</v>
      </c>
    </row>
    <row r="44" spans="1:8" x14ac:dyDescent="0.25">
      <c r="A44" s="119"/>
      <c r="B44" s="114"/>
      <c r="C44" s="119" t="s">
        <v>22</v>
      </c>
      <c r="D44" s="107" t="s">
        <v>129</v>
      </c>
      <c r="E44" s="108"/>
      <c r="F44" s="115"/>
      <c r="G44" s="116"/>
      <c r="H44" s="116">
        <f>SUBTOTAL(9,H43)</f>
        <v>39.78</v>
      </c>
    </row>
    <row r="45" spans="1:8" x14ac:dyDescent="0.25">
      <c r="A45" s="113"/>
      <c r="B45" s="114"/>
      <c r="C45" s="113"/>
      <c r="D45" s="107"/>
      <c r="E45" s="108"/>
      <c r="F45" s="115"/>
      <c r="G45" s="116"/>
      <c r="H45" s="116"/>
    </row>
    <row r="46" spans="1:8" ht="31.5" x14ac:dyDescent="0.25">
      <c r="A46" s="117" t="s">
        <v>23</v>
      </c>
      <c r="B46" s="118"/>
      <c r="C46" s="101" t="s">
        <v>239</v>
      </c>
      <c r="D46" s="110" t="s">
        <v>13</v>
      </c>
      <c r="E46" s="101" t="s">
        <v>27</v>
      </c>
      <c r="F46" s="115"/>
      <c r="G46" s="116"/>
      <c r="H46" s="116"/>
    </row>
    <row r="47" spans="1:8" x14ac:dyDescent="0.25">
      <c r="A47" s="113"/>
      <c r="B47" s="114" t="s">
        <v>230</v>
      </c>
      <c r="C47" s="138">
        <v>1379</v>
      </c>
      <c r="D47" s="107" t="s">
        <v>147</v>
      </c>
      <c r="E47" s="108" t="s">
        <v>26</v>
      </c>
      <c r="F47" s="115">
        <v>130</v>
      </c>
      <c r="G47" s="116" t="s">
        <v>268</v>
      </c>
      <c r="H47" s="116">
        <f>ROUND(F47*G47,2)</f>
        <v>88.4</v>
      </c>
    </row>
    <row r="48" spans="1:8" ht="31.5" x14ac:dyDescent="0.25">
      <c r="A48" s="113"/>
      <c r="B48" s="114" t="s">
        <v>229</v>
      </c>
      <c r="C48" s="138">
        <v>88316</v>
      </c>
      <c r="D48" s="107" t="s">
        <v>128</v>
      </c>
      <c r="E48" s="108" t="s">
        <v>30</v>
      </c>
      <c r="F48" s="115">
        <v>9.4117000000000006E-2</v>
      </c>
      <c r="G48" s="116" t="s">
        <v>296</v>
      </c>
      <c r="H48" s="116">
        <f>ROUND(F48*G48,2)</f>
        <v>1.25</v>
      </c>
    </row>
    <row r="49" spans="1:8" x14ac:dyDescent="0.25">
      <c r="A49" s="119"/>
      <c r="B49" s="114"/>
      <c r="C49" s="119" t="s">
        <v>23</v>
      </c>
      <c r="D49" s="107" t="s">
        <v>129</v>
      </c>
      <c r="E49" s="108"/>
      <c r="F49" s="115"/>
      <c r="G49" s="116"/>
      <c r="H49" s="116">
        <f>SUBTOTAL(9,H47:H48)</f>
        <v>89.65</v>
      </c>
    </row>
    <row r="50" spans="1:8" x14ac:dyDescent="0.25">
      <c r="A50" s="113"/>
      <c r="B50" s="114"/>
      <c r="C50" s="113"/>
      <c r="D50" s="107"/>
      <c r="E50" s="108"/>
      <c r="F50" s="115"/>
      <c r="G50" s="116"/>
      <c r="H50" s="116"/>
    </row>
    <row r="51" spans="1:8" ht="47.25" x14ac:dyDescent="0.25">
      <c r="A51" s="117" t="s">
        <v>24</v>
      </c>
      <c r="B51" s="118"/>
      <c r="C51" s="101" t="s">
        <v>240</v>
      </c>
      <c r="D51" s="110" t="s">
        <v>150</v>
      </c>
      <c r="E51" s="101" t="s">
        <v>27</v>
      </c>
      <c r="F51" s="115"/>
      <c r="G51" s="116"/>
      <c r="H51" s="116"/>
    </row>
    <row r="52" spans="1:8" ht="31.5" x14ac:dyDescent="0.25">
      <c r="A52" s="113"/>
      <c r="B52" s="114" t="s">
        <v>229</v>
      </c>
      <c r="C52" s="138">
        <v>88316</v>
      </c>
      <c r="D52" s="107" t="s">
        <v>128</v>
      </c>
      <c r="E52" s="108" t="s">
        <v>30</v>
      </c>
      <c r="F52" s="115">
        <v>1.5</v>
      </c>
      <c r="G52" s="116" t="s">
        <v>296</v>
      </c>
      <c r="H52" s="116">
        <f>ROUND(F52*G52,2)</f>
        <v>19.89</v>
      </c>
    </row>
    <row r="53" spans="1:8" x14ac:dyDescent="0.25">
      <c r="A53" s="119"/>
      <c r="B53" s="114"/>
      <c r="C53" s="119" t="s">
        <v>24</v>
      </c>
      <c r="D53" s="107" t="s">
        <v>129</v>
      </c>
      <c r="E53" s="108"/>
      <c r="F53" s="115"/>
      <c r="G53" s="116"/>
      <c r="H53" s="116">
        <f>SUBTOTAL(9,H52)</f>
        <v>19.89</v>
      </c>
    </row>
    <row r="54" spans="1:8" x14ac:dyDescent="0.25">
      <c r="A54" s="113"/>
      <c r="B54" s="114"/>
      <c r="C54" s="113"/>
      <c r="D54" s="107"/>
      <c r="E54" s="108"/>
      <c r="F54" s="115"/>
      <c r="G54" s="116"/>
      <c r="H54" s="116"/>
    </row>
    <row r="55" spans="1:8" ht="31.5" x14ac:dyDescent="0.25">
      <c r="A55" s="117" t="s">
        <v>171</v>
      </c>
      <c r="B55" s="118"/>
      <c r="C55" s="101" t="s">
        <v>241</v>
      </c>
      <c r="D55" s="110" t="s">
        <v>151</v>
      </c>
      <c r="E55" s="101" t="s">
        <v>27</v>
      </c>
      <c r="F55" s="115"/>
      <c r="G55" s="116"/>
      <c r="H55" s="116"/>
    </row>
    <row r="56" spans="1:8" ht="63" x14ac:dyDescent="0.25">
      <c r="A56" s="113"/>
      <c r="B56" s="114" t="s">
        <v>229</v>
      </c>
      <c r="C56" s="138">
        <v>5851</v>
      </c>
      <c r="D56" s="107" t="s">
        <v>152</v>
      </c>
      <c r="E56" s="108" t="s">
        <v>127</v>
      </c>
      <c r="F56" s="115">
        <v>9.3457999999999996E-3</v>
      </c>
      <c r="G56" s="116" t="s">
        <v>288</v>
      </c>
      <c r="H56" s="116">
        <f t="shared" ref="H56:H59" si="4">ROUND(F56*G56,2)</f>
        <v>1.34</v>
      </c>
    </row>
    <row r="57" spans="1:8" ht="63" x14ac:dyDescent="0.25">
      <c r="A57" s="113"/>
      <c r="B57" s="114" t="s">
        <v>229</v>
      </c>
      <c r="C57" s="138">
        <v>5944</v>
      </c>
      <c r="D57" s="107" t="s">
        <v>153</v>
      </c>
      <c r="E57" s="108" t="s">
        <v>127</v>
      </c>
      <c r="F57" s="115">
        <v>5.4206000000000002E-3</v>
      </c>
      <c r="G57" s="116" t="s">
        <v>289</v>
      </c>
      <c r="H57" s="116">
        <f t="shared" si="4"/>
        <v>0.67</v>
      </c>
    </row>
    <row r="58" spans="1:8" ht="63" x14ac:dyDescent="0.25">
      <c r="A58" s="113"/>
      <c r="B58" s="114" t="s">
        <v>229</v>
      </c>
      <c r="C58" s="138">
        <v>5946</v>
      </c>
      <c r="D58" s="107" t="s">
        <v>154</v>
      </c>
      <c r="E58" s="108" t="s">
        <v>148</v>
      </c>
      <c r="F58" s="115">
        <v>3.9252000000000002E-3</v>
      </c>
      <c r="G58" s="116" t="s">
        <v>293</v>
      </c>
      <c r="H58" s="116">
        <f t="shared" si="4"/>
        <v>0.19</v>
      </c>
    </row>
    <row r="59" spans="1:8" ht="31.5" x14ac:dyDescent="0.25">
      <c r="A59" s="113"/>
      <c r="B59" s="114" t="s">
        <v>229</v>
      </c>
      <c r="C59" s="138">
        <v>88316</v>
      </c>
      <c r="D59" s="107" t="s">
        <v>128</v>
      </c>
      <c r="E59" s="108" t="s">
        <v>30</v>
      </c>
      <c r="F59" s="115">
        <v>1.8691599999999999E-2</v>
      </c>
      <c r="G59" s="116" t="s">
        <v>296</v>
      </c>
      <c r="H59" s="116">
        <f t="shared" si="4"/>
        <v>0.25</v>
      </c>
    </row>
    <row r="60" spans="1:8" x14ac:dyDescent="0.25">
      <c r="A60" s="119"/>
      <c r="B60" s="114"/>
      <c r="C60" s="119" t="s">
        <v>171</v>
      </c>
      <c r="D60" s="107" t="s">
        <v>129</v>
      </c>
      <c r="E60" s="108"/>
      <c r="F60" s="115"/>
      <c r="G60" s="116"/>
      <c r="H60" s="116">
        <f>SUBTOTAL(9,H56:H59)</f>
        <v>2.4500000000000002</v>
      </c>
    </row>
    <row r="61" spans="1:8" x14ac:dyDescent="0.25">
      <c r="A61" s="113"/>
      <c r="B61" s="114"/>
      <c r="C61" s="113"/>
      <c r="D61" s="107"/>
      <c r="E61" s="108"/>
      <c r="F61" s="115"/>
      <c r="G61" s="116"/>
      <c r="H61" s="116"/>
    </row>
    <row r="62" spans="1:8" ht="31.5" x14ac:dyDescent="0.25">
      <c r="A62" s="117" t="s">
        <v>172</v>
      </c>
      <c r="B62" s="118"/>
      <c r="C62" s="101" t="s">
        <v>242</v>
      </c>
      <c r="D62" s="110" t="s">
        <v>155</v>
      </c>
      <c r="E62" s="101" t="s">
        <v>48</v>
      </c>
      <c r="F62" s="115"/>
      <c r="G62" s="116"/>
      <c r="H62" s="116"/>
    </row>
    <row r="63" spans="1:8" ht="78.75" x14ac:dyDescent="0.25">
      <c r="A63" s="113"/>
      <c r="B63" s="114" t="s">
        <v>229</v>
      </c>
      <c r="C63" s="138">
        <v>67826</v>
      </c>
      <c r="D63" s="107" t="s">
        <v>156</v>
      </c>
      <c r="E63" s="108" t="s">
        <v>127</v>
      </c>
      <c r="F63" s="115">
        <v>1.111E-2</v>
      </c>
      <c r="G63" s="116" t="s">
        <v>290</v>
      </c>
      <c r="H63" s="116">
        <f t="shared" ref="H63:H64" si="5">ROUND(F63*G63,2)</f>
        <v>1.1200000000000001</v>
      </c>
    </row>
    <row r="64" spans="1:8" ht="78.75" x14ac:dyDescent="0.25">
      <c r="A64" s="113"/>
      <c r="B64" s="114" t="s">
        <v>229</v>
      </c>
      <c r="C64" s="138">
        <v>67827</v>
      </c>
      <c r="D64" s="107" t="s">
        <v>157</v>
      </c>
      <c r="E64" s="108" t="s">
        <v>148</v>
      </c>
      <c r="F64" s="115">
        <v>2.7799999999999999E-3</v>
      </c>
      <c r="G64" s="116" t="s">
        <v>281</v>
      </c>
      <c r="H64" s="116">
        <f t="shared" si="5"/>
        <v>0.09</v>
      </c>
    </row>
    <row r="65" spans="1:12" x14ac:dyDescent="0.25">
      <c r="A65" s="119"/>
      <c r="B65" s="114"/>
      <c r="C65" s="119" t="s">
        <v>172</v>
      </c>
      <c r="D65" s="107" t="s">
        <v>129</v>
      </c>
      <c r="E65" s="108"/>
      <c r="F65" s="115"/>
      <c r="G65" s="116"/>
      <c r="H65" s="116">
        <f>SUBTOTAL(9,H63:H64)</f>
        <v>1.2100000000000002</v>
      </c>
    </row>
    <row r="66" spans="1:12" x14ac:dyDescent="0.25">
      <c r="A66" s="113"/>
      <c r="B66" s="114"/>
      <c r="C66" s="113"/>
      <c r="D66" s="107"/>
      <c r="E66" s="108"/>
      <c r="F66" s="115"/>
      <c r="G66" s="116"/>
      <c r="H66" s="116"/>
    </row>
    <row r="67" spans="1:12" ht="31.5" x14ac:dyDescent="0.25">
      <c r="A67" s="117" t="s">
        <v>173</v>
      </c>
      <c r="B67" s="118"/>
      <c r="C67" s="101" t="s">
        <v>243</v>
      </c>
      <c r="D67" s="110" t="s">
        <v>158</v>
      </c>
      <c r="E67" s="101" t="s">
        <v>27</v>
      </c>
      <c r="F67" s="115"/>
      <c r="G67" s="116"/>
      <c r="H67" s="116"/>
    </row>
    <row r="68" spans="1:12" ht="31.5" x14ac:dyDescent="0.25">
      <c r="A68" s="113"/>
      <c r="B68" s="114" t="s">
        <v>229</v>
      </c>
      <c r="C68" s="138">
        <v>88316</v>
      </c>
      <c r="D68" s="107" t="s">
        <v>128</v>
      </c>
      <c r="E68" s="108" t="s">
        <v>30</v>
      </c>
      <c r="F68" s="115">
        <v>3.3333000000000002E-2</v>
      </c>
      <c r="G68" s="116" t="s">
        <v>296</v>
      </c>
      <c r="H68" s="116">
        <f>ROUND(F68*G68,2)</f>
        <v>0.44</v>
      </c>
    </row>
    <row r="69" spans="1:12" x14ac:dyDescent="0.25">
      <c r="A69" s="119"/>
      <c r="B69" s="114"/>
      <c r="C69" s="119" t="s">
        <v>173</v>
      </c>
      <c r="D69" s="107" t="s">
        <v>129</v>
      </c>
      <c r="E69" s="108"/>
      <c r="F69" s="115"/>
      <c r="G69" s="116"/>
      <c r="H69" s="116">
        <f>SUBTOTAL(9,H68)</f>
        <v>0.44</v>
      </c>
    </row>
    <row r="70" spans="1:12" x14ac:dyDescent="0.25">
      <c r="A70" s="113"/>
      <c r="B70" s="114"/>
      <c r="C70" s="113"/>
      <c r="D70" s="107"/>
      <c r="E70" s="108"/>
      <c r="F70" s="115"/>
      <c r="G70" s="116"/>
      <c r="H70" s="116"/>
    </row>
    <row r="71" spans="1:12" x14ac:dyDescent="0.25">
      <c r="A71" s="117" t="s">
        <v>175</v>
      </c>
      <c r="B71" s="118"/>
      <c r="C71" s="101" t="s">
        <v>244</v>
      </c>
      <c r="D71" s="110" t="s">
        <v>159</v>
      </c>
      <c r="E71" s="101" t="s">
        <v>29</v>
      </c>
      <c r="F71" s="115"/>
      <c r="G71" s="116"/>
      <c r="H71" s="116"/>
    </row>
    <row r="72" spans="1:12" ht="31.5" x14ac:dyDescent="0.25">
      <c r="A72" s="113"/>
      <c r="B72" s="114" t="s">
        <v>229</v>
      </c>
      <c r="C72" s="138">
        <v>88267</v>
      </c>
      <c r="D72" s="107" t="s">
        <v>263</v>
      </c>
      <c r="E72" s="108" t="s">
        <v>30</v>
      </c>
      <c r="F72" s="115">
        <v>0.1074</v>
      </c>
      <c r="G72" s="116" t="s">
        <v>280</v>
      </c>
      <c r="H72" s="116">
        <f t="shared" ref="H72:H73" si="6">ROUND(F72*G72,2)</f>
        <v>1.88</v>
      </c>
    </row>
    <row r="73" spans="1:12" ht="31.5" x14ac:dyDescent="0.25">
      <c r="A73" s="113"/>
      <c r="B73" s="114" t="s">
        <v>229</v>
      </c>
      <c r="C73" s="138">
        <v>88316</v>
      </c>
      <c r="D73" s="107" t="s">
        <v>128</v>
      </c>
      <c r="E73" s="108" t="s">
        <v>30</v>
      </c>
      <c r="F73" s="115">
        <v>0.1074</v>
      </c>
      <c r="G73" s="116" t="s">
        <v>296</v>
      </c>
      <c r="H73" s="116">
        <f t="shared" si="6"/>
        <v>1.42</v>
      </c>
    </row>
    <row r="74" spans="1:12" x14ac:dyDescent="0.25">
      <c r="A74" s="119"/>
      <c r="B74" s="114"/>
      <c r="C74" s="119" t="s">
        <v>175</v>
      </c>
      <c r="D74" s="107" t="s">
        <v>129</v>
      </c>
      <c r="E74" s="108"/>
      <c r="F74" s="115"/>
      <c r="G74" s="116"/>
      <c r="H74" s="116">
        <f>SUBTOTAL(9,H72:H73)</f>
        <v>3.3</v>
      </c>
    </row>
    <row r="75" spans="1:12" x14ac:dyDescent="0.25">
      <c r="A75" s="113"/>
      <c r="B75" s="114"/>
      <c r="C75" s="113"/>
      <c r="D75" s="107"/>
      <c r="E75" s="108"/>
      <c r="F75" s="115"/>
      <c r="G75" s="116"/>
      <c r="H75" s="116"/>
    </row>
    <row r="76" spans="1:12" ht="63" x14ac:dyDescent="0.25">
      <c r="A76" s="117" t="s">
        <v>176</v>
      </c>
      <c r="B76" s="118"/>
      <c r="C76" s="101" t="s">
        <v>245</v>
      </c>
      <c r="D76" s="110" t="s">
        <v>160</v>
      </c>
      <c r="E76" s="101" t="s">
        <v>29</v>
      </c>
      <c r="F76" s="115"/>
      <c r="G76" s="116"/>
      <c r="H76" s="116"/>
    </row>
    <row r="77" spans="1:12" ht="47.25" x14ac:dyDescent="0.25">
      <c r="A77" s="113"/>
      <c r="B77" s="114" t="s">
        <v>230</v>
      </c>
      <c r="C77" s="138">
        <v>1109</v>
      </c>
      <c r="D77" s="107" t="s">
        <v>258</v>
      </c>
      <c r="E77" s="108" t="s">
        <v>29</v>
      </c>
      <c r="F77" s="115">
        <v>1.05</v>
      </c>
      <c r="G77" s="116">
        <v>14.363636363636363</v>
      </c>
      <c r="H77" s="116">
        <f>ROUND(F77*G77,2)</f>
        <v>15.08</v>
      </c>
      <c r="L77" s="135"/>
    </row>
    <row r="78" spans="1:12" ht="47.25" x14ac:dyDescent="0.25">
      <c r="A78" s="113"/>
      <c r="B78" s="114" t="s">
        <v>230</v>
      </c>
      <c r="C78" s="138">
        <v>142</v>
      </c>
      <c r="D78" s="107" t="s">
        <v>161</v>
      </c>
      <c r="E78" s="108" t="s">
        <v>162</v>
      </c>
      <c r="F78" s="115">
        <v>7.0000000000000001E-3</v>
      </c>
      <c r="G78" s="116">
        <v>27.91</v>
      </c>
      <c r="H78" s="116">
        <f t="shared" ref="H78:H79" si="7">ROUND(F78*G78,2)</f>
        <v>0.2</v>
      </c>
    </row>
    <row r="79" spans="1:12" ht="31.5" x14ac:dyDescent="0.25">
      <c r="A79" s="113"/>
      <c r="B79" s="114" t="s">
        <v>230</v>
      </c>
      <c r="C79" s="138">
        <v>5104</v>
      </c>
      <c r="D79" s="107" t="s">
        <v>163</v>
      </c>
      <c r="E79" s="108" t="s">
        <v>26</v>
      </c>
      <c r="F79" s="115">
        <v>3.0000000000000001E-3</v>
      </c>
      <c r="G79" s="116">
        <v>49.45</v>
      </c>
      <c r="H79" s="116">
        <f t="shared" si="7"/>
        <v>0.15</v>
      </c>
    </row>
    <row r="80" spans="1:12" ht="31.5" x14ac:dyDescent="0.25">
      <c r="A80" s="113"/>
      <c r="B80" s="114" t="s">
        <v>229</v>
      </c>
      <c r="C80" s="138">
        <v>88316</v>
      </c>
      <c r="D80" s="107" t="s">
        <v>128</v>
      </c>
      <c r="E80" s="108" t="s">
        <v>30</v>
      </c>
      <c r="F80" s="115">
        <v>0.28199999999999997</v>
      </c>
      <c r="G80" s="116" t="s">
        <v>296</v>
      </c>
      <c r="H80" s="116">
        <f t="shared" ref="H80:H81" si="8">ROUND(F80*G80,2)</f>
        <v>3.74</v>
      </c>
    </row>
    <row r="81" spans="1:8" ht="31.5" x14ac:dyDescent="0.25">
      <c r="A81" s="113"/>
      <c r="B81" s="114" t="s">
        <v>229</v>
      </c>
      <c r="C81" s="138">
        <v>88323</v>
      </c>
      <c r="D81" s="107" t="s">
        <v>164</v>
      </c>
      <c r="E81" s="108" t="s">
        <v>30</v>
      </c>
      <c r="F81" s="115">
        <v>0.188</v>
      </c>
      <c r="G81" s="116" t="s">
        <v>267</v>
      </c>
      <c r="H81" s="116">
        <f t="shared" si="8"/>
        <v>3.9</v>
      </c>
    </row>
    <row r="82" spans="1:8" x14ac:dyDescent="0.25">
      <c r="A82" s="119"/>
      <c r="B82" s="114"/>
      <c r="C82" s="119" t="s">
        <v>176</v>
      </c>
      <c r="D82" s="107" t="s">
        <v>129</v>
      </c>
      <c r="E82" s="108"/>
      <c r="F82" s="115"/>
      <c r="G82" s="116"/>
      <c r="H82" s="116">
        <f>SUBTOTAL(9,H77:H81)</f>
        <v>23.07</v>
      </c>
    </row>
    <row r="83" spans="1:8" x14ac:dyDescent="0.25">
      <c r="A83" s="113"/>
      <c r="B83" s="114"/>
      <c r="C83" s="113"/>
      <c r="D83" s="107"/>
      <c r="E83" s="108"/>
      <c r="F83" s="115"/>
      <c r="G83" s="116"/>
      <c r="H83" s="116"/>
    </row>
    <row r="84" spans="1:8" x14ac:dyDescent="0.25">
      <c r="A84" s="117" t="s">
        <v>177</v>
      </c>
      <c r="B84" s="118"/>
      <c r="C84" s="101" t="s">
        <v>246</v>
      </c>
      <c r="D84" s="110" t="s">
        <v>165</v>
      </c>
      <c r="E84" s="101" t="s">
        <v>28</v>
      </c>
      <c r="F84" s="115"/>
      <c r="G84" s="116"/>
      <c r="H84" s="116"/>
    </row>
    <row r="85" spans="1:8" ht="47.25" x14ac:dyDescent="0.25">
      <c r="A85" s="113"/>
      <c r="B85" s="114" t="s">
        <v>230</v>
      </c>
      <c r="C85" s="138">
        <v>4332</v>
      </c>
      <c r="D85" s="107" t="s">
        <v>166</v>
      </c>
      <c r="E85" s="108" t="s">
        <v>167</v>
      </c>
      <c r="F85" s="115">
        <v>4</v>
      </c>
      <c r="G85" s="116">
        <v>0.66</v>
      </c>
      <c r="H85" s="116">
        <f t="shared" ref="H85:H86" si="9">ROUND(F85*G85,2)</f>
        <v>2.64</v>
      </c>
    </row>
    <row r="86" spans="1:8" x14ac:dyDescent="0.25">
      <c r="A86" s="113"/>
      <c r="B86" s="114" t="s">
        <v>230</v>
      </c>
      <c r="C86" s="138">
        <v>4337</v>
      </c>
      <c r="D86" s="107" t="s">
        <v>168</v>
      </c>
      <c r="E86" s="108" t="s">
        <v>167</v>
      </c>
      <c r="F86" s="115">
        <v>4</v>
      </c>
      <c r="G86" s="116">
        <v>1.54</v>
      </c>
      <c r="H86" s="116">
        <f t="shared" si="9"/>
        <v>6.16</v>
      </c>
    </row>
    <row r="87" spans="1:8" ht="31.5" x14ac:dyDescent="0.25">
      <c r="A87" s="113"/>
      <c r="B87" s="114" t="s">
        <v>229</v>
      </c>
      <c r="C87" s="138">
        <v>88316</v>
      </c>
      <c r="D87" s="107" t="s">
        <v>128</v>
      </c>
      <c r="E87" s="108" t="s">
        <v>30</v>
      </c>
      <c r="F87" s="115">
        <v>0.7</v>
      </c>
      <c r="G87" s="116" t="s">
        <v>296</v>
      </c>
      <c r="H87" s="116">
        <f>ROUND(F87*G87,2)</f>
        <v>9.2799999999999994</v>
      </c>
    </row>
    <row r="88" spans="1:8" x14ac:dyDescent="0.25">
      <c r="A88" s="119"/>
      <c r="B88" s="114"/>
      <c r="C88" s="119" t="s">
        <v>177</v>
      </c>
      <c r="D88" s="107" t="s">
        <v>129</v>
      </c>
      <c r="E88" s="108"/>
      <c r="F88" s="115"/>
      <c r="G88" s="116"/>
      <c r="H88" s="116">
        <f>SUBTOTAL(9,H85:H87)</f>
        <v>18.079999999999998</v>
      </c>
    </row>
    <row r="89" spans="1:8" x14ac:dyDescent="0.25">
      <c r="A89" s="113"/>
      <c r="B89" s="114"/>
      <c r="C89" s="113"/>
      <c r="D89" s="107"/>
      <c r="E89" s="108"/>
      <c r="F89" s="115"/>
      <c r="G89" s="116"/>
      <c r="H89" s="116"/>
    </row>
    <row r="90" spans="1:8" x14ac:dyDescent="0.25">
      <c r="A90" s="117" t="s">
        <v>192</v>
      </c>
      <c r="B90" s="118"/>
      <c r="C90" s="101" t="s">
        <v>247</v>
      </c>
      <c r="D90" s="110" t="s">
        <v>191</v>
      </c>
      <c r="E90" s="101" t="s">
        <v>28</v>
      </c>
      <c r="F90" s="115"/>
      <c r="G90" s="116"/>
      <c r="H90" s="116"/>
    </row>
    <row r="91" spans="1:8" s="91" customFormat="1" ht="31.5" x14ac:dyDescent="0.25">
      <c r="A91" s="120"/>
      <c r="B91" s="121" t="s">
        <v>232</v>
      </c>
      <c r="C91" s="122" t="s">
        <v>257</v>
      </c>
      <c r="D91" s="111" t="s">
        <v>193</v>
      </c>
      <c r="E91" s="123" t="s">
        <v>26</v>
      </c>
      <c r="F91" s="124">
        <v>0.96896800000000005</v>
      </c>
      <c r="G91" s="125">
        <v>7.7900000000000009</v>
      </c>
      <c r="H91" s="116">
        <f t="shared" ref="H91:H95" si="10">ROUND(F91*G91,2)</f>
        <v>7.55</v>
      </c>
    </row>
    <row r="92" spans="1:8" s="91" customFormat="1" ht="31.5" x14ac:dyDescent="0.25">
      <c r="A92" s="120"/>
      <c r="B92" s="121" t="s">
        <v>229</v>
      </c>
      <c r="C92" s="122">
        <v>88309</v>
      </c>
      <c r="D92" s="111" t="s">
        <v>194</v>
      </c>
      <c r="E92" s="123" t="s">
        <v>30</v>
      </c>
      <c r="F92" s="124">
        <v>0.1</v>
      </c>
      <c r="G92" s="116" t="s">
        <v>275</v>
      </c>
      <c r="H92" s="116">
        <f t="shared" si="10"/>
        <v>1.79</v>
      </c>
    </row>
    <row r="93" spans="1:8" s="91" customFormat="1" ht="31.5" x14ac:dyDescent="0.25">
      <c r="A93" s="120"/>
      <c r="B93" s="114" t="s">
        <v>229</v>
      </c>
      <c r="C93" s="122">
        <v>88316</v>
      </c>
      <c r="D93" s="111" t="s">
        <v>128</v>
      </c>
      <c r="E93" s="123" t="s">
        <v>30</v>
      </c>
      <c r="F93" s="124">
        <v>0.15</v>
      </c>
      <c r="G93" s="116" t="s">
        <v>296</v>
      </c>
      <c r="H93" s="116">
        <f t="shared" si="10"/>
        <v>1.99</v>
      </c>
    </row>
    <row r="94" spans="1:8" s="91" customFormat="1" ht="47.25" x14ac:dyDescent="0.25">
      <c r="A94" s="120"/>
      <c r="B94" s="121" t="s">
        <v>229</v>
      </c>
      <c r="C94" s="122">
        <v>94975</v>
      </c>
      <c r="D94" s="111" t="s">
        <v>195</v>
      </c>
      <c r="E94" s="123" t="s">
        <v>27</v>
      </c>
      <c r="F94" s="124">
        <v>1.8464999999999999E-2</v>
      </c>
      <c r="G94" s="116" t="s">
        <v>295</v>
      </c>
      <c r="H94" s="116">
        <f t="shared" si="10"/>
        <v>7.05</v>
      </c>
    </row>
    <row r="95" spans="1:8" s="91" customFormat="1" ht="47.25" x14ac:dyDescent="0.25">
      <c r="A95" s="120"/>
      <c r="B95" s="121" t="s">
        <v>229</v>
      </c>
      <c r="C95" s="122">
        <v>97086</v>
      </c>
      <c r="D95" s="111" t="s">
        <v>196</v>
      </c>
      <c r="E95" s="123" t="s">
        <v>31</v>
      </c>
      <c r="F95" s="124">
        <v>7.3332999999999995E-2</v>
      </c>
      <c r="G95" s="116" t="s">
        <v>282</v>
      </c>
      <c r="H95" s="116">
        <f t="shared" si="10"/>
        <v>5.74</v>
      </c>
    </row>
    <row r="96" spans="1:8" s="91" customFormat="1" x14ac:dyDescent="0.25">
      <c r="A96" s="119"/>
      <c r="B96" s="121"/>
      <c r="C96" s="119" t="s">
        <v>192</v>
      </c>
      <c r="D96" s="111" t="s">
        <v>129</v>
      </c>
      <c r="E96" s="123"/>
      <c r="F96" s="124"/>
      <c r="G96" s="125"/>
      <c r="H96" s="116">
        <f>SUBTOTAL(9,H91:H95)</f>
        <v>24.119999999999997</v>
      </c>
    </row>
    <row r="97" spans="1:8" x14ac:dyDescent="0.25">
      <c r="A97" s="113"/>
      <c r="B97" s="114"/>
      <c r="C97" s="113"/>
      <c r="D97" s="107"/>
      <c r="E97" s="108"/>
      <c r="F97" s="115"/>
      <c r="G97" s="116"/>
      <c r="H97" s="116"/>
    </row>
    <row r="98" spans="1:8" ht="31.5" x14ac:dyDescent="0.25">
      <c r="A98" s="126"/>
      <c r="B98" s="127"/>
      <c r="C98" s="126" t="s">
        <v>257</v>
      </c>
      <c r="D98" s="110" t="s">
        <v>197</v>
      </c>
      <c r="E98" s="128" t="s">
        <v>26</v>
      </c>
      <c r="F98" s="124" t="s">
        <v>130</v>
      </c>
      <c r="G98" s="125"/>
      <c r="H98" s="125"/>
    </row>
    <row r="99" spans="1:8" ht="63" x14ac:dyDescent="0.25">
      <c r="A99" s="120"/>
      <c r="B99" s="121" t="s">
        <v>230</v>
      </c>
      <c r="C99" s="122">
        <v>39017</v>
      </c>
      <c r="D99" s="111" t="s">
        <v>198</v>
      </c>
      <c r="E99" s="123" t="s">
        <v>28</v>
      </c>
      <c r="F99" s="124">
        <v>0.97</v>
      </c>
      <c r="G99" s="125">
        <v>0.13</v>
      </c>
      <c r="H99" s="116">
        <f t="shared" ref="H99:H103" si="11">ROUND(F99*G99,2)</f>
        <v>0.13</v>
      </c>
    </row>
    <row r="100" spans="1:8" ht="31.5" x14ac:dyDescent="0.25">
      <c r="A100" s="120"/>
      <c r="B100" s="121" t="s">
        <v>230</v>
      </c>
      <c r="C100" s="122">
        <v>43059</v>
      </c>
      <c r="D100" s="111" t="s">
        <v>199</v>
      </c>
      <c r="E100" s="123" t="s">
        <v>26</v>
      </c>
      <c r="F100" s="124">
        <v>1</v>
      </c>
      <c r="G100" s="125">
        <v>5.5</v>
      </c>
      <c r="H100" s="116">
        <f t="shared" si="11"/>
        <v>5.5</v>
      </c>
    </row>
    <row r="101" spans="1:8" ht="31.5" x14ac:dyDescent="0.25">
      <c r="A101" s="120"/>
      <c r="B101" s="121" t="s">
        <v>230</v>
      </c>
      <c r="C101" s="122">
        <v>43132</v>
      </c>
      <c r="D101" s="111" t="s">
        <v>200</v>
      </c>
      <c r="E101" s="123" t="s">
        <v>26</v>
      </c>
      <c r="F101" s="124">
        <v>2.5000000000000001E-2</v>
      </c>
      <c r="G101" s="125">
        <v>10.75</v>
      </c>
      <c r="H101" s="116">
        <f t="shared" si="11"/>
        <v>0.27</v>
      </c>
    </row>
    <row r="102" spans="1:8" ht="31.5" x14ac:dyDescent="0.25">
      <c r="A102" s="120"/>
      <c r="B102" s="121" t="s">
        <v>229</v>
      </c>
      <c r="C102" s="122">
        <v>88238</v>
      </c>
      <c r="D102" s="111" t="s">
        <v>201</v>
      </c>
      <c r="E102" s="123" t="s">
        <v>30</v>
      </c>
      <c r="F102" s="124">
        <v>1.55E-2</v>
      </c>
      <c r="G102" s="116" t="s">
        <v>266</v>
      </c>
      <c r="H102" s="116">
        <f t="shared" si="11"/>
        <v>0.2</v>
      </c>
    </row>
    <row r="103" spans="1:8" ht="31.5" x14ac:dyDescent="0.25">
      <c r="A103" s="120"/>
      <c r="B103" s="121" t="s">
        <v>229</v>
      </c>
      <c r="C103" s="122">
        <v>88245</v>
      </c>
      <c r="D103" s="111" t="s">
        <v>202</v>
      </c>
      <c r="E103" s="123" t="s">
        <v>30</v>
      </c>
      <c r="F103" s="124">
        <v>9.4700000000000006E-2</v>
      </c>
      <c r="G103" s="116" t="s">
        <v>283</v>
      </c>
      <c r="H103" s="116">
        <f t="shared" si="11"/>
        <v>1.69</v>
      </c>
    </row>
    <row r="104" spans="1:8" x14ac:dyDescent="0.25">
      <c r="A104" s="120"/>
      <c r="B104" s="121"/>
      <c r="C104" s="129"/>
      <c r="D104" s="111" t="s">
        <v>129</v>
      </c>
      <c r="E104" s="123"/>
      <c r="F104" s="124"/>
      <c r="G104" s="125"/>
      <c r="H104" s="116">
        <f>SUBTOTAL(9,H99:H103)</f>
        <v>7.7900000000000009</v>
      </c>
    </row>
    <row r="105" spans="1:8" x14ac:dyDescent="0.25">
      <c r="A105" s="113"/>
      <c r="B105" s="114"/>
      <c r="C105" s="113"/>
      <c r="D105" s="107"/>
      <c r="E105" s="108"/>
      <c r="F105" s="115"/>
      <c r="G105" s="116"/>
      <c r="H105" s="116"/>
    </row>
    <row r="106" spans="1:8" ht="47.25" x14ac:dyDescent="0.25">
      <c r="A106" s="117" t="s">
        <v>179</v>
      </c>
      <c r="B106" s="118"/>
      <c r="C106" s="101" t="s">
        <v>248</v>
      </c>
      <c r="D106" s="110" t="s">
        <v>284</v>
      </c>
      <c r="E106" s="101" t="s">
        <v>53</v>
      </c>
      <c r="F106" s="115"/>
      <c r="G106" s="116"/>
      <c r="H106" s="116"/>
    </row>
    <row r="107" spans="1:8" ht="31.5" x14ac:dyDescent="0.25">
      <c r="A107" s="113"/>
      <c r="B107" s="114" t="s">
        <v>229</v>
      </c>
      <c r="C107" s="138">
        <v>88316</v>
      </c>
      <c r="D107" s="107" t="s">
        <v>128</v>
      </c>
      <c r="E107" s="108" t="s">
        <v>30</v>
      </c>
      <c r="F107" s="115">
        <v>8.0321285140562242E-3</v>
      </c>
      <c r="G107" s="116" t="s">
        <v>296</v>
      </c>
      <c r="H107" s="116">
        <f t="shared" ref="H107:H108" si="12">ROUND(F107*G107,2)</f>
        <v>0.11</v>
      </c>
    </row>
    <row r="108" spans="1:8" ht="78.75" x14ac:dyDescent="0.25">
      <c r="A108" s="113"/>
      <c r="B108" s="114" t="s">
        <v>229</v>
      </c>
      <c r="C108" s="138">
        <v>91031</v>
      </c>
      <c r="D108" s="107" t="s">
        <v>169</v>
      </c>
      <c r="E108" s="108" t="s">
        <v>127</v>
      </c>
      <c r="F108" s="115">
        <v>8.0321285140562242E-3</v>
      </c>
      <c r="G108" s="116" t="s">
        <v>292</v>
      </c>
      <c r="H108" s="116">
        <f t="shared" si="12"/>
        <v>1.07</v>
      </c>
    </row>
    <row r="109" spans="1:8" x14ac:dyDescent="0.25">
      <c r="A109" s="119"/>
      <c r="B109" s="114"/>
      <c r="C109" s="119" t="s">
        <v>179</v>
      </c>
      <c r="D109" s="107" t="s">
        <v>129</v>
      </c>
      <c r="E109" s="108"/>
      <c r="F109" s="115"/>
      <c r="G109" s="116"/>
      <c r="H109" s="116">
        <f>SUBTOTAL(9,H107:H108)</f>
        <v>1.1800000000000002</v>
      </c>
    </row>
    <row r="110" spans="1:8" x14ac:dyDescent="0.25">
      <c r="A110" s="113"/>
      <c r="B110" s="114"/>
      <c r="C110" s="113"/>
      <c r="D110" s="107"/>
      <c r="E110" s="108"/>
      <c r="F110" s="115"/>
      <c r="G110" s="116"/>
      <c r="H110" s="116"/>
    </row>
    <row r="111" spans="1:8" ht="47.25" x14ac:dyDescent="0.25">
      <c r="A111" s="117" t="s">
        <v>180</v>
      </c>
      <c r="B111" s="118"/>
      <c r="C111" s="101" t="s">
        <v>249</v>
      </c>
      <c r="D111" s="110" t="s">
        <v>285</v>
      </c>
      <c r="E111" s="101" t="s">
        <v>53</v>
      </c>
      <c r="F111" s="115"/>
      <c r="G111" s="116"/>
      <c r="H111" s="116"/>
    </row>
    <row r="112" spans="1:8" ht="94.5" x14ac:dyDescent="0.25">
      <c r="A112" s="113"/>
      <c r="B112" s="114" t="s">
        <v>229</v>
      </c>
      <c r="C112" s="138">
        <v>73467</v>
      </c>
      <c r="D112" s="107" t="s">
        <v>126</v>
      </c>
      <c r="E112" s="108" t="s">
        <v>127</v>
      </c>
      <c r="F112" s="115">
        <v>2.0080321285140562E-2</v>
      </c>
      <c r="G112" s="116" t="s">
        <v>291</v>
      </c>
      <c r="H112" s="116">
        <f t="shared" ref="H112:H113" si="13">ROUND(F112*G112,2)</f>
        <v>1.87</v>
      </c>
    </row>
    <row r="113" spans="1:12" ht="31.5" x14ac:dyDescent="0.25">
      <c r="A113" s="113"/>
      <c r="B113" s="114" t="s">
        <v>229</v>
      </c>
      <c r="C113" s="138">
        <v>88316</v>
      </c>
      <c r="D113" s="107" t="s">
        <v>128</v>
      </c>
      <c r="E113" s="108" t="s">
        <v>30</v>
      </c>
      <c r="F113" s="115">
        <v>4.0160642570281124E-2</v>
      </c>
      <c r="G113" s="116" t="s">
        <v>296</v>
      </c>
      <c r="H113" s="116">
        <f t="shared" si="13"/>
        <v>0.53</v>
      </c>
    </row>
    <row r="114" spans="1:12" x14ac:dyDescent="0.25">
      <c r="A114" s="119"/>
      <c r="B114" s="114"/>
      <c r="C114" s="119" t="s">
        <v>180</v>
      </c>
      <c r="D114" s="107" t="s">
        <v>129</v>
      </c>
      <c r="E114" s="108"/>
      <c r="F114" s="115"/>
      <c r="G114" s="116"/>
      <c r="H114" s="116">
        <f>SUBTOTAL(9,H112:H113)</f>
        <v>2.4000000000000004</v>
      </c>
    </row>
    <row r="115" spans="1:12" x14ac:dyDescent="0.25">
      <c r="A115" s="113"/>
      <c r="B115" s="114"/>
      <c r="C115" s="113"/>
      <c r="D115" s="107"/>
      <c r="E115" s="108"/>
      <c r="F115" s="115"/>
      <c r="G115" s="116"/>
      <c r="H115" s="116"/>
    </row>
    <row r="116" spans="1:12" ht="47.25" x14ac:dyDescent="0.25">
      <c r="A116" s="117" t="s">
        <v>181</v>
      </c>
      <c r="B116" s="118"/>
      <c r="C116" s="101" t="s">
        <v>250</v>
      </c>
      <c r="D116" s="110" t="s">
        <v>286</v>
      </c>
      <c r="E116" s="101" t="s">
        <v>53</v>
      </c>
      <c r="F116" s="115"/>
      <c r="G116" s="116"/>
      <c r="H116" s="116"/>
    </row>
    <row r="117" spans="1:12" ht="94.5" x14ac:dyDescent="0.25">
      <c r="A117" s="113"/>
      <c r="B117" s="114" t="s">
        <v>229</v>
      </c>
      <c r="C117" s="138">
        <v>73467</v>
      </c>
      <c r="D117" s="107" t="s">
        <v>126</v>
      </c>
      <c r="E117" s="108" t="s">
        <v>127</v>
      </c>
      <c r="F117" s="115">
        <v>3.0120481927710847E-2</v>
      </c>
      <c r="G117" s="116" t="s">
        <v>291</v>
      </c>
      <c r="H117" s="116">
        <f t="shared" ref="H117:H118" si="14">ROUND(F117*G117,2)</f>
        <v>2.81</v>
      </c>
    </row>
    <row r="118" spans="1:12" ht="31.5" x14ac:dyDescent="0.25">
      <c r="A118" s="113"/>
      <c r="B118" s="114" t="s">
        <v>229</v>
      </c>
      <c r="C118" s="138">
        <v>88316</v>
      </c>
      <c r="D118" s="107" t="s">
        <v>128</v>
      </c>
      <c r="E118" s="108" t="s">
        <v>30</v>
      </c>
      <c r="F118" s="115">
        <v>6.0240963855421693E-2</v>
      </c>
      <c r="G118" s="116" t="s">
        <v>296</v>
      </c>
      <c r="H118" s="116">
        <f t="shared" si="14"/>
        <v>0.8</v>
      </c>
    </row>
    <row r="119" spans="1:12" x14ac:dyDescent="0.25">
      <c r="A119" s="119"/>
      <c r="B119" s="114"/>
      <c r="C119" s="119" t="s">
        <v>181</v>
      </c>
      <c r="D119" s="107" t="s">
        <v>129</v>
      </c>
      <c r="E119" s="108"/>
      <c r="F119" s="115"/>
      <c r="G119" s="116"/>
      <c r="H119" s="116">
        <f>SUBTOTAL(9,H117:H118)</f>
        <v>3.6100000000000003</v>
      </c>
    </row>
    <row r="120" spans="1:12" x14ac:dyDescent="0.25">
      <c r="A120" s="143"/>
      <c r="B120" s="144"/>
      <c r="C120" s="143"/>
      <c r="E120" s="145"/>
      <c r="F120" s="146"/>
      <c r="G120" s="147"/>
      <c r="H120" s="147"/>
    </row>
    <row r="121" spans="1:12" x14ac:dyDescent="0.25">
      <c r="A121" s="143"/>
      <c r="B121" s="144"/>
      <c r="C121" s="143"/>
      <c r="D121" s="112"/>
      <c r="E121" s="145"/>
      <c r="F121" s="146"/>
      <c r="G121" s="147"/>
      <c r="H121" s="147"/>
      <c r="L121" s="135"/>
    </row>
    <row r="122" spans="1:12" x14ac:dyDescent="0.25">
      <c r="A122" s="143"/>
      <c r="B122" s="144"/>
      <c r="C122" s="143"/>
      <c r="D122" s="112"/>
      <c r="E122" s="145"/>
      <c r="F122" s="146"/>
      <c r="G122" s="147"/>
      <c r="H122" s="147"/>
    </row>
    <row r="123" spans="1:12" x14ac:dyDescent="0.25">
      <c r="A123" s="143"/>
      <c r="B123" s="144"/>
      <c r="C123" s="143"/>
      <c r="D123" s="112"/>
      <c r="E123" s="145"/>
      <c r="F123" s="146"/>
      <c r="G123" s="147"/>
      <c r="H123" s="147"/>
    </row>
    <row r="124" spans="1:12" x14ac:dyDescent="0.25">
      <c r="A124" s="143"/>
      <c r="B124" s="144"/>
      <c r="C124" s="143"/>
      <c r="D124" s="112"/>
      <c r="E124" s="145"/>
      <c r="F124" s="146"/>
      <c r="G124" s="147"/>
      <c r="H124" s="147"/>
    </row>
    <row r="125" spans="1:12" x14ac:dyDescent="0.25">
      <c r="A125" s="143"/>
      <c r="B125" s="144"/>
      <c r="C125" s="143"/>
      <c r="D125" s="112"/>
      <c r="E125" s="145"/>
      <c r="F125" s="146"/>
      <c r="G125" s="147"/>
      <c r="H125" s="147"/>
    </row>
    <row r="126" spans="1:12" x14ac:dyDescent="0.25">
      <c r="A126" s="143"/>
      <c r="B126" s="19"/>
      <c r="C126" s="143"/>
      <c r="E126" s="145"/>
      <c r="F126" s="146"/>
      <c r="G126" s="147"/>
      <c r="H126" s="147"/>
    </row>
    <row r="127" spans="1:12" x14ac:dyDescent="0.25">
      <c r="A127" s="143"/>
      <c r="B127" s="19"/>
      <c r="C127" s="143"/>
      <c r="E127" s="145"/>
      <c r="F127" s="146"/>
      <c r="G127" s="147"/>
      <c r="H127" s="147"/>
    </row>
    <row r="128" spans="1:12" x14ac:dyDescent="0.25">
      <c r="A128" s="143"/>
      <c r="B128" s="19"/>
      <c r="C128" s="143"/>
      <c r="E128" s="145"/>
      <c r="F128" s="146"/>
      <c r="G128" s="147"/>
      <c r="H128" s="147"/>
    </row>
    <row r="129" spans="1:8" x14ac:dyDescent="0.25">
      <c r="A129" s="143"/>
      <c r="B129" s="19"/>
      <c r="C129" s="143"/>
      <c r="E129" s="145"/>
      <c r="F129" s="146"/>
      <c r="G129" s="147"/>
      <c r="H129" s="147"/>
    </row>
    <row r="130" spans="1:8" x14ac:dyDescent="0.25">
      <c r="A130" s="143"/>
      <c r="B130" s="19"/>
      <c r="C130" s="143"/>
      <c r="E130" s="145"/>
      <c r="F130" s="146"/>
      <c r="G130" s="147"/>
      <c r="H130" s="147"/>
    </row>
    <row r="131" spans="1:8" x14ac:dyDescent="0.25">
      <c r="A131" s="143"/>
      <c r="B131" s="19"/>
      <c r="C131" s="143"/>
      <c r="E131" s="145"/>
      <c r="F131" s="146"/>
      <c r="G131" s="147"/>
      <c r="H131" s="147"/>
    </row>
    <row r="132" spans="1:8" x14ac:dyDescent="0.25">
      <c r="A132" s="143"/>
      <c r="B132" s="19"/>
      <c r="C132" s="143"/>
      <c r="E132" s="145"/>
      <c r="F132" s="146"/>
      <c r="G132" s="147"/>
      <c r="H132" s="147"/>
    </row>
    <row r="133" spans="1:8" x14ac:dyDescent="0.25">
      <c r="A133" s="143"/>
      <c r="B133" s="19"/>
      <c r="C133" s="143"/>
      <c r="E133" s="145"/>
      <c r="F133" s="146"/>
      <c r="G133" s="147"/>
      <c r="H133" s="147"/>
    </row>
    <row r="134" spans="1:8" x14ac:dyDescent="0.25">
      <c r="A134" s="143"/>
      <c r="B134" s="19"/>
      <c r="C134" s="143"/>
      <c r="E134" s="145"/>
      <c r="F134" s="146"/>
      <c r="G134" s="147"/>
      <c r="H134" s="147"/>
    </row>
    <row r="135" spans="1:8" x14ac:dyDescent="0.25">
      <c r="A135" s="143"/>
      <c r="B135" s="19"/>
      <c r="C135" s="143"/>
      <c r="E135" s="145"/>
      <c r="F135" s="146"/>
      <c r="G135" s="147"/>
      <c r="H135" s="147"/>
    </row>
    <row r="136" spans="1:8" x14ac:dyDescent="0.25">
      <c r="A136" s="143"/>
      <c r="B136" s="19"/>
      <c r="C136" s="143"/>
      <c r="E136" s="145"/>
      <c r="F136" s="146"/>
      <c r="G136" s="147"/>
      <c r="H136" s="147"/>
    </row>
    <row r="137" spans="1:8" x14ac:dyDescent="0.25">
      <c r="A137" s="143"/>
      <c r="B137" s="19"/>
      <c r="C137" s="143"/>
      <c r="E137" s="145"/>
      <c r="F137" s="146"/>
      <c r="G137" s="147"/>
      <c r="H137" s="147"/>
    </row>
    <row r="138" spans="1:8" x14ac:dyDescent="0.25">
      <c r="A138" s="143"/>
      <c r="B138" s="19"/>
      <c r="C138" s="143"/>
      <c r="E138" s="145"/>
      <c r="F138" s="146"/>
      <c r="G138" s="147"/>
      <c r="H138" s="147"/>
    </row>
    <row r="139" spans="1:8" x14ac:dyDescent="0.25">
      <c r="A139" s="143"/>
      <c r="B139" s="19"/>
      <c r="C139" s="143"/>
      <c r="E139" s="145"/>
      <c r="F139" s="146"/>
      <c r="G139" s="147"/>
      <c r="H139" s="147"/>
    </row>
    <row r="140" spans="1:8" x14ac:dyDescent="0.25">
      <c r="A140" s="143"/>
      <c r="B140" s="19"/>
      <c r="C140" s="143"/>
      <c r="E140" s="145"/>
      <c r="F140" s="146"/>
      <c r="G140" s="147"/>
      <c r="H140" s="147"/>
    </row>
    <row r="141" spans="1:8" x14ac:dyDescent="0.25">
      <c r="A141" s="143"/>
      <c r="B141" s="19"/>
      <c r="C141" s="143"/>
      <c r="E141" s="145"/>
      <c r="F141" s="146"/>
      <c r="G141" s="147"/>
      <c r="H141" s="147"/>
    </row>
    <row r="142" spans="1:8" x14ac:dyDescent="0.25">
      <c r="A142" s="143"/>
      <c r="B142" s="19"/>
      <c r="C142" s="143"/>
      <c r="E142" s="145"/>
      <c r="F142" s="146"/>
      <c r="G142" s="147"/>
      <c r="H142" s="147"/>
    </row>
    <row r="143" spans="1:8" x14ac:dyDescent="0.25">
      <c r="A143" s="143"/>
      <c r="B143" s="19"/>
      <c r="C143" s="143"/>
      <c r="E143" s="145"/>
      <c r="F143" s="146"/>
      <c r="G143" s="147"/>
      <c r="H143" s="147"/>
    </row>
    <row r="144" spans="1:8" x14ac:dyDescent="0.25">
      <c r="A144" s="143"/>
      <c r="B144" s="19"/>
      <c r="C144" s="143"/>
      <c r="E144" s="145"/>
      <c r="F144" s="146"/>
      <c r="G144" s="147"/>
      <c r="H144" s="147"/>
    </row>
    <row r="145" spans="1:8" x14ac:dyDescent="0.25">
      <c r="A145" s="143"/>
      <c r="B145" s="19"/>
      <c r="C145" s="143"/>
      <c r="E145" s="145"/>
      <c r="F145" s="146"/>
      <c r="G145" s="147"/>
      <c r="H145" s="147"/>
    </row>
    <row r="146" spans="1:8" x14ac:dyDescent="0.25">
      <c r="A146" s="143"/>
      <c r="B146" s="19"/>
      <c r="C146" s="143"/>
      <c r="E146" s="145"/>
      <c r="F146" s="146"/>
      <c r="G146" s="147"/>
      <c r="H146" s="147"/>
    </row>
    <row r="147" spans="1:8" x14ac:dyDescent="0.25">
      <c r="A147" s="143"/>
      <c r="B147" s="19"/>
      <c r="C147" s="143"/>
      <c r="E147" s="145"/>
      <c r="F147" s="146"/>
      <c r="G147" s="147"/>
      <c r="H147" s="147"/>
    </row>
    <row r="148" spans="1:8" x14ac:dyDescent="0.25">
      <c r="A148" s="143"/>
      <c r="B148" s="19"/>
      <c r="C148" s="143"/>
      <c r="E148" s="145"/>
      <c r="F148" s="146"/>
      <c r="G148" s="147"/>
      <c r="H148" s="147"/>
    </row>
    <row r="149" spans="1:8" x14ac:dyDescent="0.25">
      <c r="A149" s="143"/>
      <c r="B149" s="19"/>
      <c r="C149" s="143"/>
      <c r="E149" s="145"/>
      <c r="F149" s="146"/>
      <c r="G149" s="147"/>
      <c r="H149" s="147"/>
    </row>
    <row r="150" spans="1:8" x14ac:dyDescent="0.25">
      <c r="A150" s="143"/>
      <c r="B150" s="19"/>
      <c r="C150" s="143"/>
      <c r="E150" s="145"/>
      <c r="F150" s="146"/>
      <c r="G150" s="147"/>
      <c r="H150" s="147"/>
    </row>
    <row r="151" spans="1:8" x14ac:dyDescent="0.25">
      <c r="A151" s="143"/>
      <c r="B151" s="19"/>
      <c r="C151" s="143"/>
      <c r="E151" s="145"/>
      <c r="F151" s="146"/>
      <c r="G151" s="147"/>
      <c r="H151" s="147"/>
    </row>
    <row r="152" spans="1:8" x14ac:dyDescent="0.25">
      <c r="A152" s="143"/>
      <c r="B152" s="19"/>
      <c r="C152" s="143"/>
      <c r="E152" s="145"/>
      <c r="F152" s="146"/>
      <c r="G152" s="147"/>
      <c r="H152" s="147"/>
    </row>
    <row r="153" spans="1:8" x14ac:dyDescent="0.25">
      <c r="A153" s="143"/>
      <c r="B153" s="19"/>
      <c r="C153" s="143"/>
      <c r="E153" s="145"/>
      <c r="F153" s="146"/>
      <c r="G153" s="147"/>
      <c r="H153" s="147"/>
    </row>
    <row r="154" spans="1:8" x14ac:dyDescent="0.25">
      <c r="A154" s="143"/>
      <c r="B154" s="19"/>
      <c r="C154" s="143"/>
      <c r="E154" s="145"/>
      <c r="F154" s="146"/>
      <c r="G154" s="147"/>
      <c r="H154" s="147"/>
    </row>
    <row r="155" spans="1:8" x14ac:dyDescent="0.25">
      <c r="A155" s="143"/>
      <c r="B155" s="19"/>
      <c r="C155" s="143"/>
      <c r="E155" s="145"/>
      <c r="F155" s="146"/>
      <c r="G155" s="147"/>
      <c r="H155" s="147"/>
    </row>
    <row r="156" spans="1:8" x14ac:dyDescent="0.25">
      <c r="A156" s="143"/>
      <c r="B156" s="19"/>
      <c r="C156" s="143"/>
      <c r="E156" s="145"/>
      <c r="F156" s="146"/>
      <c r="G156" s="147"/>
      <c r="H156" s="147"/>
    </row>
    <row r="157" spans="1:8" x14ac:dyDescent="0.25">
      <c r="A157" s="143"/>
      <c r="B157" s="19"/>
      <c r="C157" s="143"/>
      <c r="E157" s="145"/>
      <c r="F157" s="146"/>
      <c r="G157" s="147"/>
      <c r="H157" s="147"/>
    </row>
    <row r="158" spans="1:8" x14ac:dyDescent="0.25">
      <c r="A158" s="143"/>
      <c r="B158" s="19"/>
      <c r="C158" s="143"/>
      <c r="E158" s="145"/>
      <c r="F158" s="146"/>
      <c r="G158" s="147"/>
      <c r="H158" s="147"/>
    </row>
  </sheetData>
  <mergeCells count="3">
    <mergeCell ref="B1:H1"/>
    <mergeCell ref="B2:H2"/>
    <mergeCell ref="B3:H3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70" fitToHeight="1000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676275</xdr:colOff>
                <xdr:row>2</xdr:row>
                <xdr:rowOff>152400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workbookViewId="0"/>
  </sheetViews>
  <sheetFormatPr defaultRowHeight="15.75" x14ac:dyDescent="0.25"/>
  <cols>
    <col min="1" max="1" width="11" style="18" customWidth="1"/>
    <col min="2" max="2" width="50.7109375" style="19" customWidth="1"/>
    <col min="3" max="3" width="22.85546875" style="17" customWidth="1"/>
    <col min="4" max="11" width="18.7109375" style="16" customWidth="1"/>
    <col min="12" max="218" width="9.140625" style="16"/>
    <col min="219" max="219" width="14.7109375" style="16" customWidth="1"/>
    <col min="220" max="220" width="40.7109375" style="16" customWidth="1"/>
    <col min="221" max="221" width="6.7109375" style="16" customWidth="1"/>
    <col min="222" max="224" width="12.7109375" style="16" customWidth="1"/>
    <col min="225" max="225" width="14.7109375" style="16" customWidth="1"/>
    <col min="226" max="227" width="15.7109375" style="16" customWidth="1"/>
    <col min="228" max="231" width="12.7109375" style="16" customWidth="1"/>
    <col min="232" max="474" width="9.140625" style="16"/>
    <col min="475" max="475" width="14.7109375" style="16" customWidth="1"/>
    <col min="476" max="476" width="40.7109375" style="16" customWidth="1"/>
    <col min="477" max="477" width="6.7109375" style="16" customWidth="1"/>
    <col min="478" max="480" width="12.7109375" style="16" customWidth="1"/>
    <col min="481" max="481" width="14.7109375" style="16" customWidth="1"/>
    <col min="482" max="483" width="15.7109375" style="16" customWidth="1"/>
    <col min="484" max="487" width="12.7109375" style="16" customWidth="1"/>
    <col min="488" max="730" width="9.140625" style="16"/>
    <col min="731" max="731" width="14.7109375" style="16" customWidth="1"/>
    <col min="732" max="732" width="40.7109375" style="16" customWidth="1"/>
    <col min="733" max="733" width="6.7109375" style="16" customWidth="1"/>
    <col min="734" max="736" width="12.7109375" style="16" customWidth="1"/>
    <col min="737" max="737" width="14.7109375" style="16" customWidth="1"/>
    <col min="738" max="739" width="15.7109375" style="16" customWidth="1"/>
    <col min="740" max="743" width="12.7109375" style="16" customWidth="1"/>
    <col min="744" max="986" width="9.140625" style="16"/>
    <col min="987" max="987" width="14.7109375" style="16" customWidth="1"/>
    <col min="988" max="988" width="40.7109375" style="16" customWidth="1"/>
    <col min="989" max="989" width="6.7109375" style="16" customWidth="1"/>
    <col min="990" max="992" width="12.7109375" style="16" customWidth="1"/>
    <col min="993" max="993" width="14.7109375" style="16" customWidth="1"/>
    <col min="994" max="995" width="15.7109375" style="16" customWidth="1"/>
    <col min="996" max="999" width="12.7109375" style="16" customWidth="1"/>
    <col min="1000" max="1242" width="9.140625" style="16"/>
    <col min="1243" max="1243" width="14.7109375" style="16" customWidth="1"/>
    <col min="1244" max="1244" width="40.7109375" style="16" customWidth="1"/>
    <col min="1245" max="1245" width="6.7109375" style="16" customWidth="1"/>
    <col min="1246" max="1248" width="12.7109375" style="16" customWidth="1"/>
    <col min="1249" max="1249" width="14.7109375" style="16" customWidth="1"/>
    <col min="1250" max="1251" width="15.7109375" style="16" customWidth="1"/>
    <col min="1252" max="1255" width="12.7109375" style="16" customWidth="1"/>
    <col min="1256" max="1498" width="9.140625" style="16"/>
    <col min="1499" max="1499" width="14.7109375" style="16" customWidth="1"/>
    <col min="1500" max="1500" width="40.7109375" style="16" customWidth="1"/>
    <col min="1501" max="1501" width="6.7109375" style="16" customWidth="1"/>
    <col min="1502" max="1504" width="12.7109375" style="16" customWidth="1"/>
    <col min="1505" max="1505" width="14.7109375" style="16" customWidth="1"/>
    <col min="1506" max="1507" width="15.7109375" style="16" customWidth="1"/>
    <col min="1508" max="1511" width="12.7109375" style="16" customWidth="1"/>
    <col min="1512" max="1754" width="9.140625" style="16"/>
    <col min="1755" max="1755" width="14.7109375" style="16" customWidth="1"/>
    <col min="1756" max="1756" width="40.7109375" style="16" customWidth="1"/>
    <col min="1757" max="1757" width="6.7109375" style="16" customWidth="1"/>
    <col min="1758" max="1760" width="12.7109375" style="16" customWidth="1"/>
    <col min="1761" max="1761" width="14.7109375" style="16" customWidth="1"/>
    <col min="1762" max="1763" width="15.7109375" style="16" customWidth="1"/>
    <col min="1764" max="1767" width="12.7109375" style="16" customWidth="1"/>
    <col min="1768" max="2010" width="9.140625" style="16"/>
    <col min="2011" max="2011" width="14.7109375" style="16" customWidth="1"/>
    <col min="2012" max="2012" width="40.7109375" style="16" customWidth="1"/>
    <col min="2013" max="2013" width="6.7109375" style="16" customWidth="1"/>
    <col min="2014" max="2016" width="12.7109375" style="16" customWidth="1"/>
    <col min="2017" max="2017" width="14.7109375" style="16" customWidth="1"/>
    <col min="2018" max="2019" width="15.7109375" style="16" customWidth="1"/>
    <col min="2020" max="2023" width="12.7109375" style="16" customWidth="1"/>
    <col min="2024" max="2266" width="9.140625" style="16"/>
    <col min="2267" max="2267" width="14.7109375" style="16" customWidth="1"/>
    <col min="2268" max="2268" width="40.7109375" style="16" customWidth="1"/>
    <col min="2269" max="2269" width="6.7109375" style="16" customWidth="1"/>
    <col min="2270" max="2272" width="12.7109375" style="16" customWidth="1"/>
    <col min="2273" max="2273" width="14.7109375" style="16" customWidth="1"/>
    <col min="2274" max="2275" width="15.7109375" style="16" customWidth="1"/>
    <col min="2276" max="2279" width="12.7109375" style="16" customWidth="1"/>
    <col min="2280" max="2522" width="9.140625" style="16"/>
    <col min="2523" max="2523" width="14.7109375" style="16" customWidth="1"/>
    <col min="2524" max="2524" width="40.7109375" style="16" customWidth="1"/>
    <col min="2525" max="2525" width="6.7109375" style="16" customWidth="1"/>
    <col min="2526" max="2528" width="12.7109375" style="16" customWidth="1"/>
    <col min="2529" max="2529" width="14.7109375" style="16" customWidth="1"/>
    <col min="2530" max="2531" width="15.7109375" style="16" customWidth="1"/>
    <col min="2532" max="2535" width="12.7109375" style="16" customWidth="1"/>
    <col min="2536" max="2778" width="9.140625" style="16"/>
    <col min="2779" max="2779" width="14.7109375" style="16" customWidth="1"/>
    <col min="2780" max="2780" width="40.7109375" style="16" customWidth="1"/>
    <col min="2781" max="2781" width="6.7109375" style="16" customWidth="1"/>
    <col min="2782" max="2784" width="12.7109375" style="16" customWidth="1"/>
    <col min="2785" max="2785" width="14.7109375" style="16" customWidth="1"/>
    <col min="2786" max="2787" width="15.7109375" style="16" customWidth="1"/>
    <col min="2788" max="2791" width="12.7109375" style="16" customWidth="1"/>
    <col min="2792" max="3034" width="9.140625" style="16"/>
    <col min="3035" max="3035" width="14.7109375" style="16" customWidth="1"/>
    <col min="3036" max="3036" width="40.7109375" style="16" customWidth="1"/>
    <col min="3037" max="3037" width="6.7109375" style="16" customWidth="1"/>
    <col min="3038" max="3040" width="12.7109375" style="16" customWidth="1"/>
    <col min="3041" max="3041" width="14.7109375" style="16" customWidth="1"/>
    <col min="3042" max="3043" width="15.7109375" style="16" customWidth="1"/>
    <col min="3044" max="3047" width="12.7109375" style="16" customWidth="1"/>
    <col min="3048" max="3290" width="9.140625" style="16"/>
    <col min="3291" max="3291" width="14.7109375" style="16" customWidth="1"/>
    <col min="3292" max="3292" width="40.7109375" style="16" customWidth="1"/>
    <col min="3293" max="3293" width="6.7109375" style="16" customWidth="1"/>
    <col min="3294" max="3296" width="12.7109375" style="16" customWidth="1"/>
    <col min="3297" max="3297" width="14.7109375" style="16" customWidth="1"/>
    <col min="3298" max="3299" width="15.7109375" style="16" customWidth="1"/>
    <col min="3300" max="3303" width="12.7109375" style="16" customWidth="1"/>
    <col min="3304" max="3546" width="9.140625" style="16"/>
    <col min="3547" max="3547" width="14.7109375" style="16" customWidth="1"/>
    <col min="3548" max="3548" width="40.7109375" style="16" customWidth="1"/>
    <col min="3549" max="3549" width="6.7109375" style="16" customWidth="1"/>
    <col min="3550" max="3552" width="12.7109375" style="16" customWidth="1"/>
    <col min="3553" max="3553" width="14.7109375" style="16" customWidth="1"/>
    <col min="3554" max="3555" width="15.7109375" style="16" customWidth="1"/>
    <col min="3556" max="3559" width="12.7109375" style="16" customWidth="1"/>
    <col min="3560" max="3802" width="9.140625" style="16"/>
    <col min="3803" max="3803" width="14.7109375" style="16" customWidth="1"/>
    <col min="3804" max="3804" width="40.7109375" style="16" customWidth="1"/>
    <col min="3805" max="3805" width="6.7109375" style="16" customWidth="1"/>
    <col min="3806" max="3808" width="12.7109375" style="16" customWidth="1"/>
    <col min="3809" max="3809" width="14.7109375" style="16" customWidth="1"/>
    <col min="3810" max="3811" width="15.7109375" style="16" customWidth="1"/>
    <col min="3812" max="3815" width="12.7109375" style="16" customWidth="1"/>
    <col min="3816" max="4058" width="9.140625" style="16"/>
    <col min="4059" max="4059" width="14.7109375" style="16" customWidth="1"/>
    <col min="4060" max="4060" width="40.7109375" style="16" customWidth="1"/>
    <col min="4061" max="4061" width="6.7109375" style="16" customWidth="1"/>
    <col min="4062" max="4064" width="12.7109375" style="16" customWidth="1"/>
    <col min="4065" max="4065" width="14.7109375" style="16" customWidth="1"/>
    <col min="4066" max="4067" width="15.7109375" style="16" customWidth="1"/>
    <col min="4068" max="4071" width="12.7109375" style="16" customWidth="1"/>
    <col min="4072" max="4314" width="9.140625" style="16"/>
    <col min="4315" max="4315" width="14.7109375" style="16" customWidth="1"/>
    <col min="4316" max="4316" width="40.7109375" style="16" customWidth="1"/>
    <col min="4317" max="4317" width="6.7109375" style="16" customWidth="1"/>
    <col min="4318" max="4320" width="12.7109375" style="16" customWidth="1"/>
    <col min="4321" max="4321" width="14.7109375" style="16" customWidth="1"/>
    <col min="4322" max="4323" width="15.7109375" style="16" customWidth="1"/>
    <col min="4324" max="4327" width="12.7109375" style="16" customWidth="1"/>
    <col min="4328" max="4570" width="9.140625" style="16"/>
    <col min="4571" max="4571" width="14.7109375" style="16" customWidth="1"/>
    <col min="4572" max="4572" width="40.7109375" style="16" customWidth="1"/>
    <col min="4573" max="4573" width="6.7109375" style="16" customWidth="1"/>
    <col min="4574" max="4576" width="12.7109375" style="16" customWidth="1"/>
    <col min="4577" max="4577" width="14.7109375" style="16" customWidth="1"/>
    <col min="4578" max="4579" width="15.7109375" style="16" customWidth="1"/>
    <col min="4580" max="4583" width="12.7109375" style="16" customWidth="1"/>
    <col min="4584" max="4826" width="9.140625" style="16"/>
    <col min="4827" max="4827" width="14.7109375" style="16" customWidth="1"/>
    <col min="4828" max="4828" width="40.7109375" style="16" customWidth="1"/>
    <col min="4829" max="4829" width="6.7109375" style="16" customWidth="1"/>
    <col min="4830" max="4832" width="12.7109375" style="16" customWidth="1"/>
    <col min="4833" max="4833" width="14.7109375" style="16" customWidth="1"/>
    <col min="4834" max="4835" width="15.7109375" style="16" customWidth="1"/>
    <col min="4836" max="4839" width="12.7109375" style="16" customWidth="1"/>
    <col min="4840" max="5082" width="9.140625" style="16"/>
    <col min="5083" max="5083" width="14.7109375" style="16" customWidth="1"/>
    <col min="5084" max="5084" width="40.7109375" style="16" customWidth="1"/>
    <col min="5085" max="5085" width="6.7109375" style="16" customWidth="1"/>
    <col min="5086" max="5088" width="12.7109375" style="16" customWidth="1"/>
    <col min="5089" max="5089" width="14.7109375" style="16" customWidth="1"/>
    <col min="5090" max="5091" width="15.7109375" style="16" customWidth="1"/>
    <col min="5092" max="5095" width="12.7109375" style="16" customWidth="1"/>
    <col min="5096" max="5338" width="9.140625" style="16"/>
    <col min="5339" max="5339" width="14.7109375" style="16" customWidth="1"/>
    <col min="5340" max="5340" width="40.7109375" style="16" customWidth="1"/>
    <col min="5341" max="5341" width="6.7109375" style="16" customWidth="1"/>
    <col min="5342" max="5344" width="12.7109375" style="16" customWidth="1"/>
    <col min="5345" max="5345" width="14.7109375" style="16" customWidth="1"/>
    <col min="5346" max="5347" width="15.7109375" style="16" customWidth="1"/>
    <col min="5348" max="5351" width="12.7109375" style="16" customWidth="1"/>
    <col min="5352" max="5594" width="9.140625" style="16"/>
    <col min="5595" max="5595" width="14.7109375" style="16" customWidth="1"/>
    <col min="5596" max="5596" width="40.7109375" style="16" customWidth="1"/>
    <col min="5597" max="5597" width="6.7109375" style="16" customWidth="1"/>
    <col min="5598" max="5600" width="12.7109375" style="16" customWidth="1"/>
    <col min="5601" max="5601" width="14.7109375" style="16" customWidth="1"/>
    <col min="5602" max="5603" width="15.7109375" style="16" customWidth="1"/>
    <col min="5604" max="5607" width="12.7109375" style="16" customWidth="1"/>
    <col min="5608" max="5850" width="9.140625" style="16"/>
    <col min="5851" max="5851" width="14.7109375" style="16" customWidth="1"/>
    <col min="5852" max="5852" width="40.7109375" style="16" customWidth="1"/>
    <col min="5853" max="5853" width="6.7109375" style="16" customWidth="1"/>
    <col min="5854" max="5856" width="12.7109375" style="16" customWidth="1"/>
    <col min="5857" max="5857" width="14.7109375" style="16" customWidth="1"/>
    <col min="5858" max="5859" width="15.7109375" style="16" customWidth="1"/>
    <col min="5860" max="5863" width="12.7109375" style="16" customWidth="1"/>
    <col min="5864" max="6106" width="9.140625" style="16"/>
    <col min="6107" max="6107" width="14.7109375" style="16" customWidth="1"/>
    <col min="6108" max="6108" width="40.7109375" style="16" customWidth="1"/>
    <col min="6109" max="6109" width="6.7109375" style="16" customWidth="1"/>
    <col min="6110" max="6112" width="12.7109375" style="16" customWidth="1"/>
    <col min="6113" max="6113" width="14.7109375" style="16" customWidth="1"/>
    <col min="6114" max="6115" width="15.7109375" style="16" customWidth="1"/>
    <col min="6116" max="6119" width="12.7109375" style="16" customWidth="1"/>
    <col min="6120" max="6362" width="9.140625" style="16"/>
    <col min="6363" max="6363" width="14.7109375" style="16" customWidth="1"/>
    <col min="6364" max="6364" width="40.7109375" style="16" customWidth="1"/>
    <col min="6365" max="6365" width="6.7109375" style="16" customWidth="1"/>
    <col min="6366" max="6368" width="12.7109375" style="16" customWidth="1"/>
    <col min="6369" max="6369" width="14.7109375" style="16" customWidth="1"/>
    <col min="6370" max="6371" width="15.7109375" style="16" customWidth="1"/>
    <col min="6372" max="6375" width="12.7109375" style="16" customWidth="1"/>
    <col min="6376" max="6618" width="9.140625" style="16"/>
    <col min="6619" max="6619" width="14.7109375" style="16" customWidth="1"/>
    <col min="6620" max="6620" width="40.7109375" style="16" customWidth="1"/>
    <col min="6621" max="6621" width="6.7109375" style="16" customWidth="1"/>
    <col min="6622" max="6624" width="12.7109375" style="16" customWidth="1"/>
    <col min="6625" max="6625" width="14.7109375" style="16" customWidth="1"/>
    <col min="6626" max="6627" width="15.7109375" style="16" customWidth="1"/>
    <col min="6628" max="6631" width="12.7109375" style="16" customWidth="1"/>
    <col min="6632" max="6874" width="9.140625" style="16"/>
    <col min="6875" max="6875" width="14.7109375" style="16" customWidth="1"/>
    <col min="6876" max="6876" width="40.7109375" style="16" customWidth="1"/>
    <col min="6877" max="6877" width="6.7109375" style="16" customWidth="1"/>
    <col min="6878" max="6880" width="12.7109375" style="16" customWidth="1"/>
    <col min="6881" max="6881" width="14.7109375" style="16" customWidth="1"/>
    <col min="6882" max="6883" width="15.7109375" style="16" customWidth="1"/>
    <col min="6884" max="6887" width="12.7109375" style="16" customWidth="1"/>
    <col min="6888" max="7130" width="9.140625" style="16"/>
    <col min="7131" max="7131" width="14.7109375" style="16" customWidth="1"/>
    <col min="7132" max="7132" width="40.7109375" style="16" customWidth="1"/>
    <col min="7133" max="7133" width="6.7109375" style="16" customWidth="1"/>
    <col min="7134" max="7136" width="12.7109375" style="16" customWidth="1"/>
    <col min="7137" max="7137" width="14.7109375" style="16" customWidth="1"/>
    <col min="7138" max="7139" width="15.7109375" style="16" customWidth="1"/>
    <col min="7140" max="7143" width="12.7109375" style="16" customWidth="1"/>
    <col min="7144" max="7386" width="9.140625" style="16"/>
    <col min="7387" max="7387" width="14.7109375" style="16" customWidth="1"/>
    <col min="7388" max="7388" width="40.7109375" style="16" customWidth="1"/>
    <col min="7389" max="7389" width="6.7109375" style="16" customWidth="1"/>
    <col min="7390" max="7392" width="12.7109375" style="16" customWidth="1"/>
    <col min="7393" max="7393" width="14.7109375" style="16" customWidth="1"/>
    <col min="7394" max="7395" width="15.7109375" style="16" customWidth="1"/>
    <col min="7396" max="7399" width="12.7109375" style="16" customWidth="1"/>
    <col min="7400" max="7642" width="9.140625" style="16"/>
    <col min="7643" max="7643" width="14.7109375" style="16" customWidth="1"/>
    <col min="7644" max="7644" width="40.7109375" style="16" customWidth="1"/>
    <col min="7645" max="7645" width="6.7109375" style="16" customWidth="1"/>
    <col min="7646" max="7648" width="12.7109375" style="16" customWidth="1"/>
    <col min="7649" max="7649" width="14.7109375" style="16" customWidth="1"/>
    <col min="7650" max="7651" width="15.7109375" style="16" customWidth="1"/>
    <col min="7652" max="7655" width="12.7109375" style="16" customWidth="1"/>
    <col min="7656" max="7898" width="9.140625" style="16"/>
    <col min="7899" max="7899" width="14.7109375" style="16" customWidth="1"/>
    <col min="7900" max="7900" width="40.7109375" style="16" customWidth="1"/>
    <col min="7901" max="7901" width="6.7109375" style="16" customWidth="1"/>
    <col min="7902" max="7904" width="12.7109375" style="16" customWidth="1"/>
    <col min="7905" max="7905" width="14.7109375" style="16" customWidth="1"/>
    <col min="7906" max="7907" width="15.7109375" style="16" customWidth="1"/>
    <col min="7908" max="7911" width="12.7109375" style="16" customWidth="1"/>
    <col min="7912" max="8154" width="9.140625" style="16"/>
    <col min="8155" max="8155" width="14.7109375" style="16" customWidth="1"/>
    <col min="8156" max="8156" width="40.7109375" style="16" customWidth="1"/>
    <col min="8157" max="8157" width="6.7109375" style="16" customWidth="1"/>
    <col min="8158" max="8160" width="12.7109375" style="16" customWidth="1"/>
    <col min="8161" max="8161" width="14.7109375" style="16" customWidth="1"/>
    <col min="8162" max="8163" width="15.7109375" style="16" customWidth="1"/>
    <col min="8164" max="8167" width="12.7109375" style="16" customWidth="1"/>
    <col min="8168" max="8410" width="9.140625" style="16"/>
    <col min="8411" max="8411" width="14.7109375" style="16" customWidth="1"/>
    <col min="8412" max="8412" width="40.7109375" style="16" customWidth="1"/>
    <col min="8413" max="8413" width="6.7109375" style="16" customWidth="1"/>
    <col min="8414" max="8416" width="12.7109375" style="16" customWidth="1"/>
    <col min="8417" max="8417" width="14.7109375" style="16" customWidth="1"/>
    <col min="8418" max="8419" width="15.7109375" style="16" customWidth="1"/>
    <col min="8420" max="8423" width="12.7109375" style="16" customWidth="1"/>
    <col min="8424" max="8666" width="9.140625" style="16"/>
    <col min="8667" max="8667" width="14.7109375" style="16" customWidth="1"/>
    <col min="8668" max="8668" width="40.7109375" style="16" customWidth="1"/>
    <col min="8669" max="8669" width="6.7109375" style="16" customWidth="1"/>
    <col min="8670" max="8672" width="12.7109375" style="16" customWidth="1"/>
    <col min="8673" max="8673" width="14.7109375" style="16" customWidth="1"/>
    <col min="8674" max="8675" width="15.7109375" style="16" customWidth="1"/>
    <col min="8676" max="8679" width="12.7109375" style="16" customWidth="1"/>
    <col min="8680" max="8922" width="9.140625" style="16"/>
    <col min="8923" max="8923" width="14.7109375" style="16" customWidth="1"/>
    <col min="8924" max="8924" width="40.7109375" style="16" customWidth="1"/>
    <col min="8925" max="8925" width="6.7109375" style="16" customWidth="1"/>
    <col min="8926" max="8928" width="12.7109375" style="16" customWidth="1"/>
    <col min="8929" max="8929" width="14.7109375" style="16" customWidth="1"/>
    <col min="8930" max="8931" width="15.7109375" style="16" customWidth="1"/>
    <col min="8932" max="8935" width="12.7109375" style="16" customWidth="1"/>
    <col min="8936" max="9178" width="9.140625" style="16"/>
    <col min="9179" max="9179" width="14.7109375" style="16" customWidth="1"/>
    <col min="9180" max="9180" width="40.7109375" style="16" customWidth="1"/>
    <col min="9181" max="9181" width="6.7109375" style="16" customWidth="1"/>
    <col min="9182" max="9184" width="12.7109375" style="16" customWidth="1"/>
    <col min="9185" max="9185" width="14.7109375" style="16" customWidth="1"/>
    <col min="9186" max="9187" width="15.7109375" style="16" customWidth="1"/>
    <col min="9188" max="9191" width="12.7109375" style="16" customWidth="1"/>
    <col min="9192" max="9434" width="9.140625" style="16"/>
    <col min="9435" max="9435" width="14.7109375" style="16" customWidth="1"/>
    <col min="9436" max="9436" width="40.7109375" style="16" customWidth="1"/>
    <col min="9437" max="9437" width="6.7109375" style="16" customWidth="1"/>
    <col min="9438" max="9440" width="12.7109375" style="16" customWidth="1"/>
    <col min="9441" max="9441" width="14.7109375" style="16" customWidth="1"/>
    <col min="9442" max="9443" width="15.7109375" style="16" customWidth="1"/>
    <col min="9444" max="9447" width="12.7109375" style="16" customWidth="1"/>
    <col min="9448" max="9690" width="9.140625" style="16"/>
    <col min="9691" max="9691" width="14.7109375" style="16" customWidth="1"/>
    <col min="9692" max="9692" width="40.7109375" style="16" customWidth="1"/>
    <col min="9693" max="9693" width="6.7109375" style="16" customWidth="1"/>
    <col min="9694" max="9696" width="12.7109375" style="16" customWidth="1"/>
    <col min="9697" max="9697" width="14.7109375" style="16" customWidth="1"/>
    <col min="9698" max="9699" width="15.7109375" style="16" customWidth="1"/>
    <col min="9700" max="9703" width="12.7109375" style="16" customWidth="1"/>
    <col min="9704" max="9946" width="9.140625" style="16"/>
    <col min="9947" max="9947" width="14.7109375" style="16" customWidth="1"/>
    <col min="9948" max="9948" width="40.7109375" style="16" customWidth="1"/>
    <col min="9949" max="9949" width="6.7109375" style="16" customWidth="1"/>
    <col min="9950" max="9952" width="12.7109375" style="16" customWidth="1"/>
    <col min="9953" max="9953" width="14.7109375" style="16" customWidth="1"/>
    <col min="9954" max="9955" width="15.7109375" style="16" customWidth="1"/>
    <col min="9956" max="9959" width="12.7109375" style="16" customWidth="1"/>
    <col min="9960" max="10202" width="9.140625" style="16"/>
    <col min="10203" max="10203" width="14.7109375" style="16" customWidth="1"/>
    <col min="10204" max="10204" width="40.7109375" style="16" customWidth="1"/>
    <col min="10205" max="10205" width="6.7109375" style="16" customWidth="1"/>
    <col min="10206" max="10208" width="12.7109375" style="16" customWidth="1"/>
    <col min="10209" max="10209" width="14.7109375" style="16" customWidth="1"/>
    <col min="10210" max="10211" width="15.7109375" style="16" customWidth="1"/>
    <col min="10212" max="10215" width="12.7109375" style="16" customWidth="1"/>
    <col min="10216" max="10458" width="9.140625" style="16"/>
    <col min="10459" max="10459" width="14.7109375" style="16" customWidth="1"/>
    <col min="10460" max="10460" width="40.7109375" style="16" customWidth="1"/>
    <col min="10461" max="10461" width="6.7109375" style="16" customWidth="1"/>
    <col min="10462" max="10464" width="12.7109375" style="16" customWidth="1"/>
    <col min="10465" max="10465" width="14.7109375" style="16" customWidth="1"/>
    <col min="10466" max="10467" width="15.7109375" style="16" customWidth="1"/>
    <col min="10468" max="10471" width="12.7109375" style="16" customWidth="1"/>
    <col min="10472" max="10714" width="9.140625" style="16"/>
    <col min="10715" max="10715" width="14.7109375" style="16" customWidth="1"/>
    <col min="10716" max="10716" width="40.7109375" style="16" customWidth="1"/>
    <col min="10717" max="10717" width="6.7109375" style="16" customWidth="1"/>
    <col min="10718" max="10720" width="12.7109375" style="16" customWidth="1"/>
    <col min="10721" max="10721" width="14.7109375" style="16" customWidth="1"/>
    <col min="10722" max="10723" width="15.7109375" style="16" customWidth="1"/>
    <col min="10724" max="10727" width="12.7109375" style="16" customWidth="1"/>
    <col min="10728" max="10970" width="9.140625" style="16"/>
    <col min="10971" max="10971" width="14.7109375" style="16" customWidth="1"/>
    <col min="10972" max="10972" width="40.7109375" style="16" customWidth="1"/>
    <col min="10973" max="10973" width="6.7109375" style="16" customWidth="1"/>
    <col min="10974" max="10976" width="12.7109375" style="16" customWidth="1"/>
    <col min="10977" max="10977" width="14.7109375" style="16" customWidth="1"/>
    <col min="10978" max="10979" width="15.7109375" style="16" customWidth="1"/>
    <col min="10980" max="10983" width="12.7109375" style="16" customWidth="1"/>
    <col min="10984" max="11226" width="9.140625" style="16"/>
    <col min="11227" max="11227" width="14.7109375" style="16" customWidth="1"/>
    <col min="11228" max="11228" width="40.7109375" style="16" customWidth="1"/>
    <col min="11229" max="11229" width="6.7109375" style="16" customWidth="1"/>
    <col min="11230" max="11232" width="12.7109375" style="16" customWidth="1"/>
    <col min="11233" max="11233" width="14.7109375" style="16" customWidth="1"/>
    <col min="11234" max="11235" width="15.7109375" style="16" customWidth="1"/>
    <col min="11236" max="11239" width="12.7109375" style="16" customWidth="1"/>
    <col min="11240" max="11482" width="9.140625" style="16"/>
    <col min="11483" max="11483" width="14.7109375" style="16" customWidth="1"/>
    <col min="11484" max="11484" width="40.7109375" style="16" customWidth="1"/>
    <col min="11485" max="11485" width="6.7109375" style="16" customWidth="1"/>
    <col min="11486" max="11488" width="12.7109375" style="16" customWidth="1"/>
    <col min="11489" max="11489" width="14.7109375" style="16" customWidth="1"/>
    <col min="11490" max="11491" width="15.7109375" style="16" customWidth="1"/>
    <col min="11492" max="11495" width="12.7109375" style="16" customWidth="1"/>
    <col min="11496" max="11738" width="9.140625" style="16"/>
    <col min="11739" max="11739" width="14.7109375" style="16" customWidth="1"/>
    <col min="11740" max="11740" width="40.7109375" style="16" customWidth="1"/>
    <col min="11741" max="11741" width="6.7109375" style="16" customWidth="1"/>
    <col min="11742" max="11744" width="12.7109375" style="16" customWidth="1"/>
    <col min="11745" max="11745" width="14.7109375" style="16" customWidth="1"/>
    <col min="11746" max="11747" width="15.7109375" style="16" customWidth="1"/>
    <col min="11748" max="11751" width="12.7109375" style="16" customWidth="1"/>
    <col min="11752" max="11994" width="9.140625" style="16"/>
    <col min="11995" max="11995" width="14.7109375" style="16" customWidth="1"/>
    <col min="11996" max="11996" width="40.7109375" style="16" customWidth="1"/>
    <col min="11997" max="11997" width="6.7109375" style="16" customWidth="1"/>
    <col min="11998" max="12000" width="12.7109375" style="16" customWidth="1"/>
    <col min="12001" max="12001" width="14.7109375" style="16" customWidth="1"/>
    <col min="12002" max="12003" width="15.7109375" style="16" customWidth="1"/>
    <col min="12004" max="12007" width="12.7109375" style="16" customWidth="1"/>
    <col min="12008" max="12250" width="9.140625" style="16"/>
    <col min="12251" max="12251" width="14.7109375" style="16" customWidth="1"/>
    <col min="12252" max="12252" width="40.7109375" style="16" customWidth="1"/>
    <col min="12253" max="12253" width="6.7109375" style="16" customWidth="1"/>
    <col min="12254" max="12256" width="12.7109375" style="16" customWidth="1"/>
    <col min="12257" max="12257" width="14.7109375" style="16" customWidth="1"/>
    <col min="12258" max="12259" width="15.7109375" style="16" customWidth="1"/>
    <col min="12260" max="12263" width="12.7109375" style="16" customWidth="1"/>
    <col min="12264" max="12506" width="9.140625" style="16"/>
    <col min="12507" max="12507" width="14.7109375" style="16" customWidth="1"/>
    <col min="12508" max="12508" width="40.7109375" style="16" customWidth="1"/>
    <col min="12509" max="12509" width="6.7109375" style="16" customWidth="1"/>
    <col min="12510" max="12512" width="12.7109375" style="16" customWidth="1"/>
    <col min="12513" max="12513" width="14.7109375" style="16" customWidth="1"/>
    <col min="12514" max="12515" width="15.7109375" style="16" customWidth="1"/>
    <col min="12516" max="12519" width="12.7109375" style="16" customWidth="1"/>
    <col min="12520" max="12762" width="9.140625" style="16"/>
    <col min="12763" max="12763" width="14.7109375" style="16" customWidth="1"/>
    <col min="12764" max="12764" width="40.7109375" style="16" customWidth="1"/>
    <col min="12765" max="12765" width="6.7109375" style="16" customWidth="1"/>
    <col min="12766" max="12768" width="12.7109375" style="16" customWidth="1"/>
    <col min="12769" max="12769" width="14.7109375" style="16" customWidth="1"/>
    <col min="12770" max="12771" width="15.7109375" style="16" customWidth="1"/>
    <col min="12772" max="12775" width="12.7109375" style="16" customWidth="1"/>
    <col min="12776" max="13018" width="9.140625" style="16"/>
    <col min="13019" max="13019" width="14.7109375" style="16" customWidth="1"/>
    <col min="13020" max="13020" width="40.7109375" style="16" customWidth="1"/>
    <col min="13021" max="13021" width="6.7109375" style="16" customWidth="1"/>
    <col min="13022" max="13024" width="12.7109375" style="16" customWidth="1"/>
    <col min="13025" max="13025" width="14.7109375" style="16" customWidth="1"/>
    <col min="13026" max="13027" width="15.7109375" style="16" customWidth="1"/>
    <col min="13028" max="13031" width="12.7109375" style="16" customWidth="1"/>
    <col min="13032" max="13274" width="9.140625" style="16"/>
    <col min="13275" max="13275" width="14.7109375" style="16" customWidth="1"/>
    <col min="13276" max="13276" width="40.7109375" style="16" customWidth="1"/>
    <col min="13277" max="13277" width="6.7109375" style="16" customWidth="1"/>
    <col min="13278" max="13280" width="12.7109375" style="16" customWidth="1"/>
    <col min="13281" max="13281" width="14.7109375" style="16" customWidth="1"/>
    <col min="13282" max="13283" width="15.7109375" style="16" customWidth="1"/>
    <col min="13284" max="13287" width="12.7109375" style="16" customWidth="1"/>
    <col min="13288" max="13530" width="9.140625" style="16"/>
    <col min="13531" max="13531" width="14.7109375" style="16" customWidth="1"/>
    <col min="13532" max="13532" width="40.7109375" style="16" customWidth="1"/>
    <col min="13533" max="13533" width="6.7109375" style="16" customWidth="1"/>
    <col min="13534" max="13536" width="12.7109375" style="16" customWidth="1"/>
    <col min="13537" max="13537" width="14.7109375" style="16" customWidth="1"/>
    <col min="13538" max="13539" width="15.7109375" style="16" customWidth="1"/>
    <col min="13540" max="13543" width="12.7109375" style="16" customWidth="1"/>
    <col min="13544" max="13786" width="9.140625" style="16"/>
    <col min="13787" max="13787" width="14.7109375" style="16" customWidth="1"/>
    <col min="13788" max="13788" width="40.7109375" style="16" customWidth="1"/>
    <col min="13789" max="13789" width="6.7109375" style="16" customWidth="1"/>
    <col min="13790" max="13792" width="12.7109375" style="16" customWidth="1"/>
    <col min="13793" max="13793" width="14.7109375" style="16" customWidth="1"/>
    <col min="13794" max="13795" width="15.7109375" style="16" customWidth="1"/>
    <col min="13796" max="13799" width="12.7109375" style="16" customWidth="1"/>
    <col min="13800" max="14042" width="9.140625" style="16"/>
    <col min="14043" max="14043" width="14.7109375" style="16" customWidth="1"/>
    <col min="14044" max="14044" width="40.7109375" style="16" customWidth="1"/>
    <col min="14045" max="14045" width="6.7109375" style="16" customWidth="1"/>
    <col min="14046" max="14048" width="12.7109375" style="16" customWidth="1"/>
    <col min="14049" max="14049" width="14.7109375" style="16" customWidth="1"/>
    <col min="14050" max="14051" width="15.7109375" style="16" customWidth="1"/>
    <col min="14052" max="14055" width="12.7109375" style="16" customWidth="1"/>
    <col min="14056" max="14298" width="9.140625" style="16"/>
    <col min="14299" max="14299" width="14.7109375" style="16" customWidth="1"/>
    <col min="14300" max="14300" width="40.7109375" style="16" customWidth="1"/>
    <col min="14301" max="14301" width="6.7109375" style="16" customWidth="1"/>
    <col min="14302" max="14304" width="12.7109375" style="16" customWidth="1"/>
    <col min="14305" max="14305" width="14.7109375" style="16" customWidth="1"/>
    <col min="14306" max="14307" width="15.7109375" style="16" customWidth="1"/>
    <col min="14308" max="14311" width="12.7109375" style="16" customWidth="1"/>
    <col min="14312" max="14554" width="9.140625" style="16"/>
    <col min="14555" max="14555" width="14.7109375" style="16" customWidth="1"/>
    <col min="14556" max="14556" width="40.7109375" style="16" customWidth="1"/>
    <col min="14557" max="14557" width="6.7109375" style="16" customWidth="1"/>
    <col min="14558" max="14560" width="12.7109375" style="16" customWidth="1"/>
    <col min="14561" max="14561" width="14.7109375" style="16" customWidth="1"/>
    <col min="14562" max="14563" width="15.7109375" style="16" customWidth="1"/>
    <col min="14564" max="14567" width="12.7109375" style="16" customWidth="1"/>
    <col min="14568" max="14810" width="9.140625" style="16"/>
    <col min="14811" max="14811" width="14.7109375" style="16" customWidth="1"/>
    <col min="14812" max="14812" width="40.7109375" style="16" customWidth="1"/>
    <col min="14813" max="14813" width="6.7109375" style="16" customWidth="1"/>
    <col min="14814" max="14816" width="12.7109375" style="16" customWidth="1"/>
    <col min="14817" max="14817" width="14.7109375" style="16" customWidth="1"/>
    <col min="14818" max="14819" width="15.7109375" style="16" customWidth="1"/>
    <col min="14820" max="14823" width="12.7109375" style="16" customWidth="1"/>
    <col min="14824" max="15066" width="9.140625" style="16"/>
    <col min="15067" max="15067" width="14.7109375" style="16" customWidth="1"/>
    <col min="15068" max="15068" width="40.7109375" style="16" customWidth="1"/>
    <col min="15069" max="15069" width="6.7109375" style="16" customWidth="1"/>
    <col min="15070" max="15072" width="12.7109375" style="16" customWidth="1"/>
    <col min="15073" max="15073" width="14.7109375" style="16" customWidth="1"/>
    <col min="15074" max="15075" width="15.7109375" style="16" customWidth="1"/>
    <col min="15076" max="15079" width="12.7109375" style="16" customWidth="1"/>
    <col min="15080" max="15322" width="9.140625" style="16"/>
    <col min="15323" max="15323" width="14.7109375" style="16" customWidth="1"/>
    <col min="15324" max="15324" width="40.7109375" style="16" customWidth="1"/>
    <col min="15325" max="15325" width="6.7109375" style="16" customWidth="1"/>
    <col min="15326" max="15328" width="12.7109375" style="16" customWidth="1"/>
    <col min="15329" max="15329" width="14.7109375" style="16" customWidth="1"/>
    <col min="15330" max="15331" width="15.7109375" style="16" customWidth="1"/>
    <col min="15332" max="15335" width="12.7109375" style="16" customWidth="1"/>
    <col min="15336" max="15578" width="9.140625" style="16"/>
    <col min="15579" max="15579" width="14.7109375" style="16" customWidth="1"/>
    <col min="15580" max="15580" width="40.7109375" style="16" customWidth="1"/>
    <col min="15581" max="15581" width="6.7109375" style="16" customWidth="1"/>
    <col min="15582" max="15584" width="12.7109375" style="16" customWidth="1"/>
    <col min="15585" max="15585" width="14.7109375" style="16" customWidth="1"/>
    <col min="15586" max="15587" width="15.7109375" style="16" customWidth="1"/>
    <col min="15588" max="15591" width="12.7109375" style="16" customWidth="1"/>
    <col min="15592" max="15834" width="9.140625" style="16"/>
    <col min="15835" max="15835" width="14.7109375" style="16" customWidth="1"/>
    <col min="15836" max="15836" width="40.7109375" style="16" customWidth="1"/>
    <col min="15837" max="15837" width="6.7109375" style="16" customWidth="1"/>
    <col min="15838" max="15840" width="12.7109375" style="16" customWidth="1"/>
    <col min="15841" max="15841" width="14.7109375" style="16" customWidth="1"/>
    <col min="15842" max="15843" width="15.7109375" style="16" customWidth="1"/>
    <col min="15844" max="15847" width="12.7109375" style="16" customWidth="1"/>
    <col min="15848" max="16090" width="9.140625" style="16"/>
    <col min="16091" max="16091" width="14.7109375" style="16" customWidth="1"/>
    <col min="16092" max="16092" width="40.7109375" style="16" customWidth="1"/>
    <col min="16093" max="16093" width="6.7109375" style="16" customWidth="1"/>
    <col min="16094" max="16096" width="12.7109375" style="16" customWidth="1"/>
    <col min="16097" max="16097" width="14.7109375" style="16" customWidth="1"/>
    <col min="16098" max="16099" width="15.7109375" style="16" customWidth="1"/>
    <col min="16100" max="16103" width="12.7109375" style="16" customWidth="1"/>
    <col min="16104" max="16384" width="9.140625" style="16"/>
  </cols>
  <sheetData>
    <row r="1" spans="1:11" s="94" customFormat="1" x14ac:dyDescent="0.2">
      <c r="A1" s="1"/>
      <c r="B1" s="140"/>
      <c r="C1" s="141" t="s">
        <v>54</v>
      </c>
    </row>
    <row r="2" spans="1:11" s="94" customFormat="1" x14ac:dyDescent="0.2">
      <c r="A2" s="1"/>
      <c r="B2" s="140"/>
      <c r="C2" s="141" t="s">
        <v>0</v>
      </c>
    </row>
    <row r="3" spans="1:11" s="94" customFormat="1" x14ac:dyDescent="0.2">
      <c r="A3" s="1"/>
      <c r="B3" s="140"/>
      <c r="C3" s="141" t="s">
        <v>301</v>
      </c>
    </row>
    <row r="4" spans="1:11" s="94" customFormat="1" x14ac:dyDescent="0.2">
      <c r="A4" s="4"/>
      <c r="B4" s="92"/>
      <c r="C4" s="95"/>
    </row>
    <row r="5" spans="1:11" s="94" customFormat="1" ht="15.75" customHeight="1" x14ac:dyDescent="0.2">
      <c r="A5" s="11"/>
      <c r="B5" s="93"/>
      <c r="C5" s="96"/>
    </row>
    <row r="6" spans="1:11" s="94" customFormat="1" x14ac:dyDescent="0.2">
      <c r="A6" s="11" t="s">
        <v>11</v>
      </c>
      <c r="B6" s="93" t="s">
        <v>287</v>
      </c>
      <c r="C6" s="97"/>
    </row>
    <row r="7" spans="1:11" s="94" customFormat="1" x14ac:dyDescent="0.2">
      <c r="C7" s="97"/>
    </row>
    <row r="8" spans="1:11" s="94" customFormat="1" ht="25.5" x14ac:dyDescent="0.2">
      <c r="A8" s="177" t="s">
        <v>211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1" s="94" customFormat="1" x14ac:dyDescent="0.2">
      <c r="A9" s="4"/>
      <c r="B9" s="92"/>
      <c r="C9" s="6"/>
    </row>
    <row r="10" spans="1:11" s="92" customFormat="1" ht="35.1" customHeight="1" x14ac:dyDescent="0.2">
      <c r="A10" s="9" t="s">
        <v>2</v>
      </c>
      <c r="B10" s="10" t="s">
        <v>3</v>
      </c>
      <c r="C10" s="8" t="s">
        <v>212</v>
      </c>
      <c r="D10" s="10" t="s">
        <v>213</v>
      </c>
      <c r="E10" s="10" t="s">
        <v>214</v>
      </c>
      <c r="F10" s="10" t="s">
        <v>215</v>
      </c>
      <c r="G10" s="10" t="s">
        <v>216</v>
      </c>
      <c r="H10" s="10" t="s">
        <v>217</v>
      </c>
      <c r="I10" s="10" t="s">
        <v>218</v>
      </c>
      <c r="J10" s="10" t="s">
        <v>219</v>
      </c>
      <c r="K10" s="10" t="s">
        <v>220</v>
      </c>
    </row>
    <row r="11" spans="1:11" s="22" customFormat="1" ht="35.1" customHeight="1" x14ac:dyDescent="0.25">
      <c r="A11" s="98" t="s">
        <v>6</v>
      </c>
      <c r="B11" s="101" t="str">
        <f>'CISTERNAS MARANHÃO'!B14</f>
        <v xml:space="preserve">SERVIÇOS PRELIMINAES E CANTEIRO DE OBRAS                                                                                                                                                                </v>
      </c>
      <c r="C11" s="102">
        <f>'CISTERNAS MARANHÃO'!I14</f>
        <v>571735.86</v>
      </c>
      <c r="D11" s="99">
        <f>('CISTERNAS MARANHÃO'!I15+'CISTERNAS MARANHÃO'!I16+'CISTERNAS MARANHÃO'!I17+'CISTERNAS MARANHÃO'!I18)/7+'CISTERNAS MARANHÃO'!I19</f>
        <v>107637.28285714285</v>
      </c>
      <c r="E11" s="99">
        <f>('CISTERNAS MARANHÃO'!I15+'CISTERNAS MARANHÃO'!I16+'CISTERNAS MARANHÃO'!I17+'CISTERNAS MARANHÃO'!I18)/7</f>
        <v>77349.76285714285</v>
      </c>
      <c r="F11" s="99">
        <f>E11</f>
        <v>77349.76285714285</v>
      </c>
      <c r="G11" s="99">
        <f t="shared" ref="G11:I11" si="0">F11</f>
        <v>77349.76285714285</v>
      </c>
      <c r="H11" s="99">
        <f t="shared" si="0"/>
        <v>77349.76285714285</v>
      </c>
      <c r="I11" s="99">
        <f t="shared" si="0"/>
        <v>77349.76285714285</v>
      </c>
      <c r="J11" s="99">
        <f>C11-SUM(D11:I11)</f>
        <v>77349.762857142952</v>
      </c>
      <c r="K11" s="99">
        <f>SUM(D11:J11)</f>
        <v>571735.86</v>
      </c>
    </row>
    <row r="12" spans="1:11" s="22" customFormat="1" ht="35.1" customHeight="1" x14ac:dyDescent="0.25">
      <c r="A12" s="98" t="s">
        <v>7</v>
      </c>
      <c r="B12" s="101" t="str">
        <f>'CISTERNAS MARANHÃO'!B21</f>
        <v xml:space="preserve">INSTALAÇÃO DAS CISTERNAS                                                                                                                                                                    </v>
      </c>
      <c r="C12" s="102">
        <f>'CISTERNAS MARANHÃO'!I21</f>
        <v>865120.63000000012</v>
      </c>
      <c r="D12" s="99">
        <f>C12/6/2</f>
        <v>72093.385833333348</v>
      </c>
      <c r="E12" s="99">
        <f>C12/6</f>
        <v>144186.7716666667</v>
      </c>
      <c r="F12" s="99">
        <f>E12</f>
        <v>144186.7716666667</v>
      </c>
      <c r="G12" s="99">
        <f t="shared" ref="G12:I12" si="1">F12</f>
        <v>144186.7716666667</v>
      </c>
      <c r="H12" s="99">
        <f t="shared" si="1"/>
        <v>144186.7716666667</v>
      </c>
      <c r="I12" s="99">
        <f t="shared" si="1"/>
        <v>144186.7716666667</v>
      </c>
      <c r="J12" s="99">
        <f t="shared" ref="J12" si="2">C12-SUM(D12:I12)</f>
        <v>72093.385833333246</v>
      </c>
      <c r="K12" s="99">
        <f t="shared" ref="K12:K16" si="3">SUM(D12:J12)</f>
        <v>865120.63000000012</v>
      </c>
    </row>
    <row r="13" spans="1:11" s="22" customFormat="1" ht="35.1" customHeight="1" x14ac:dyDescent="0.25">
      <c r="A13" s="98" t="s">
        <v>174</v>
      </c>
      <c r="B13" s="101" t="str">
        <f>'CISTERNAS MARANHÃO'!B29</f>
        <v xml:space="preserve">SERVIÇOS COMPLEMENTARES                                                                                                                                                                                 </v>
      </c>
      <c r="C13" s="102">
        <f>'CISTERNAS MARANHÃO'!I29</f>
        <v>906429.44000000006</v>
      </c>
      <c r="D13" s="99">
        <f t="shared" ref="D13:D16" si="4">C13/6/2</f>
        <v>75535.786666666667</v>
      </c>
      <c r="E13" s="99">
        <f t="shared" ref="E13:E16" si="5">C13/6</f>
        <v>151071.57333333333</v>
      </c>
      <c r="F13" s="99">
        <f t="shared" ref="F13:F16" si="6">E13</f>
        <v>151071.57333333333</v>
      </c>
      <c r="G13" s="99">
        <f t="shared" ref="G13:G16" si="7">F13</f>
        <v>151071.57333333333</v>
      </c>
      <c r="H13" s="99">
        <f t="shared" ref="H13:H16" si="8">G13</f>
        <v>151071.57333333333</v>
      </c>
      <c r="I13" s="99">
        <f t="shared" ref="I13:I16" si="9">H13</f>
        <v>151071.57333333333</v>
      </c>
      <c r="J13" s="99">
        <f t="shared" ref="J13:J16" si="10">C13-SUM(D13:I13)</f>
        <v>75535.786666666623</v>
      </c>
      <c r="K13" s="99">
        <f t="shared" si="3"/>
        <v>906429.44000000006</v>
      </c>
    </row>
    <row r="14" spans="1:11" s="22" customFormat="1" ht="35.1" customHeight="1" x14ac:dyDescent="0.25">
      <c r="A14" s="98" t="s">
        <v>178</v>
      </c>
      <c r="B14" s="101" t="str">
        <f>'CISTERNAS MARANHÃO'!B35</f>
        <v xml:space="preserve">TRANSPORTE DAS CISTERNAS                                                                                                                                                                                </v>
      </c>
      <c r="C14" s="102">
        <f>'CISTERNAS MARANHÃO'!I35</f>
        <v>80050.94</v>
      </c>
      <c r="D14" s="99">
        <f t="shared" si="4"/>
        <v>6670.9116666666669</v>
      </c>
      <c r="E14" s="99">
        <f t="shared" si="5"/>
        <v>13341.823333333334</v>
      </c>
      <c r="F14" s="99">
        <f t="shared" si="6"/>
        <v>13341.823333333334</v>
      </c>
      <c r="G14" s="99">
        <f t="shared" si="7"/>
        <v>13341.823333333334</v>
      </c>
      <c r="H14" s="99">
        <f t="shared" si="8"/>
        <v>13341.823333333334</v>
      </c>
      <c r="I14" s="99">
        <f t="shared" si="9"/>
        <v>13341.823333333334</v>
      </c>
      <c r="J14" s="99">
        <f t="shared" si="10"/>
        <v>6670.9116666666669</v>
      </c>
      <c r="K14" s="99">
        <f t="shared" si="3"/>
        <v>80050.94</v>
      </c>
    </row>
    <row r="15" spans="1:11" s="22" customFormat="1" ht="35.1" customHeight="1" x14ac:dyDescent="0.25">
      <c r="A15" s="98" t="s">
        <v>33</v>
      </c>
      <c r="B15" s="101" t="str">
        <f>'CISTERNAS MARANHÃO'!B42</f>
        <v>MATERIAIS PARA INSTALAÇÃO DAS CISTERNAS</v>
      </c>
      <c r="C15" s="102">
        <f>'CISTERNAS MARANHÃO'!I42</f>
        <v>11684438.08</v>
      </c>
      <c r="D15" s="99">
        <f t="shared" si="4"/>
        <v>973703.17333333334</v>
      </c>
      <c r="E15" s="99">
        <f t="shared" si="5"/>
        <v>1947406.3466666667</v>
      </c>
      <c r="F15" s="99">
        <f t="shared" si="6"/>
        <v>1947406.3466666667</v>
      </c>
      <c r="G15" s="99">
        <f t="shared" si="7"/>
        <v>1947406.3466666667</v>
      </c>
      <c r="H15" s="99">
        <f t="shared" si="8"/>
        <v>1947406.3466666667</v>
      </c>
      <c r="I15" s="99">
        <f t="shared" si="9"/>
        <v>1947406.3466666667</v>
      </c>
      <c r="J15" s="99">
        <f t="shared" si="10"/>
        <v>973703.17333333381</v>
      </c>
      <c r="K15" s="99">
        <f t="shared" si="3"/>
        <v>11684438.08</v>
      </c>
    </row>
    <row r="16" spans="1:11" ht="35.1" customHeight="1" x14ac:dyDescent="0.25">
      <c r="A16" s="98" t="s">
        <v>34</v>
      </c>
      <c r="B16" s="101" t="str">
        <f>'CISTERNAS MARANHÃO'!B45</f>
        <v>MATERIAIS PARA INSTALAÇÃO DAS CISTERNAS (SERVIÇOS COMPLEMENTARES)</v>
      </c>
      <c r="C16" s="102">
        <f>'CISTERNAS MARANHÃO'!I45</f>
        <v>885723.21000000008</v>
      </c>
      <c r="D16" s="99">
        <f t="shared" si="4"/>
        <v>73810.267500000002</v>
      </c>
      <c r="E16" s="99">
        <f t="shared" si="5"/>
        <v>147620.535</v>
      </c>
      <c r="F16" s="99">
        <f t="shared" si="6"/>
        <v>147620.535</v>
      </c>
      <c r="G16" s="99">
        <f t="shared" si="7"/>
        <v>147620.535</v>
      </c>
      <c r="H16" s="99">
        <f t="shared" si="8"/>
        <v>147620.535</v>
      </c>
      <c r="I16" s="99">
        <f t="shared" si="9"/>
        <v>147620.535</v>
      </c>
      <c r="J16" s="99">
        <f t="shared" si="10"/>
        <v>73810.267499999958</v>
      </c>
      <c r="K16" s="99">
        <f t="shared" si="3"/>
        <v>885723.21000000008</v>
      </c>
    </row>
    <row r="17" spans="1:11" s="23" customFormat="1" ht="35.1" customHeight="1" x14ac:dyDescent="0.25">
      <c r="A17" s="98"/>
      <c r="B17" s="101" t="s">
        <v>78</v>
      </c>
      <c r="C17" s="102">
        <f>SUM(C11:C16)</f>
        <v>14993498.16</v>
      </c>
      <c r="D17" s="99">
        <f>SUM(D11:D16)</f>
        <v>1309450.807857143</v>
      </c>
      <c r="E17" s="99">
        <f t="shared" ref="E17:J17" si="11">SUM(E11:E16)</f>
        <v>2480976.8128571431</v>
      </c>
      <c r="F17" s="99">
        <f t="shared" si="11"/>
        <v>2480976.8128571431</v>
      </c>
      <c r="G17" s="99">
        <f t="shared" si="11"/>
        <v>2480976.8128571431</v>
      </c>
      <c r="H17" s="99">
        <f t="shared" si="11"/>
        <v>2480976.8128571431</v>
      </c>
      <c r="I17" s="99">
        <f t="shared" si="11"/>
        <v>2480976.8128571431</v>
      </c>
      <c r="J17" s="99">
        <f t="shared" si="11"/>
        <v>1279163.2878571432</v>
      </c>
      <c r="K17" s="102">
        <f>SUM(D17:J17)</f>
        <v>14993498.160000004</v>
      </c>
    </row>
    <row r="18" spans="1:11" ht="35.1" customHeight="1" x14ac:dyDescent="0.25">
      <c r="A18" s="98"/>
      <c r="B18" s="101" t="s">
        <v>222</v>
      </c>
      <c r="C18" s="103">
        <f>C17/C17</f>
        <v>1</v>
      </c>
      <c r="D18" s="100">
        <f>D17/$C$17</f>
        <v>8.7334576219879501E-2</v>
      </c>
      <c r="E18" s="100">
        <f t="shared" ref="E18:J18" si="12">E17/$C$17</f>
        <v>0.16547017823205196</v>
      </c>
      <c r="F18" s="100">
        <f t="shared" si="12"/>
        <v>0.16547017823205196</v>
      </c>
      <c r="G18" s="100">
        <f t="shared" si="12"/>
        <v>0.16547017823205196</v>
      </c>
      <c r="H18" s="100">
        <f t="shared" si="12"/>
        <v>0.16547017823205196</v>
      </c>
      <c r="I18" s="100">
        <f t="shared" si="12"/>
        <v>0.16547017823205196</v>
      </c>
      <c r="J18" s="100">
        <f t="shared" si="12"/>
        <v>8.5314532619860814E-2</v>
      </c>
      <c r="K18" s="103">
        <f>SUM(D18:J18)</f>
        <v>1.0000000000000002</v>
      </c>
    </row>
  </sheetData>
  <mergeCells count="1">
    <mergeCell ref="A8:K8"/>
  </mergeCells>
  <phoneticPr fontId="24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921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9525</xdr:rowOff>
              </to>
            </anchor>
          </objectPr>
        </oleObject>
      </mc:Choice>
      <mc:Fallback>
        <oleObject progId="MSPhotoEd.3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CISTERNAS MARANHÃO</vt:lpstr>
      <vt:lpstr>B.D.I SERVIÇOS (SEM DES.)</vt:lpstr>
      <vt:lpstr>B.D.I MATERIAIS (SEM DES.)</vt:lpstr>
      <vt:lpstr>COMPOSIÇÕES</vt:lpstr>
      <vt:lpstr>Cronograma Físico-Financeiro</vt:lpstr>
      <vt:lpstr>'B.D.I MATERIAIS (SEM DES.)'!Area_de_impressao</vt:lpstr>
      <vt:lpstr>'B.D.I SERVIÇOS (SEM DES.)'!Area_de_impressao</vt:lpstr>
      <vt:lpstr>'CISTERNAS MARANHÃO'!Area_de_impressao</vt:lpstr>
      <vt:lpstr>COMPOSIÇÕES!Area_de_impressao</vt:lpstr>
      <vt:lpstr>'CISTERNAS MARANHÃO'!Titulos_de_impressao</vt:lpstr>
      <vt:lpstr>COMPOSIÇÕES!Titulos_de_impressao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2020-11-14T23:39:48Z</cp:lastPrinted>
  <dcterms:created xsi:type="dcterms:W3CDTF">2009-11-03T19:36:00Z</dcterms:created>
  <dcterms:modified xsi:type="dcterms:W3CDTF">2020-12-01T16:53:17Z</dcterms:modified>
</cp:coreProperties>
</file>