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5480" windowHeight="8010"/>
  </bookViews>
  <sheets>
    <sheet name="Anexo II-Planilha Custos Totais" sheetId="11" r:id="rId1"/>
    <sheet name="Anexo III - Posto Noturno" sheetId="8" r:id="rId2"/>
    <sheet name="Anexo III - Posto Diurno" sheetId="7" r:id="rId3"/>
    <sheet name="Uniforme" sheetId="3" state="hidden" r:id="rId4"/>
    <sheet name="Material" sheetId="4" state="hidden" r:id="rId5"/>
    <sheet name="Equipamento" sheetId="5" state="hidden" r:id="rId6"/>
  </sheets>
  <definedNames>
    <definedName name="_xlnm.Print_Area" localSheetId="2">'Anexo III - Posto Diurno'!$A$1:$G$184</definedName>
    <definedName name="_xlnm.Print_Area" localSheetId="1">'Anexo III - Posto Noturno'!$A$1:$G$183</definedName>
    <definedName name="_xlnm.Print_Area" localSheetId="0">'Anexo II-Planilha Custos Totais'!$A$1:$F$18</definedName>
  </definedNames>
  <calcPr calcId="145621"/>
</workbook>
</file>

<file path=xl/calcChain.xml><?xml version="1.0" encoding="utf-8"?>
<calcChain xmlns="http://schemas.openxmlformats.org/spreadsheetml/2006/main">
  <c r="D56" i="7" l="1"/>
  <c r="D56" i="8"/>
  <c r="D45" i="8"/>
  <c r="C91" i="8" l="1"/>
  <c r="C91" i="7"/>
  <c r="C120" i="8"/>
  <c r="C110" i="7" l="1"/>
  <c r="C109" i="7"/>
  <c r="C111" i="7"/>
  <c r="C114" i="8" l="1"/>
  <c r="C112" i="8"/>
  <c r="C111" i="8"/>
  <c r="C109" i="8"/>
  <c r="C110" i="8" s="1"/>
  <c r="D55" i="7" l="1"/>
  <c r="D55" i="8"/>
  <c r="D42" i="7"/>
  <c r="D48" i="7" s="1"/>
  <c r="D42" i="8"/>
  <c r="C30" i="7"/>
  <c r="C124" i="7" l="1"/>
  <c r="C123" i="7"/>
  <c r="C122" i="7"/>
  <c r="C121" i="7"/>
  <c r="C120" i="7"/>
  <c r="C126" i="7" s="1"/>
  <c r="C114" i="7"/>
  <c r="C112" i="7"/>
  <c r="C92" i="7"/>
  <c r="C86" i="7"/>
  <c r="C127" i="7" s="1"/>
  <c r="D63" i="7"/>
  <c r="D159" i="7" s="1"/>
  <c r="D47" i="7"/>
  <c r="D45" i="7"/>
  <c r="C126" i="8"/>
  <c r="C92" i="8"/>
  <c r="C86" i="8"/>
  <c r="D63" i="8"/>
  <c r="D159" i="8" s="1"/>
  <c r="D48" i="8"/>
  <c r="D47" i="8"/>
  <c r="C15" i="5"/>
  <c r="C14" i="5"/>
  <c r="C38" i="5"/>
  <c r="C30" i="5"/>
  <c r="C23" i="5"/>
  <c r="C8" i="5"/>
  <c r="C17" i="4"/>
  <c r="C9" i="4"/>
  <c r="F20" i="4" s="1"/>
  <c r="F21" i="4" s="1"/>
  <c r="B33" i="3"/>
  <c r="G13" i="3" s="1"/>
  <c r="H13" i="3" s="1"/>
  <c r="B26" i="3"/>
  <c r="G12" i="3" s="1"/>
  <c r="H12" i="3" s="1"/>
  <c r="B20" i="3"/>
  <c r="G6" i="3" s="1"/>
  <c r="H6" i="3" s="1"/>
  <c r="B14" i="3"/>
  <c r="G5" i="3" s="1"/>
  <c r="H5" i="3" s="1"/>
  <c r="B7" i="3"/>
  <c r="G4" i="3" s="1"/>
  <c r="H4" i="3" s="1"/>
  <c r="C127" i="8" l="1"/>
  <c r="C128" i="8" s="1"/>
  <c r="C113" i="8"/>
  <c r="H14" i="3"/>
  <c r="H15" i="3" s="1"/>
  <c r="F8" i="5"/>
  <c r="H7" i="3"/>
  <c r="H8" i="3" s="1"/>
  <c r="G18" i="3" s="1"/>
  <c r="D69" i="7"/>
  <c r="D69" i="8"/>
  <c r="D70" i="7"/>
  <c r="D70" i="8"/>
  <c r="D50" i="8"/>
  <c r="D50" i="7"/>
  <c r="D112" i="7" s="1"/>
  <c r="D113" i="7" s="1"/>
  <c r="C128" i="7"/>
  <c r="C94" i="7"/>
  <c r="C95" i="7" s="1"/>
  <c r="C103" i="7"/>
  <c r="C104" i="7" s="1"/>
  <c r="C113" i="7"/>
  <c r="D81" i="8"/>
  <c r="C94" i="8"/>
  <c r="C95" i="8" s="1"/>
  <c r="C103" i="8"/>
  <c r="C104" i="8" s="1"/>
  <c r="D80" i="7" l="1"/>
  <c r="D78" i="7"/>
  <c r="D84" i="8"/>
  <c r="D78" i="8"/>
  <c r="D83" i="8"/>
  <c r="D158" i="8"/>
  <c r="C115" i="7"/>
  <c r="C115" i="8"/>
  <c r="D121" i="8"/>
  <c r="D122" i="8"/>
  <c r="D123" i="7"/>
  <c r="D111" i="7"/>
  <c r="D82" i="7"/>
  <c r="D85" i="7"/>
  <c r="D102" i="8"/>
  <c r="D103" i="8" s="1"/>
  <c r="D104" i="8" s="1"/>
  <c r="D135" i="8" s="1"/>
  <c r="D91" i="8"/>
  <c r="D109" i="8"/>
  <c r="D80" i="8"/>
  <c r="D79" i="7"/>
  <c r="D92" i="7"/>
  <c r="D120" i="7"/>
  <c r="D124" i="7"/>
  <c r="D84" i="7"/>
  <c r="D91" i="7"/>
  <c r="D93" i="7" s="1"/>
  <c r="D94" i="7" s="1"/>
  <c r="D81" i="7"/>
  <c r="D102" i="7"/>
  <c r="D103" i="7" s="1"/>
  <c r="D104" i="7" s="1"/>
  <c r="D135" i="7" s="1"/>
  <c r="D121" i="7"/>
  <c r="D158" i="7"/>
  <c r="D114" i="7"/>
  <c r="D83" i="7"/>
  <c r="D109" i="7"/>
  <c r="D122" i="7"/>
  <c r="D111" i="8"/>
  <c r="D85" i="8"/>
  <c r="D112" i="8"/>
  <c r="D123" i="8"/>
  <c r="D82" i="8"/>
  <c r="D79" i="8"/>
  <c r="D92" i="8"/>
  <c r="D120" i="8"/>
  <c r="D124" i="8"/>
  <c r="D68" i="7"/>
  <c r="D72" i="7" s="1"/>
  <c r="D160" i="7" s="1"/>
  <c r="D68" i="8"/>
  <c r="D72" i="8" s="1"/>
  <c r="D160" i="8" s="1"/>
  <c r="D110" i="7"/>
  <c r="D110" i="8"/>
  <c r="D126" i="7" l="1"/>
  <c r="D86" i="8"/>
  <c r="D134" i="8" s="1"/>
  <c r="D115" i="7"/>
  <c r="D136" i="7" s="1"/>
  <c r="D93" i="8"/>
  <c r="D94" i="8" s="1"/>
  <c r="D95" i="8" s="1"/>
  <c r="D133" i="8" s="1"/>
  <c r="D86" i="7"/>
  <c r="D134" i="7" s="1"/>
  <c r="D126" i="8"/>
  <c r="D127" i="8" s="1"/>
  <c r="D128" i="8" s="1"/>
  <c r="D137" i="8" s="1"/>
  <c r="D113" i="8"/>
  <c r="D114" i="8"/>
  <c r="D127" i="7"/>
  <c r="D128" i="7" s="1"/>
  <c r="D137" i="7" s="1"/>
  <c r="D95" i="7"/>
  <c r="D133" i="7" s="1"/>
  <c r="D115" i="8" l="1"/>
  <c r="D136" i="8" s="1"/>
  <c r="D139" i="8" s="1"/>
  <c r="D161" i="8" s="1"/>
  <c r="D162" i="8" s="1"/>
  <c r="D139" i="7"/>
  <c r="D152" i="8" l="1"/>
  <c r="D161" i="7"/>
  <c r="D162" i="7" s="1"/>
  <c r="D152" i="7"/>
  <c r="D144" i="8"/>
  <c r="D149" i="8" l="1"/>
  <c r="D147" i="8"/>
  <c r="D144" i="7"/>
  <c r="D149" i="7" s="1"/>
  <c r="D148" i="8"/>
  <c r="D153" i="8" l="1"/>
  <c r="D163" i="8" s="1"/>
  <c r="D164" i="8" s="1"/>
  <c r="C170" i="8" s="1"/>
  <c r="E170" i="8" s="1"/>
  <c r="G170" i="8" s="1"/>
  <c r="G173" i="8" s="1"/>
  <c r="C180" i="8" s="1"/>
  <c r="C181" i="8" s="1"/>
  <c r="D147" i="7"/>
  <c r="D148" i="7"/>
  <c r="C179" i="8" l="1"/>
  <c r="C13" i="8"/>
  <c r="E13" i="8" s="1"/>
  <c r="D153" i="7"/>
  <c r="F13" i="8"/>
  <c r="D163" i="7" l="1"/>
  <c r="D164" i="7" s="1"/>
  <c r="C170" i="7" s="1"/>
  <c r="E170" i="7" s="1"/>
  <c r="C16" i="11"/>
  <c r="D16" i="11" s="1"/>
  <c r="E16" i="11" s="1"/>
  <c r="G170" i="7" l="1"/>
  <c r="G173" i="7" s="1"/>
  <c r="C180" i="7" s="1"/>
  <c r="C179" i="7"/>
  <c r="C13" i="7"/>
  <c r="C15" i="11" l="1"/>
  <c r="C181" i="7"/>
  <c r="F13" i="7" s="1"/>
  <c r="E13" i="7"/>
  <c r="E17" i="11" l="1"/>
  <c r="D15" i="11"/>
  <c r="E15" i="11" s="1"/>
  <c r="E18" i="11" l="1"/>
  <c r="G17" i="11"/>
  <c r="H17" i="11" s="1"/>
</calcChain>
</file>

<file path=xl/sharedStrings.xml><?xml version="1.0" encoding="utf-8"?>
<sst xmlns="http://schemas.openxmlformats.org/spreadsheetml/2006/main" count="627" uniqueCount="215">
  <si>
    <t>ANEXO A</t>
  </si>
  <si>
    <t>PLANILHAS DE PROPOSTA DE PREÇO</t>
  </si>
  <si>
    <t>Planilha de Proposta de Preço</t>
  </si>
  <si>
    <t>Processo nº:</t>
  </si>
  <si>
    <t>Dia _______/_____________/____________ às _____:_____ horas</t>
  </si>
  <si>
    <t>Município/UF: São Luís/MA</t>
  </si>
  <si>
    <t>Nº de meses de execução contratual: 12 meses</t>
  </si>
  <si>
    <t>Item</t>
  </si>
  <si>
    <t>Posto</t>
  </si>
  <si>
    <t>Custo Estimado por posto</t>
  </si>
  <si>
    <t>Quantidade de postos</t>
  </si>
  <si>
    <t>Valor mensal</t>
  </si>
  <si>
    <t>Valor anual</t>
  </si>
  <si>
    <t>Total Item 1</t>
  </si>
  <si>
    <t>E</t>
  </si>
  <si>
    <t>RESPONSÁVEL PELO PROJETO</t>
  </si>
  <si>
    <t>Unidade de Serviços Auxiliares.</t>
  </si>
  <si>
    <t>PLANILHA DE COMPOSIÇÃO DE CUSTOS E FORMAÇÃO DE PREÇOS</t>
  </si>
  <si>
    <t>MÃO-DE-OBRA VINCULADA À EXECUÇÃO CONTRATUAL</t>
  </si>
  <si>
    <t>A</t>
  </si>
  <si>
    <t>Data da apresentação da proposta</t>
  </si>
  <si>
    <t>B</t>
  </si>
  <si>
    <t>C</t>
  </si>
  <si>
    <t>Ano Acordo, Convenção Coletiva ou Sentença Normativa em Dissídio Coletivo.</t>
  </si>
  <si>
    <t>D</t>
  </si>
  <si>
    <t>Nº de meses de execução contratual</t>
  </si>
  <si>
    <t>12 meses</t>
  </si>
  <si>
    <t>Mão-de-obra vinculada à execução contratual</t>
  </si>
  <si>
    <t>Dados complementares para composição dos custos referente à mão-de-obra</t>
  </si>
  <si>
    <t>Tipo de serviço</t>
  </si>
  <si>
    <t>Vigilância</t>
  </si>
  <si>
    <t>Salário normativo da categoria profissional</t>
  </si>
  <si>
    <t>Categoria profissional</t>
  </si>
  <si>
    <t>Data base da categoria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</si>
  <si>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</si>
  <si>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</si>
  <si>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</si>
  <si>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</si>
  <si>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</si>
  <si>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</si>
  <si>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</si>
  <si>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Hora noturna adicional</t>
  </si>
  <si>
    <t>F</t>
  </si>
  <si>
    <t>Adicional de risco de vida</t>
  </si>
  <si>
    <t>G</t>
  </si>
  <si>
    <t>H</t>
  </si>
  <si>
    <t>Outros</t>
  </si>
  <si>
    <t>Total da Remuneração</t>
  </si>
  <si>
    <t>Módulo 2: Benefícios Mensais e diários</t>
  </si>
  <si>
    <t>Benefícios Mensais e Diários</t>
  </si>
  <si>
    <t>Auxílio creche</t>
  </si>
  <si>
    <t>Auxílio invalidez*</t>
  </si>
  <si>
    <t>I</t>
  </si>
  <si>
    <t>Total de benefícios mensais e diários</t>
  </si>
  <si>
    <t>Módulo 3: Insumos Diversos</t>
  </si>
  <si>
    <t>Insumos diversos</t>
  </si>
  <si>
    <t>Total de Insumos Diversos</t>
  </si>
  <si>
    <t>Módulo 4: Encargos Sociais e Trabalhistas</t>
  </si>
  <si>
    <t>Submódulo 4.1 – Encargos previdenciários e FGTS</t>
  </si>
  <si>
    <t>4.1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</si>
  <si>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</si>
  <si>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</si>
  <si>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</si>
  <si>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</si>
  <si>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</si>
  <si>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</si>
  <si>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</si>
  <si>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</si>
  <si>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de Trabalho (decreto 6042/2007)</t>
  </si>
  <si>
    <t>SEBRAE</t>
  </si>
  <si>
    <t>Total</t>
  </si>
  <si>
    <t>Submódulo 4.2 – 13º salário e Adicional de Férias</t>
  </si>
  <si>
    <t>4.2</t>
  </si>
  <si>
    <t>13º Salário e Adicional de Férias</t>
  </si>
  <si>
    <t>Subtotal</t>
  </si>
  <si>
    <t>Incidência do Submódulo 4.1 sobre 13º salário e adicional de férias</t>
  </si>
  <si>
    <t>Submódulo 4.3 – Afastamento Maternidade</t>
  </si>
  <si>
    <t>4.3</t>
  </si>
  <si>
    <t>Afastamento Maternidade</t>
  </si>
  <si>
    <t>Incidência do submódulo 4.1 sobre afastamento maternidade</t>
  </si>
  <si>
    <t>Submódulo 4.4 – Provisão para Rescisão</t>
  </si>
  <si>
    <t>4.4</t>
  </si>
  <si>
    <t>Provisão para Rescisão</t>
  </si>
  <si>
    <t>Incidência do FGTS sobre aviso prévio indenizado (provisão para rescisão)</t>
  </si>
  <si>
    <t>Multa do FGTS do aviso prévio indenizado (manual)</t>
  </si>
  <si>
    <t>Aviso prévio trabalhado  (manual)</t>
  </si>
  <si>
    <t>Incidência do submódulo 4.1 sobre aviso prévio trabalhado</t>
  </si>
  <si>
    <t>Multa FGTS do aviso prévio trabalhado</t>
  </si>
  <si>
    <t>Submódulo 4.5 – Custo de Reposição do Profissional Ausente</t>
  </si>
  <si>
    <t>4.5</t>
  </si>
  <si>
    <t>Composição do custo de Reposição do Profissional Ausente</t>
  </si>
  <si>
    <t>Ausências legais</t>
  </si>
  <si>
    <t>Incidência do submódulo 4.1 sobre o Custo de reposição</t>
  </si>
  <si>
    <t>Quadro – resumo – Módulo 4 – Encargos sociais e trabalhistas</t>
  </si>
  <si>
    <t>Encargos Sociais e Trabalhistas</t>
  </si>
  <si>
    <t>13º salário+Adicional de Férias</t>
  </si>
  <si>
    <t>Encargos Previdenciários e FGTS</t>
  </si>
  <si>
    <t>Custo de Rescisão</t>
  </si>
  <si>
    <t>Custo de Reposição do Profissional Ausente</t>
  </si>
  <si>
    <t>4.6</t>
  </si>
  <si>
    <t>Módulo 5: Custos indiretos, tributos e lucro</t>
  </si>
  <si>
    <t>Custos Indiretos, Tributos e Lucro</t>
  </si>
  <si>
    <t>Custos Indiretos (Portaria nº 7 da IN nº2/2008)</t>
  </si>
  <si>
    <t>Tributos</t>
  </si>
  <si>
    <t>B.1 Tributos Federais</t>
  </si>
  <si>
    <t>B.1.1 PIS (depende do regime de tributação)</t>
  </si>
  <si>
    <t>B.1.2 COFINS (depende do regime de tributação)</t>
  </si>
  <si>
    <t>B.2 Tributos Estaduais  (ISS)</t>
  </si>
  <si>
    <t>B.3 Tributos Municipais</t>
  </si>
  <si>
    <t>B.4 Outros Tributos</t>
  </si>
  <si>
    <t>Lucro</t>
  </si>
  <si>
    <t>Anexo III –B – Quadro-resumo do custo por empregado</t>
  </si>
  <si>
    <t>Mão-de-obra vinculada à execução contratual (valor por empregado)</t>
  </si>
  <si>
    <t>Módulo 1- Composição da Remuneração</t>
  </si>
  <si>
    <t>Módulo 2- Benefícios Mensais e Diários</t>
  </si>
  <si>
    <t>Módulo 3- Insumos Diversos (uniformes, materiais, equipamentos e outros)</t>
  </si>
  <si>
    <t>Módulo 4- Encargos Sociais e Trabalhistas</t>
  </si>
  <si>
    <t>Subtotal (A+B+C+D)</t>
  </si>
  <si>
    <t>Módulo 5 – Custos indiretos, tributos e lucro</t>
  </si>
  <si>
    <t>Valor total por empregado</t>
  </si>
  <si>
    <t>Anexo III –C – Quadro-resumo – Valor Mensal dos Serviços</t>
  </si>
  <si>
    <t>Valor proposto por empregado (B)</t>
  </si>
  <si>
    <t>Qtde de empregados por posto</t>
  </si>
  <si>
    <t>Valor proposto por posto</t>
  </si>
  <si>
    <t>Qtde e postos</t>
  </si>
  <si>
    <t>Valor total dos serviços</t>
  </si>
  <si>
    <t>(A)</t>
  </si>
  <si>
    <t>(C)</t>
  </si>
  <si>
    <t>(D)=(BXC)</t>
  </si>
  <si>
    <t>(E)</t>
  </si>
  <si>
    <t>(F)=(DxE)</t>
  </si>
  <si>
    <t>Serviço 1 (com adicional noturno)</t>
  </si>
  <si>
    <t>II</t>
  </si>
  <si>
    <t>Serviço 2 (indicar)</t>
  </si>
  <si>
    <t>Valor mensal dos serviços (I+II)</t>
  </si>
  <si>
    <t>Anexo III –D – Quadro-demonstrativo – Valor Global da proposta</t>
  </si>
  <si>
    <t>Valor global da proposta</t>
  </si>
  <si>
    <t>Descrição</t>
  </si>
  <si>
    <t>Valor proposto por unidade de medida</t>
  </si>
  <si>
    <t>Valor mensal do serviço</t>
  </si>
  <si>
    <t>Valor global da proposta (valor mensal do serviço x nº meses do contrato)</t>
  </si>
  <si>
    <t xml:space="preserve">Intervalo intrajornada </t>
  </si>
  <si>
    <t xml:space="preserve">13º Salário </t>
  </si>
  <si>
    <t>Aviso prévio Indenizado</t>
  </si>
  <si>
    <t xml:space="preserve">Férias </t>
  </si>
  <si>
    <t xml:space="preserve">Ausência por doença </t>
  </si>
  <si>
    <t>Ausência por acidente de trabalho</t>
  </si>
  <si>
    <t>Calça Social Masculina</t>
  </si>
  <si>
    <t>Empresa 1</t>
  </si>
  <si>
    <t>Empresa 2</t>
  </si>
  <si>
    <t>Empresa 3</t>
  </si>
  <si>
    <t>Empresa 4</t>
  </si>
  <si>
    <t>Preço Unit</t>
  </si>
  <si>
    <t>Quant.</t>
  </si>
  <si>
    <t>Média dos valores</t>
  </si>
  <si>
    <t>Camisa social Masc ulina</t>
  </si>
  <si>
    <t>Meia Social masculina</t>
  </si>
  <si>
    <t>Cinto Social masculino</t>
  </si>
  <si>
    <t>Sapato Social masculino</t>
  </si>
  <si>
    <t>Uniforme  - Semestral</t>
  </si>
  <si>
    <t>Preço Unit.</t>
  </si>
  <si>
    <t>Sub-Total</t>
  </si>
  <si>
    <t>Total por semestre</t>
  </si>
  <si>
    <t>Total por mês</t>
  </si>
  <si>
    <t>Uniforme  - Anual</t>
  </si>
  <si>
    <t>Total por ano</t>
  </si>
  <si>
    <t>Uniforme por Profissional</t>
  </si>
  <si>
    <t>Colete tático</t>
  </si>
  <si>
    <t>Capa de Chuva</t>
  </si>
  <si>
    <t>Revólver</t>
  </si>
  <si>
    <t>Munição</t>
  </si>
  <si>
    <t>Apito</t>
  </si>
  <si>
    <t>Jet loader</t>
  </si>
  <si>
    <t>coldre</t>
  </si>
  <si>
    <t>Custo mensal do Equipamento =</t>
  </si>
  <si>
    <t>Adicional de Férias  (Manual MPOG)</t>
  </si>
  <si>
    <t>Serviço 1 (sem adicional noturno)</t>
  </si>
  <si>
    <t>Uniformes (Cotação no Mercado)</t>
  </si>
  <si>
    <t>Materiais (Cotação no Mercado)</t>
  </si>
  <si>
    <t>Equipamentos (Cotação no Mercado)</t>
  </si>
  <si>
    <t xml:space="preserve">Outros </t>
  </si>
  <si>
    <t>Planilha de Custos Totais</t>
  </si>
  <si>
    <t>Tipo de Posto</t>
  </si>
  <si>
    <t>Quantidade de Postos</t>
  </si>
  <si>
    <t>Valor Unitário Mensal (R$)</t>
  </si>
  <si>
    <t>Preço Máximo Mensal (R$)</t>
  </si>
  <si>
    <t>Preço Máximo Anual (R$)</t>
  </si>
  <si>
    <t>Vigilância 12x36 (Diurno)</t>
  </si>
  <si>
    <t>Vigilância 12x36 (Noturno)</t>
  </si>
  <si>
    <t>UF: Maranhão</t>
  </si>
  <si>
    <t>1.0 - Cidade de Coelho Neto - MA</t>
  </si>
  <si>
    <t>Vigilantes (com adicional noturno)</t>
  </si>
  <si>
    <t>Vigilantes (sem adicional noturno)</t>
  </si>
  <si>
    <t>UF</t>
  </si>
  <si>
    <t xml:space="preserve"> MARANHÃO</t>
  </si>
  <si>
    <t>Plano de saúde – (Composição Governo de Maranhão)</t>
  </si>
  <si>
    <t>Auxilio Transporte   (R$ 3,10x16diasx2viagens)</t>
  </si>
  <si>
    <t>Plano de saúde – (Composição Governo do Maranhão)</t>
  </si>
  <si>
    <t>Maio de 2014</t>
  </si>
  <si>
    <t>___/___/2014</t>
  </si>
  <si>
    <t>Licitação nº__________     Pregão Eletrônico nº ____/2014</t>
  </si>
  <si>
    <t>Licitação nº____________     Pregão Eletrônico nº ____/2014</t>
  </si>
  <si>
    <t>Data da apresentação da proposta ___/___/2014</t>
  </si>
  <si>
    <r>
      <t>Licença paternidade</t>
    </r>
    <r>
      <rPr>
        <sz val="11"/>
        <color indexed="55"/>
        <rFont val="Times New Roman"/>
        <family val="1"/>
        <charset val="1"/>
      </rPr>
      <t xml:space="preserve"> </t>
    </r>
  </si>
  <si>
    <r>
      <t>Licença paternidade</t>
    </r>
    <r>
      <rPr>
        <sz val="12"/>
        <color indexed="55"/>
        <rFont val="Times New Roman"/>
        <family val="1"/>
        <charset val="1"/>
      </rPr>
      <t xml:space="preserve"> </t>
    </r>
  </si>
  <si>
    <t>Ano Acordo, Convenção Coletiva ou Sentença Normativa em Dissídio Coletivo. 2014/2015</t>
  </si>
  <si>
    <t>2014/2015</t>
  </si>
  <si>
    <t>Auxilio Transporte  (R$ 3,10x16diasx2viagens)</t>
  </si>
  <si>
    <r>
      <t xml:space="preserve">Seguro de vida* </t>
    </r>
    <r>
      <rPr>
        <sz val="12"/>
        <color indexed="55"/>
        <rFont val="Times New Roman"/>
        <family val="1"/>
        <charset val="1"/>
      </rPr>
      <t>(Os empregadores garantirão a todos os empregados das categorias profissionais previstas na cláusula Segunda desta convenção, o seguro de vida na forma da legislação vigente. ) CCT 2014/15 Cláusula 20ª (Composição Governo do Maranhão)</t>
    </r>
  </si>
  <si>
    <r>
      <t xml:space="preserve">Seguro de vida* </t>
    </r>
    <r>
      <rPr>
        <sz val="11"/>
        <color indexed="55"/>
        <rFont val="Times New Roman"/>
        <family val="1"/>
        <charset val="1"/>
      </rPr>
      <t>(Os empregadores garantirão a todos os empregados das categorias profissionais previstas na cláusula Segunda desta convenção, o seguro de vida na forma da legislação vigente. ) CCT 2014/15 Cláusula 20ª (Composição Governo do Maranhão)</t>
    </r>
  </si>
  <si>
    <t>Auxílio funeral (As empresas concederão auxílio funeral no valor de 01 (um) piso da categoria a que pertença o trabalhador abrangido por esta convenção) CCT 2014/15 Cláusula 19ª</t>
  </si>
  <si>
    <t>Auxílio funeral (As empresas concederão auxílio funeral no valor de 02 (dois) pisos da categoria a que pertença o trabalhador abrangido por esta convenção) CCT 2014/15 Cláusula 19ª</t>
  </si>
  <si>
    <t>Auxílio alimentação (R$ 11,80 x 16 dias) clausula 14ª CCT 2014/15</t>
  </si>
  <si>
    <t>Valor Máximo Mensal do Contrato para 01 (um) posto 24 horas (1 Posto Diurno + 1 posto Noturno)</t>
  </si>
  <si>
    <t>Valor Máximo Anual do Contrato (12 meses) para 01 (um) posto 24 horas (1 Posto Diurno + 1 posto Noturno)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</si>
</sst>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R$ -416]#,##0.00_);\([$R$ -416]#,##0.00\)"/>
    <numFmt numFmtId="165" formatCode="&quot;R$ &quot;#,##0.00"/>
    <numFmt numFmtId="166" formatCode="_(&quot;R$ &quot;* #,##0.00_);_(&quot;R$ &quot;* \(#,##0.00\);_(&quot;R$ &quot;* \-??_);_(@_)"/>
    <numFmt numFmtId="167" formatCode="[$R$-416]\ #,##0.00;[Red]\-[$R$-416]\ #,##0.00"/>
    <numFmt numFmtId="168" formatCode="&quot;R$ &quot;#,##0.00;[Red]&quot;R$ &quot;#,##0.00"/>
  </numFmts>
  <fonts count="30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Calibri"/>
      <family val="2"/>
    </font>
    <font>
      <sz val="11"/>
      <color indexed="55"/>
      <name val="Times New Roman"/>
      <family val="1"/>
      <charset val="1"/>
    </font>
    <font>
      <sz val="11"/>
      <name val="Times New Roman"/>
      <family val="1"/>
    </font>
    <font>
      <u/>
      <sz val="11"/>
      <color rgb="FF0000FF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b/>
      <sz val="12"/>
      <color theme="1"/>
      <name val="Times New Roman"/>
      <family val="1"/>
    </font>
    <font>
      <sz val="12"/>
      <color rgb="FF000000"/>
      <name val="Calibri"/>
      <family val="2"/>
    </font>
    <font>
      <sz val="12"/>
      <color indexed="55"/>
      <name val="Times New Roman"/>
      <family val="1"/>
      <charset val="1"/>
    </font>
    <font>
      <sz val="12"/>
      <name val="Times New Roman"/>
      <family val="1"/>
    </font>
    <font>
      <u/>
      <sz val="12"/>
      <color rgb="FF0000FF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2"/>
      <name val="Times New Roman"/>
      <family val="1"/>
      <charset val="1"/>
    </font>
    <font>
      <b/>
      <sz val="16"/>
      <color rgb="FF000000"/>
      <name val="Arial"/>
      <family val="2"/>
    </font>
    <font>
      <sz val="16"/>
      <color rgb="FF000000"/>
      <name val="Calibri"/>
      <family val="2"/>
      <charset val="1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6"/>
      <color rgb="FF000000"/>
      <name val="Calibri"/>
      <family val="2"/>
    </font>
    <font>
      <sz val="16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1"/>
      <name val="Times New Roman"/>
      <family val="1"/>
      <charset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5B3D7"/>
        <bgColor rgb="FF9999FF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1" fillId="0" borderId="0"/>
  </cellStyleXfs>
  <cellXfs count="19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/>
    <xf numFmtId="165" fontId="0" fillId="0" borderId="0" xfId="0" applyNumberFormat="1"/>
    <xf numFmtId="165" fontId="0" fillId="0" borderId="0" xfId="0" applyNumberFormat="1" applyAlignment="1">
      <alignment horizontal="left"/>
    </xf>
    <xf numFmtId="0" fontId="2" fillId="0" borderId="0" xfId="0" applyFont="1" applyAlignment="1">
      <alignment horizontal="right"/>
    </xf>
    <xf numFmtId="165" fontId="2" fillId="0" borderId="0" xfId="0" applyNumberFormat="1" applyFont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Font="1"/>
    <xf numFmtId="0" fontId="5" fillId="0" borderId="0" xfId="0" applyFont="1" applyAlignment="1">
      <alignment vertical="center"/>
    </xf>
    <xf numFmtId="10" fontId="0" fillId="0" borderId="0" xfId="0" applyNumberFormat="1" applyFont="1"/>
    <xf numFmtId="4" fontId="0" fillId="0" borderId="0" xfId="0" applyNumberFormat="1" applyFont="1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10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10" fontId="5" fillId="0" borderId="6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5" fillId="0" borderId="5" xfId="0" applyNumberFormat="1" applyFont="1" applyBorder="1" applyAlignment="1">
      <alignment vertical="center" wrapText="1"/>
    </xf>
    <xf numFmtId="10" fontId="4" fillId="0" borderId="5" xfId="0" applyNumberFormat="1" applyFont="1" applyBorder="1" applyAlignment="1">
      <alignment vertical="center" wrapText="1"/>
    </xf>
    <xf numFmtId="0" fontId="0" fillId="0" borderId="0" xfId="0" applyFont="1" applyFill="1"/>
    <xf numFmtId="0" fontId="4" fillId="0" borderId="1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167" fontId="5" fillId="0" borderId="5" xfId="0" applyNumberFormat="1" applyFont="1" applyBorder="1" applyAlignment="1">
      <alignment vertical="center" wrapText="1"/>
    </xf>
    <xf numFmtId="4" fontId="5" fillId="0" borderId="5" xfId="0" applyNumberFormat="1" applyFont="1" applyBorder="1" applyAlignment="1">
      <alignment vertical="center" wrapText="1"/>
    </xf>
    <xf numFmtId="168" fontId="5" fillId="0" borderId="5" xfId="0" applyNumberFormat="1" applyFont="1" applyBorder="1" applyAlignment="1">
      <alignment vertical="center" wrapText="1"/>
    </xf>
    <xf numFmtId="165" fontId="5" fillId="0" borderId="5" xfId="0" applyNumberFormat="1" applyFont="1" applyBorder="1" applyAlignment="1">
      <alignment vertical="center" wrapText="1"/>
    </xf>
    <xf numFmtId="0" fontId="0" fillId="0" borderId="0" xfId="0" applyFont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 applyFill="1" applyBorder="1" applyAlignment="1">
      <alignment vertical="center" wrapText="1"/>
    </xf>
    <xf numFmtId="0" fontId="0" fillId="0" borderId="0" xfId="0" applyFont="1" applyBorder="1"/>
    <xf numFmtId="168" fontId="0" fillId="0" borderId="0" xfId="0" applyNumberFormat="1" applyFont="1"/>
    <xf numFmtId="0" fontId="6" fillId="0" borderId="0" xfId="0" applyFont="1"/>
    <xf numFmtId="4" fontId="4" fillId="2" borderId="1" xfId="0" applyNumberFormat="1" applyFont="1" applyFill="1" applyBorder="1" applyAlignment="1">
      <alignment vertical="center" wrapText="1"/>
    </xf>
    <xf numFmtId="4" fontId="5" fillId="0" borderId="5" xfId="1" applyNumberFormat="1" applyFont="1" applyBorder="1" applyAlignment="1" applyProtection="1">
      <alignment vertical="center" wrapText="1"/>
    </xf>
    <xf numFmtId="4" fontId="4" fillId="2" borderId="5" xfId="0" applyNumberFormat="1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0" fontId="4" fillId="0" borderId="6" xfId="0" applyNumberFormat="1" applyFont="1" applyBorder="1" applyAlignment="1">
      <alignment vertical="center" wrapText="1"/>
    </xf>
    <xf numFmtId="10" fontId="5" fillId="0" borderId="5" xfId="0" applyNumberFormat="1" applyFont="1" applyFill="1" applyBorder="1" applyAlignment="1">
      <alignment vertical="center" wrapText="1"/>
    </xf>
    <xf numFmtId="4" fontId="4" fillId="3" borderId="5" xfId="0" applyNumberFormat="1" applyFont="1" applyFill="1" applyBorder="1" applyAlignment="1">
      <alignment vertical="center" wrapText="1"/>
    </xf>
    <xf numFmtId="10" fontId="8" fillId="0" borderId="5" xfId="0" applyNumberFormat="1" applyFont="1" applyBorder="1" applyAlignment="1">
      <alignment vertical="center" wrapText="1"/>
    </xf>
    <xf numFmtId="0" fontId="9" fillId="0" borderId="0" xfId="0" applyFont="1" applyBorder="1" applyAlignment="1" applyProtection="1"/>
    <xf numFmtId="0" fontId="0" fillId="0" borderId="5" xfId="0" applyFont="1" applyBorder="1" applyAlignment="1">
      <alignment vertical="center" wrapText="1"/>
    </xf>
    <xf numFmtId="0" fontId="10" fillId="0" borderId="0" xfId="0" applyFont="1"/>
    <xf numFmtId="4" fontId="4" fillId="0" borderId="5" xfId="0" applyNumberFormat="1" applyFont="1" applyBorder="1" applyAlignment="1">
      <alignment vertical="center" wrapText="1"/>
    </xf>
    <xf numFmtId="0" fontId="5" fillId="0" borderId="0" xfId="0" applyFont="1" applyFill="1"/>
    <xf numFmtId="0" fontId="5" fillId="0" borderId="0" xfId="0" applyFont="1"/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10" fontId="4" fillId="0" borderId="7" xfId="0" applyNumberFormat="1" applyFont="1" applyBorder="1" applyAlignment="1">
      <alignment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2" fontId="0" fillId="0" borderId="0" xfId="0" applyNumberFormat="1" applyFont="1"/>
    <xf numFmtId="4" fontId="5" fillId="0" borderId="7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 wrapText="1"/>
    </xf>
    <xf numFmtId="164" fontId="5" fillId="0" borderId="5" xfId="0" applyNumberFormat="1" applyFont="1" applyBorder="1" applyAlignment="1">
      <alignment vertical="center" wrapText="1"/>
    </xf>
    <xf numFmtId="3" fontId="5" fillId="0" borderId="5" xfId="0" applyNumberFormat="1" applyFont="1" applyBorder="1" applyAlignment="1">
      <alignment vertical="center" wrapText="1"/>
    </xf>
    <xf numFmtId="0" fontId="12" fillId="0" borderId="0" xfId="0" applyFont="1"/>
    <xf numFmtId="0" fontId="13" fillId="0" borderId="0" xfId="0" applyFont="1" applyAlignment="1">
      <alignment vertical="center"/>
    </xf>
    <xf numFmtId="10" fontId="12" fillId="0" borderId="0" xfId="0" applyNumberFormat="1" applyFont="1"/>
    <xf numFmtId="4" fontId="12" fillId="0" borderId="0" xfId="0" applyNumberFormat="1" applyFont="1"/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10" fontId="13" fillId="0" borderId="1" xfId="0" applyNumberFormat="1" applyFont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top" wrapText="1"/>
    </xf>
    <xf numFmtId="0" fontId="13" fillId="0" borderId="5" xfId="0" applyFont="1" applyBorder="1" applyAlignment="1">
      <alignment vertical="center" wrapText="1"/>
    </xf>
    <xf numFmtId="164" fontId="12" fillId="0" borderId="0" xfId="0" applyNumberFormat="1" applyFont="1"/>
    <xf numFmtId="0" fontId="13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10" fontId="13" fillId="0" borderId="6" xfId="0" applyNumberFormat="1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0" fontId="13" fillId="0" borderId="5" xfId="0" applyNumberFormat="1" applyFont="1" applyBorder="1" applyAlignment="1">
      <alignment vertical="center" wrapText="1"/>
    </xf>
    <xf numFmtId="10" fontId="11" fillId="0" borderId="5" xfId="0" applyNumberFormat="1" applyFont="1" applyBorder="1" applyAlignment="1">
      <alignment vertical="center" wrapText="1"/>
    </xf>
    <xf numFmtId="0" fontId="12" fillId="0" borderId="0" xfId="0" applyFont="1" applyFill="1"/>
    <xf numFmtId="0" fontId="11" fillId="0" borderId="1" xfId="0" applyFont="1" applyBorder="1" applyAlignment="1">
      <alignment horizontal="left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167" fontId="13" fillId="0" borderId="5" xfId="0" applyNumberFormat="1" applyFont="1" applyBorder="1" applyAlignment="1">
      <alignment vertical="center" wrapText="1"/>
    </xf>
    <xf numFmtId="4" fontId="13" fillId="0" borderId="5" xfId="0" applyNumberFormat="1" applyFont="1" applyBorder="1" applyAlignment="1">
      <alignment vertical="center" wrapText="1"/>
    </xf>
    <xf numFmtId="168" fontId="13" fillId="0" borderId="5" xfId="0" applyNumberFormat="1" applyFont="1" applyBorder="1" applyAlignment="1">
      <alignment vertical="center" wrapText="1"/>
    </xf>
    <xf numFmtId="165" fontId="13" fillId="0" borderId="5" xfId="0" applyNumberFormat="1" applyFont="1" applyBorder="1" applyAlignment="1">
      <alignment vertical="center" wrapText="1"/>
    </xf>
    <xf numFmtId="0" fontId="12" fillId="0" borderId="0" xfId="0" applyFont="1" applyAlignment="1">
      <alignment wrapText="1"/>
    </xf>
    <xf numFmtId="4" fontId="1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/>
    <xf numFmtId="0" fontId="13" fillId="0" borderId="0" xfId="0" applyFont="1" applyFill="1" applyBorder="1" applyAlignment="1">
      <alignment vertical="center" wrapText="1"/>
    </xf>
    <xf numFmtId="0" fontId="12" fillId="0" borderId="0" xfId="0" applyFont="1" applyBorder="1"/>
    <xf numFmtId="168" fontId="12" fillId="0" borderId="0" xfId="0" applyNumberFormat="1" applyFont="1"/>
    <xf numFmtId="0" fontId="15" fillId="0" borderId="0" xfId="0" applyFont="1"/>
    <xf numFmtId="4" fontId="11" fillId="2" borderId="1" xfId="0" applyNumberFormat="1" applyFont="1" applyFill="1" applyBorder="1" applyAlignment="1">
      <alignment vertical="center" wrapText="1"/>
    </xf>
    <xf numFmtId="4" fontId="13" fillId="0" borderId="5" xfId="1" applyNumberFormat="1" applyFont="1" applyBorder="1" applyAlignment="1" applyProtection="1">
      <alignment vertical="center" wrapText="1"/>
    </xf>
    <xf numFmtId="4" fontId="11" fillId="2" borderId="5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0" fontId="11" fillId="0" borderId="6" xfId="0" applyNumberFormat="1" applyFont="1" applyBorder="1" applyAlignment="1">
      <alignment vertical="center" wrapText="1"/>
    </xf>
    <xf numFmtId="10" fontId="13" fillId="0" borderId="5" xfId="0" applyNumberFormat="1" applyFont="1" applyFill="1" applyBorder="1" applyAlignment="1">
      <alignment vertical="center" wrapText="1"/>
    </xf>
    <xf numFmtId="4" fontId="13" fillId="0" borderId="5" xfId="0" applyNumberFormat="1" applyFont="1" applyFill="1" applyBorder="1" applyAlignment="1">
      <alignment vertical="center" wrapText="1"/>
    </xf>
    <xf numFmtId="4" fontId="11" fillId="3" borderId="5" xfId="0" applyNumberFormat="1" applyFont="1" applyFill="1" applyBorder="1" applyAlignment="1">
      <alignment vertical="center" wrapText="1"/>
    </xf>
    <xf numFmtId="10" fontId="17" fillId="0" borderId="5" xfId="0" applyNumberFormat="1" applyFont="1" applyBorder="1" applyAlignment="1">
      <alignment vertical="center" wrapText="1"/>
    </xf>
    <xf numFmtId="0" fontId="18" fillId="0" borderId="0" xfId="0" applyFont="1" applyBorder="1" applyAlignment="1" applyProtection="1"/>
    <xf numFmtId="0" fontId="12" fillId="0" borderId="5" xfId="0" applyFont="1" applyBorder="1" applyAlignment="1">
      <alignment vertical="center" wrapText="1"/>
    </xf>
    <xf numFmtId="0" fontId="19" fillId="0" borderId="0" xfId="0" applyFont="1"/>
    <xf numFmtId="4" fontId="11" fillId="0" borderId="5" xfId="0" applyNumberFormat="1" applyFont="1" applyBorder="1" applyAlignment="1">
      <alignment vertical="center" wrapText="1"/>
    </xf>
    <xf numFmtId="0" fontId="13" fillId="0" borderId="0" xfId="0" applyFont="1" applyFill="1"/>
    <xf numFmtId="0" fontId="13" fillId="0" borderId="0" xfId="0" applyFont="1"/>
    <xf numFmtId="10" fontId="13" fillId="0" borderId="1" xfId="0" applyNumberFormat="1" applyFont="1" applyFill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10" fontId="11" fillId="0" borderId="7" xfId="0" applyNumberFormat="1" applyFont="1" applyBorder="1" applyAlignment="1">
      <alignment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10" fontId="13" fillId="0" borderId="7" xfId="0" applyNumberFormat="1" applyFont="1" applyFill="1" applyBorder="1" applyAlignment="1">
      <alignment vertical="center" wrapText="1"/>
    </xf>
    <xf numFmtId="4" fontId="13" fillId="0" borderId="7" xfId="0" applyNumberFormat="1" applyFont="1" applyFill="1" applyBorder="1" applyAlignment="1">
      <alignment vertical="center" wrapText="1"/>
    </xf>
    <xf numFmtId="2" fontId="12" fillId="0" borderId="0" xfId="0" applyNumberFormat="1" applyFont="1"/>
    <xf numFmtId="4" fontId="11" fillId="0" borderId="6" xfId="0" applyNumberFormat="1" applyFont="1" applyBorder="1" applyAlignment="1">
      <alignment vertical="center" wrapText="1"/>
    </xf>
    <xf numFmtId="4" fontId="11" fillId="0" borderId="5" xfId="0" applyNumberFormat="1" applyFont="1" applyFill="1" applyBorder="1" applyAlignment="1">
      <alignment vertical="center" wrapText="1"/>
    </xf>
    <xf numFmtId="164" fontId="13" fillId="0" borderId="5" xfId="0" applyNumberFormat="1" applyFont="1" applyBorder="1" applyAlignment="1">
      <alignment vertical="center" wrapText="1"/>
    </xf>
    <xf numFmtId="3" fontId="13" fillId="0" borderId="5" xfId="0" applyNumberFormat="1" applyFont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4" fontId="20" fillId="0" borderId="5" xfId="0" applyNumberFormat="1" applyFont="1" applyFill="1" applyBorder="1" applyAlignment="1">
      <alignment vertical="center" wrapText="1"/>
    </xf>
    <xf numFmtId="4" fontId="3" fillId="0" borderId="7" xfId="0" applyNumberFormat="1" applyFont="1" applyBorder="1" applyAlignment="1">
      <alignment vertical="center" wrapText="1"/>
    </xf>
    <xf numFmtId="164" fontId="3" fillId="0" borderId="5" xfId="0" applyNumberFormat="1" applyFont="1" applyBorder="1" applyAlignment="1">
      <alignment vertical="center" wrapText="1"/>
    </xf>
    <xf numFmtId="0" fontId="22" fillId="0" borderId="0" xfId="0" applyFont="1"/>
    <xf numFmtId="4" fontId="22" fillId="0" borderId="0" xfId="0" applyNumberFormat="1" applyFont="1"/>
    <xf numFmtId="0" fontId="22" fillId="0" borderId="0" xfId="0" applyFont="1" applyAlignment="1">
      <alignment horizontal="center"/>
    </xf>
    <xf numFmtId="165" fontId="25" fillId="0" borderId="0" xfId="0" applyNumberFormat="1" applyFont="1"/>
    <xf numFmtId="0" fontId="26" fillId="4" borderId="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left" vertical="center" wrapText="1"/>
    </xf>
    <xf numFmtId="0" fontId="26" fillId="4" borderId="5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vertical="center" wrapText="1"/>
    </xf>
    <xf numFmtId="0" fontId="26" fillId="0" borderId="5" xfId="0" applyFont="1" applyBorder="1" applyAlignment="1">
      <alignment horizontal="center" vertical="center" wrapText="1"/>
    </xf>
    <xf numFmtId="4" fontId="26" fillId="0" borderId="5" xfId="0" applyNumberFormat="1" applyFont="1" applyBorder="1" applyAlignment="1">
      <alignment horizontal="center" vertical="center" wrapText="1"/>
    </xf>
    <xf numFmtId="4" fontId="27" fillId="4" borderId="5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167" fontId="0" fillId="0" borderId="0" xfId="0" applyNumberFormat="1" applyFont="1"/>
    <xf numFmtId="167" fontId="28" fillId="0" borderId="5" xfId="0" applyNumberFormat="1" applyFont="1" applyFill="1" applyBorder="1" applyAlignment="1">
      <alignment vertical="center" wrapText="1"/>
    </xf>
    <xf numFmtId="10" fontId="28" fillId="0" borderId="6" xfId="0" applyNumberFormat="1" applyFont="1" applyFill="1" applyBorder="1" applyAlignment="1">
      <alignment vertical="center" wrapText="1"/>
    </xf>
    <xf numFmtId="4" fontId="28" fillId="0" borderId="5" xfId="0" applyNumberFormat="1" applyFont="1" applyFill="1" applyBorder="1" applyAlignment="1">
      <alignment vertical="center" wrapText="1"/>
    </xf>
    <xf numFmtId="10" fontId="5" fillId="0" borderId="7" xfId="0" applyNumberFormat="1" applyFont="1" applyBorder="1" applyAlignment="1">
      <alignment vertical="center" wrapText="1"/>
    </xf>
    <xf numFmtId="4" fontId="29" fillId="0" borderId="7" xfId="0" applyNumberFormat="1" applyFont="1" applyBorder="1" applyAlignment="1">
      <alignment vertical="center" wrapText="1"/>
    </xf>
    <xf numFmtId="164" fontId="29" fillId="0" borderId="5" xfId="0" applyNumberFormat="1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10" fontId="20" fillId="0" borderId="6" xfId="0" applyNumberFormat="1" applyFont="1" applyFill="1" applyBorder="1" applyAlignment="1">
      <alignment vertical="center" wrapText="1"/>
    </xf>
    <xf numFmtId="167" fontId="20" fillId="0" borderId="5" xfId="0" applyNumberFormat="1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65" fontId="13" fillId="0" borderId="5" xfId="1" applyNumberFormat="1" applyFont="1" applyFill="1" applyBorder="1" applyAlignment="1" applyProtection="1">
      <alignment vertical="center" wrapText="1"/>
    </xf>
    <xf numFmtId="165" fontId="5" fillId="0" borderId="5" xfId="1" applyNumberFormat="1" applyFont="1" applyFill="1" applyBorder="1" applyAlignment="1" applyProtection="1">
      <alignment vertical="center" wrapText="1"/>
    </xf>
    <xf numFmtId="167" fontId="5" fillId="0" borderId="5" xfId="0" applyNumberFormat="1" applyFont="1" applyFill="1" applyBorder="1" applyAlignment="1">
      <alignment vertical="center" wrapText="1"/>
    </xf>
    <xf numFmtId="0" fontId="27" fillId="4" borderId="8" xfId="0" applyFont="1" applyFill="1" applyBorder="1" applyAlignment="1">
      <alignment vertical="center" wrapText="1"/>
    </xf>
    <xf numFmtId="0" fontId="27" fillId="4" borderId="9" xfId="0" applyFont="1" applyFill="1" applyBorder="1" applyAlignment="1">
      <alignment vertical="center" wrapText="1"/>
    </xf>
    <xf numFmtId="0" fontId="27" fillId="4" borderId="6" xfId="0" applyFont="1" applyFill="1" applyBorder="1" applyAlignment="1">
      <alignment vertical="center" wrapText="1"/>
    </xf>
    <xf numFmtId="0" fontId="21" fillId="0" borderId="0" xfId="0" applyFont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10" fontId="5" fillId="0" borderId="7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10" fontId="3" fillId="0" borderId="7" xfId="0" applyNumberFormat="1" applyFont="1" applyBorder="1" applyAlignment="1">
      <alignment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5B3D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558ED5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view="pageBreakPreview" zoomScale="90" zoomScaleNormal="100" zoomScaleSheetLayoutView="90" workbookViewId="0">
      <selection activeCell="C21" sqref="C21"/>
    </sheetView>
  </sheetViews>
  <sheetFormatPr defaultRowHeight="21" x14ac:dyDescent="0.35"/>
  <cols>
    <col min="1" max="1" width="35.85546875" style="138" customWidth="1"/>
    <col min="2" max="2" width="14.85546875" style="139" customWidth="1"/>
    <col min="3" max="3" width="14.28515625" style="138" customWidth="1"/>
    <col min="4" max="4" width="17.7109375" style="138" customWidth="1"/>
    <col min="5" max="5" width="18" style="138" customWidth="1"/>
    <col min="6" max="6" width="9.140625" style="138"/>
    <col min="7" max="7" width="31.85546875" style="138" customWidth="1"/>
    <col min="8" max="16384" width="9.140625" style="138"/>
  </cols>
  <sheetData>
    <row r="1" spans="1:5" x14ac:dyDescent="0.35">
      <c r="A1" s="170"/>
      <c r="B1" s="170"/>
      <c r="C1" s="170"/>
      <c r="D1" s="170"/>
      <c r="E1" s="170"/>
    </row>
    <row r="2" spans="1:5" x14ac:dyDescent="0.35">
      <c r="A2" s="170" t="s">
        <v>181</v>
      </c>
      <c r="B2" s="170"/>
      <c r="C2" s="170"/>
      <c r="D2" s="170"/>
      <c r="E2" s="170"/>
    </row>
    <row r="3" spans="1:5" ht="21.75" thickBot="1" x14ac:dyDescent="0.4"/>
    <row r="4" spans="1:5" ht="21.75" thickBot="1" x14ac:dyDescent="0.4">
      <c r="A4" s="171" t="s">
        <v>2</v>
      </c>
      <c r="B4" s="171"/>
      <c r="C4" s="171"/>
      <c r="D4" s="171"/>
      <c r="E4" s="171"/>
    </row>
    <row r="5" spans="1:5" s="140" customFormat="1" ht="21.75" thickBot="1" x14ac:dyDescent="0.4">
      <c r="A5" s="172" t="s">
        <v>3</v>
      </c>
      <c r="B5" s="172"/>
      <c r="C5" s="172"/>
      <c r="D5" s="172"/>
      <c r="E5" s="172"/>
    </row>
    <row r="6" spans="1:5" ht="21.75" thickBot="1" x14ac:dyDescent="0.4">
      <c r="A6" s="172" t="s">
        <v>201</v>
      </c>
      <c r="B6" s="172"/>
      <c r="C6" s="172"/>
      <c r="D6" s="172"/>
      <c r="E6" s="172"/>
    </row>
    <row r="7" spans="1:5" ht="21.75" thickBot="1" x14ac:dyDescent="0.4">
      <c r="A7" s="172" t="s">
        <v>4</v>
      </c>
      <c r="B7" s="172"/>
      <c r="C7" s="172"/>
      <c r="D7" s="172"/>
      <c r="E7" s="172"/>
    </row>
    <row r="8" spans="1:5" s="141" customFormat="1" ht="21.75" thickBot="1" x14ac:dyDescent="0.4">
      <c r="A8" s="173" t="s">
        <v>202</v>
      </c>
      <c r="B8" s="173"/>
      <c r="C8" s="173"/>
      <c r="D8" s="173"/>
      <c r="E8" s="173"/>
    </row>
    <row r="9" spans="1:5" ht="31.5" customHeight="1" thickBot="1" x14ac:dyDescent="0.4">
      <c r="A9" s="173" t="s">
        <v>189</v>
      </c>
      <c r="B9" s="173"/>
      <c r="C9" s="173"/>
      <c r="D9" s="173"/>
      <c r="E9" s="173"/>
    </row>
    <row r="10" spans="1:5" ht="39.75" customHeight="1" thickBot="1" x14ac:dyDescent="0.4">
      <c r="A10" s="173" t="s">
        <v>205</v>
      </c>
      <c r="B10" s="173"/>
      <c r="C10" s="173"/>
      <c r="D10" s="173"/>
      <c r="E10" s="173"/>
    </row>
    <row r="11" spans="1:5" ht="21.75" thickBot="1" x14ac:dyDescent="0.4">
      <c r="A11" s="173" t="s">
        <v>6</v>
      </c>
      <c r="B11" s="173"/>
      <c r="C11" s="173"/>
      <c r="D11" s="173"/>
      <c r="E11" s="173"/>
    </row>
    <row r="12" spans="1:5" ht="21.75" thickBot="1" x14ac:dyDescent="0.4"/>
    <row r="13" spans="1:5" ht="81.75" thickBot="1" x14ac:dyDescent="0.4">
      <c r="A13" s="142" t="s">
        <v>182</v>
      </c>
      <c r="B13" s="143" t="s">
        <v>183</v>
      </c>
      <c r="C13" s="143" t="s">
        <v>184</v>
      </c>
      <c r="D13" s="143" t="s">
        <v>185</v>
      </c>
      <c r="E13" s="143" t="s">
        <v>186</v>
      </c>
    </row>
    <row r="14" spans="1:5" ht="41.25" thickBot="1" x14ac:dyDescent="0.4">
      <c r="A14" s="144" t="s">
        <v>190</v>
      </c>
      <c r="B14" s="145"/>
      <c r="C14" s="145"/>
      <c r="D14" s="145"/>
      <c r="E14" s="145"/>
    </row>
    <row r="15" spans="1:5" ht="21.75" thickBot="1" x14ac:dyDescent="0.4">
      <c r="A15" s="146" t="s">
        <v>187</v>
      </c>
      <c r="B15" s="147">
        <v>1</v>
      </c>
      <c r="C15" s="148">
        <f>'Anexo III - Posto Diurno'!$C$179</f>
        <v>6013.43</v>
      </c>
      <c r="D15" s="148">
        <f>B15*C15</f>
        <v>6013.43</v>
      </c>
      <c r="E15" s="148">
        <f>D15*12</f>
        <v>72161.16</v>
      </c>
    </row>
    <row r="16" spans="1:5" ht="21.75" thickBot="1" x14ac:dyDescent="0.4">
      <c r="A16" s="146" t="s">
        <v>188</v>
      </c>
      <c r="B16" s="147">
        <v>1</v>
      </c>
      <c r="C16" s="148">
        <f>'Anexo III - Posto Noturno'!$C$179</f>
        <v>6741.03</v>
      </c>
      <c r="D16" s="148">
        <f>B16*C16</f>
        <v>6741.03</v>
      </c>
      <c r="E16" s="148">
        <f>D16*12</f>
        <v>80892.36</v>
      </c>
    </row>
    <row r="17" spans="1:8" ht="40.5" customHeight="1" thickBot="1" x14ac:dyDescent="0.4">
      <c r="A17" s="167" t="s">
        <v>213</v>
      </c>
      <c r="B17" s="168"/>
      <c r="C17" s="168"/>
      <c r="D17" s="169"/>
      <c r="E17" s="149">
        <f>SUM(C15:C16)</f>
        <v>12754.46</v>
      </c>
      <c r="G17" s="139">
        <f>E17-11988.64</f>
        <v>765.81999999999971</v>
      </c>
      <c r="H17" s="138">
        <f>G17*12</f>
        <v>9189.8399999999965</v>
      </c>
    </row>
    <row r="18" spans="1:8" ht="43.5" customHeight="1" thickBot="1" x14ac:dyDescent="0.4">
      <c r="A18" s="167" t="s">
        <v>214</v>
      </c>
      <c r="B18" s="168"/>
      <c r="C18" s="168"/>
      <c r="D18" s="169"/>
      <c r="E18" s="149">
        <f>E17*12</f>
        <v>153053.51999999999</v>
      </c>
    </row>
  </sheetData>
  <mergeCells count="12">
    <mergeCell ref="A17:D17"/>
    <mergeCell ref="A18:D18"/>
    <mergeCell ref="A1:E1"/>
    <mergeCell ref="A2:E2"/>
    <mergeCell ref="A4:E4"/>
    <mergeCell ref="A5:E5"/>
    <mergeCell ref="A6:E6"/>
    <mergeCell ref="A7:E7"/>
    <mergeCell ref="A8:E8"/>
    <mergeCell ref="A9:E9"/>
    <mergeCell ref="A10:E10"/>
    <mergeCell ref="A11:E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2"/>
  <sheetViews>
    <sheetView view="pageBreakPreview" topLeftCell="A172" zoomScale="130" zoomScaleNormal="100" zoomScaleSheetLayoutView="130" workbookViewId="0">
      <selection activeCell="D59" sqref="D59"/>
    </sheetView>
  </sheetViews>
  <sheetFormatPr defaultColWidth="10" defaultRowHeight="15" x14ac:dyDescent="0.25"/>
  <cols>
    <col min="1" max="1" width="8.42578125" style="10" customWidth="1"/>
    <col min="2" max="2" width="56.140625" style="10" customWidth="1"/>
    <col min="3" max="3" width="15.28515625" style="12" customWidth="1"/>
    <col min="4" max="4" width="13.140625" style="13" customWidth="1"/>
    <col min="5" max="5" width="14.85546875" style="10" bestFit="1" customWidth="1"/>
    <col min="6" max="6" width="12.42578125" style="10" bestFit="1" customWidth="1"/>
    <col min="7" max="7" width="12.85546875" style="10" bestFit="1" customWidth="1"/>
    <col min="8" max="16384" width="10" style="10"/>
  </cols>
  <sheetData>
    <row r="1" spans="1:6" x14ac:dyDescent="0.25">
      <c r="A1" s="175" t="s">
        <v>0</v>
      </c>
      <c r="B1" s="175"/>
      <c r="C1" s="175"/>
      <c r="D1" s="175"/>
      <c r="E1" s="175"/>
      <c r="F1" s="175"/>
    </row>
    <row r="2" spans="1:6" ht="6" customHeight="1" x14ac:dyDescent="0.25">
      <c r="A2" s="11"/>
    </row>
    <row r="3" spans="1:6" ht="15.75" thickBot="1" x14ac:dyDescent="0.3">
      <c r="A3" s="14" t="s">
        <v>1</v>
      </c>
    </row>
    <row r="4" spans="1:6" ht="12.75" customHeight="1" thickBot="1" x14ac:dyDescent="0.3">
      <c r="A4" s="176" t="s">
        <v>2</v>
      </c>
      <c r="B4" s="176"/>
      <c r="C4" s="176"/>
      <c r="D4" s="176"/>
      <c r="E4" s="176"/>
      <c r="F4" s="176"/>
    </row>
    <row r="5" spans="1:6" ht="12.75" customHeight="1" thickBot="1" x14ac:dyDescent="0.3">
      <c r="A5" s="177" t="s">
        <v>3</v>
      </c>
      <c r="B5" s="177"/>
      <c r="C5" s="177"/>
      <c r="D5" s="177"/>
      <c r="E5" s="177"/>
      <c r="F5" s="177"/>
    </row>
    <row r="6" spans="1:6" ht="12.75" customHeight="1" thickBot="1" x14ac:dyDescent="0.3">
      <c r="A6" s="177" t="s">
        <v>201</v>
      </c>
      <c r="B6" s="177"/>
      <c r="C6" s="177"/>
      <c r="D6" s="177"/>
      <c r="E6" s="177"/>
      <c r="F6" s="177"/>
    </row>
    <row r="7" spans="1:6" ht="12.75" customHeight="1" thickBot="1" x14ac:dyDescent="0.3">
      <c r="A7" s="177" t="s">
        <v>4</v>
      </c>
      <c r="B7" s="177"/>
      <c r="C7" s="177"/>
      <c r="D7" s="177"/>
      <c r="E7" s="177"/>
      <c r="F7" s="177"/>
    </row>
    <row r="8" spans="1:6" ht="12.75" customHeight="1" thickBot="1" x14ac:dyDescent="0.3">
      <c r="A8" s="174" t="s">
        <v>202</v>
      </c>
      <c r="B8" s="174"/>
      <c r="C8" s="174"/>
      <c r="D8" s="174"/>
      <c r="E8" s="174"/>
      <c r="F8" s="15"/>
    </row>
    <row r="9" spans="1:6" ht="12.75" customHeight="1" thickBot="1" x14ac:dyDescent="0.3">
      <c r="A9" s="174" t="s">
        <v>5</v>
      </c>
      <c r="B9" s="174"/>
      <c r="C9" s="174"/>
      <c r="D9" s="174"/>
      <c r="E9" s="174"/>
      <c r="F9" s="15"/>
    </row>
    <row r="10" spans="1:6" ht="12.75" customHeight="1" thickBot="1" x14ac:dyDescent="0.3">
      <c r="A10" s="174" t="s">
        <v>205</v>
      </c>
      <c r="B10" s="174"/>
      <c r="C10" s="174"/>
      <c r="D10" s="174"/>
      <c r="E10" s="174"/>
      <c r="F10" s="15"/>
    </row>
    <row r="11" spans="1:6" ht="12.75" customHeight="1" thickBot="1" x14ac:dyDescent="0.3">
      <c r="A11" s="174" t="s">
        <v>6</v>
      </c>
      <c r="B11" s="174"/>
      <c r="C11" s="174"/>
      <c r="D11" s="174"/>
      <c r="E11" s="174"/>
      <c r="F11" s="15"/>
    </row>
    <row r="12" spans="1:6" ht="30.75" thickBot="1" x14ac:dyDescent="0.3">
      <c r="A12" s="15" t="s">
        <v>7</v>
      </c>
      <c r="B12" s="15" t="s">
        <v>8</v>
      </c>
      <c r="C12" s="16" t="s">
        <v>9</v>
      </c>
      <c r="D12" s="17" t="s">
        <v>10</v>
      </c>
      <c r="E12" s="15" t="s">
        <v>11</v>
      </c>
      <c r="F12" s="15" t="s">
        <v>12</v>
      </c>
    </row>
    <row r="13" spans="1:6" ht="15.75" thickBot="1" x14ac:dyDescent="0.3">
      <c r="A13" s="15">
        <v>1</v>
      </c>
      <c r="B13" s="15" t="s">
        <v>191</v>
      </c>
      <c r="C13" s="158">
        <f>E170</f>
        <v>6741.03</v>
      </c>
      <c r="D13" s="159">
        <v>1</v>
      </c>
      <c r="E13" s="158">
        <f>C13*D13</f>
        <v>6741.03</v>
      </c>
      <c r="F13" s="160">
        <f>C181</f>
        <v>80892.36</v>
      </c>
    </row>
    <row r="14" spans="1:6" ht="12.75" customHeight="1" thickBot="1" x14ac:dyDescent="0.3">
      <c r="A14" s="174" t="s">
        <v>13</v>
      </c>
      <c r="B14" s="174"/>
      <c r="C14" s="174"/>
      <c r="D14" s="174"/>
      <c r="E14" s="174"/>
      <c r="F14" s="15"/>
    </row>
    <row r="15" spans="1:6" ht="9" customHeight="1" thickBot="1" x14ac:dyDescent="0.3">
      <c r="A15" s="14"/>
    </row>
    <row r="16" spans="1:6" x14ac:dyDescent="0.25">
      <c r="A16" s="18" t="s">
        <v>14</v>
      </c>
      <c r="B16" s="19" t="s">
        <v>15</v>
      </c>
    </row>
    <row r="17" spans="1:5" ht="15.75" thickBot="1" x14ac:dyDescent="0.3">
      <c r="A17" s="20"/>
      <c r="B17" s="21" t="s">
        <v>16</v>
      </c>
    </row>
    <row r="18" spans="1:5" ht="9.75" customHeight="1" x14ac:dyDescent="0.25">
      <c r="A18" s="14"/>
    </row>
    <row r="19" spans="1:5" x14ac:dyDescent="0.25">
      <c r="A19" s="14" t="s">
        <v>17</v>
      </c>
    </row>
    <row r="20" spans="1:5" ht="6.75" customHeight="1" x14ac:dyDescent="0.25">
      <c r="A20" s="14"/>
    </row>
    <row r="21" spans="1:5" x14ac:dyDescent="0.25">
      <c r="A21" s="14" t="s">
        <v>18</v>
      </c>
    </row>
    <row r="22" spans="1:5" ht="8.25" customHeight="1" thickBot="1" x14ac:dyDescent="0.3">
      <c r="A22" s="14"/>
    </row>
    <row r="23" spans="1:5" ht="12.75" customHeight="1" thickBot="1" x14ac:dyDescent="0.3">
      <c r="A23" s="176" t="s">
        <v>2</v>
      </c>
      <c r="B23" s="176"/>
    </row>
    <row r="24" spans="1:5" ht="15.75" thickBot="1" x14ac:dyDescent="0.3">
      <c r="A24" s="22"/>
      <c r="B24" s="21" t="s">
        <v>3</v>
      </c>
    </row>
    <row r="25" spans="1:5" ht="15.75" thickBot="1" x14ac:dyDescent="0.3">
      <c r="A25" s="22"/>
      <c r="B25" s="21" t="s">
        <v>200</v>
      </c>
    </row>
    <row r="26" spans="1:5" ht="12" customHeight="1" thickBot="1" x14ac:dyDescent="0.3">
      <c r="A26" s="174" t="s">
        <v>4</v>
      </c>
      <c r="B26" s="174"/>
    </row>
    <row r="27" spans="1:5" ht="15.75" thickBot="1" x14ac:dyDescent="0.3">
      <c r="A27" s="14"/>
    </row>
    <row r="28" spans="1:5" ht="15.75" thickBot="1" x14ac:dyDescent="0.3">
      <c r="A28" s="23" t="s">
        <v>19</v>
      </c>
      <c r="B28" s="24" t="s">
        <v>20</v>
      </c>
      <c r="C28" s="25" t="s">
        <v>199</v>
      </c>
    </row>
    <row r="29" spans="1:5" ht="15.75" thickBot="1" x14ac:dyDescent="0.3">
      <c r="A29" s="26" t="s">
        <v>21</v>
      </c>
      <c r="B29" s="21" t="s">
        <v>193</v>
      </c>
      <c r="C29" s="27" t="s">
        <v>194</v>
      </c>
    </row>
    <row r="30" spans="1:5" ht="30.75" thickBot="1" x14ac:dyDescent="0.3">
      <c r="A30" s="26" t="s">
        <v>22</v>
      </c>
      <c r="B30" s="21" t="s">
        <v>23</v>
      </c>
      <c r="C30" s="150" t="s">
        <v>206</v>
      </c>
    </row>
    <row r="31" spans="1:5" ht="15.75" thickBot="1" x14ac:dyDescent="0.3">
      <c r="A31" s="26" t="s">
        <v>24</v>
      </c>
      <c r="B31" s="21" t="s">
        <v>25</v>
      </c>
      <c r="C31" s="28" t="s">
        <v>26</v>
      </c>
    </row>
    <row r="32" spans="1:5" ht="8.25" customHeight="1" x14ac:dyDescent="0.25">
      <c r="A32" s="14"/>
      <c r="E32" s="29"/>
    </row>
    <row r="33" spans="1:6" ht="15.75" thickBot="1" x14ac:dyDescent="0.3">
      <c r="A33" s="14" t="s">
        <v>27</v>
      </c>
      <c r="E33" s="29"/>
    </row>
    <row r="34" spans="1:6" ht="12" customHeight="1" thickBot="1" x14ac:dyDescent="0.3">
      <c r="A34" s="174" t="s">
        <v>28</v>
      </c>
      <c r="B34" s="174"/>
      <c r="C34" s="174"/>
      <c r="E34" s="29"/>
    </row>
    <row r="35" spans="1:6" ht="15.75" thickBot="1" x14ac:dyDescent="0.3">
      <c r="A35" s="22">
        <v>1</v>
      </c>
      <c r="B35" s="21" t="s">
        <v>29</v>
      </c>
      <c r="C35" s="27" t="s">
        <v>30</v>
      </c>
      <c r="E35" s="29"/>
    </row>
    <row r="36" spans="1:6" ht="15.75" thickBot="1" x14ac:dyDescent="0.3">
      <c r="A36" s="22">
        <v>2</v>
      </c>
      <c r="B36" s="21" t="s">
        <v>31</v>
      </c>
      <c r="C36" s="165">
        <v>855.01</v>
      </c>
      <c r="E36" s="29"/>
    </row>
    <row r="37" spans="1:6" ht="15.75" thickBot="1" x14ac:dyDescent="0.3">
      <c r="A37" s="22">
        <v>3</v>
      </c>
      <c r="B37" s="21" t="s">
        <v>32</v>
      </c>
      <c r="C37" s="27" t="s">
        <v>30</v>
      </c>
      <c r="E37" s="29"/>
    </row>
    <row r="38" spans="1:6" ht="15.75" thickBot="1" x14ac:dyDescent="0.3">
      <c r="A38" s="22">
        <v>4</v>
      </c>
      <c r="B38" s="21" t="s">
        <v>33</v>
      </c>
      <c r="C38" s="27" t="s">
        <v>198</v>
      </c>
      <c r="E38" s="29"/>
    </row>
    <row r="39" spans="1:6" x14ac:dyDescent="0.25">
      <c r="A39" s="14" t="s">
        <v>34</v>
      </c>
      <c r="E39" s="29"/>
    </row>
    <row r="40" spans="1:6" ht="9" customHeight="1" thickBot="1" x14ac:dyDescent="0.3">
      <c r="A40" s="14"/>
      <c r="E40" s="29"/>
    </row>
    <row r="41" spans="1:6" ht="12" customHeight="1" thickBot="1" x14ac:dyDescent="0.3">
      <c r="A41" s="30">
        <v>1</v>
      </c>
      <c r="B41" s="179" t="s">
        <v>35</v>
      </c>
      <c r="C41" s="179"/>
      <c r="D41" s="31" t="s">
        <v>36</v>
      </c>
      <c r="E41" s="29"/>
    </row>
    <row r="42" spans="1:6" ht="15.75" thickBot="1" x14ac:dyDescent="0.3">
      <c r="A42" s="22" t="s">
        <v>19</v>
      </c>
      <c r="B42" s="21" t="s">
        <v>37</v>
      </c>
      <c r="C42" s="27"/>
      <c r="D42" s="166">
        <f>C36</f>
        <v>855.01</v>
      </c>
      <c r="E42" s="29"/>
      <c r="F42" s="151"/>
    </row>
    <row r="43" spans="1:6" ht="15.75" thickBot="1" x14ac:dyDescent="0.3">
      <c r="A43" s="22" t="s">
        <v>21</v>
      </c>
      <c r="B43" s="21" t="s">
        <v>38</v>
      </c>
      <c r="C43" s="27">
        <v>0.2</v>
      </c>
      <c r="D43" s="33">
        <v>0</v>
      </c>
      <c r="E43" s="29"/>
    </row>
    <row r="44" spans="1:6" ht="15.75" thickBot="1" x14ac:dyDescent="0.3">
      <c r="A44" s="22" t="s">
        <v>22</v>
      </c>
      <c r="B44" s="21" t="s">
        <v>39</v>
      </c>
      <c r="C44" s="27">
        <v>0</v>
      </c>
      <c r="D44" s="33">
        <v>0</v>
      </c>
      <c r="E44" s="29"/>
    </row>
    <row r="45" spans="1:6" ht="15.75" thickBot="1" x14ac:dyDescent="0.3">
      <c r="A45" s="22" t="s">
        <v>24</v>
      </c>
      <c r="B45" s="21" t="s">
        <v>40</v>
      </c>
      <c r="C45" s="27">
        <v>0.2</v>
      </c>
      <c r="D45" s="34">
        <f>D42*C45</f>
        <v>171.00200000000001</v>
      </c>
      <c r="E45" s="29"/>
    </row>
    <row r="46" spans="1:6" ht="15.75" thickBot="1" x14ac:dyDescent="0.3">
      <c r="A46" s="22" t="s">
        <v>14</v>
      </c>
      <c r="B46" s="21" t="s">
        <v>41</v>
      </c>
      <c r="C46" s="27">
        <v>0</v>
      </c>
      <c r="D46" s="33">
        <v>0</v>
      </c>
      <c r="E46" s="29"/>
    </row>
    <row r="47" spans="1:6" ht="15.75" thickBot="1" x14ac:dyDescent="0.3">
      <c r="A47" s="22" t="s">
        <v>42</v>
      </c>
      <c r="B47" s="21" t="s">
        <v>43</v>
      </c>
      <c r="C47" s="27">
        <v>0.3</v>
      </c>
      <c r="D47" s="32">
        <f>D42*C47</f>
        <v>256.50299999999999</v>
      </c>
      <c r="E47" s="29"/>
    </row>
    <row r="48" spans="1:6" ht="15.75" thickBot="1" x14ac:dyDescent="0.3">
      <c r="A48" s="22" t="s">
        <v>44</v>
      </c>
      <c r="B48" s="21" t="s">
        <v>141</v>
      </c>
      <c r="C48" s="48">
        <v>8.3333333332999998E-2</v>
      </c>
      <c r="D48" s="35">
        <f>C48*D42</f>
        <v>71.250833333048334</v>
      </c>
      <c r="E48" s="29"/>
      <c r="F48" s="36"/>
    </row>
    <row r="49" spans="1:8" ht="15.75" thickBot="1" x14ac:dyDescent="0.3">
      <c r="A49" s="22" t="s">
        <v>45</v>
      </c>
      <c r="B49" s="21" t="s">
        <v>46</v>
      </c>
      <c r="C49" s="27">
        <v>0</v>
      </c>
      <c r="D49" s="33">
        <v>0</v>
      </c>
      <c r="E49" s="29"/>
    </row>
    <row r="50" spans="1:8" ht="12" customHeight="1" thickBot="1" x14ac:dyDescent="0.3">
      <c r="A50" s="174" t="s">
        <v>47</v>
      </c>
      <c r="B50" s="174"/>
      <c r="C50" s="174"/>
      <c r="D50" s="152">
        <f>D42+D43+D44+D45+D46+D47+D48+D49</f>
        <v>1353.7658333330482</v>
      </c>
      <c r="E50" s="29"/>
    </row>
    <row r="51" spans="1:8" ht="8.25" customHeight="1" x14ac:dyDescent="0.25">
      <c r="A51" s="11"/>
      <c r="E51" s="29"/>
    </row>
    <row r="52" spans="1:8" x14ac:dyDescent="0.25">
      <c r="A52" s="14" t="s">
        <v>48</v>
      </c>
      <c r="E52" s="29"/>
    </row>
    <row r="53" spans="1:8" ht="8.25" customHeight="1" thickBot="1" x14ac:dyDescent="0.3">
      <c r="A53" s="11"/>
      <c r="E53" s="29"/>
    </row>
    <row r="54" spans="1:8" ht="12.75" customHeight="1" thickBot="1" x14ac:dyDescent="0.3">
      <c r="A54" s="23">
        <v>2</v>
      </c>
      <c r="B54" s="179" t="s">
        <v>49</v>
      </c>
      <c r="C54" s="179"/>
      <c r="D54" s="37" t="s">
        <v>36</v>
      </c>
      <c r="E54" s="29"/>
    </row>
    <row r="55" spans="1:8" ht="15.75" thickBot="1" x14ac:dyDescent="0.3">
      <c r="A55" s="15" t="s">
        <v>19</v>
      </c>
      <c r="B55" s="38" t="s">
        <v>207</v>
      </c>
      <c r="C55" s="16"/>
      <c r="D55" s="17">
        <f>(3.1*16*2)</f>
        <v>99.2</v>
      </c>
      <c r="E55" s="39"/>
      <c r="F55" s="40"/>
      <c r="H55" s="41"/>
    </row>
    <row r="56" spans="1:8" ht="15.75" thickBot="1" x14ac:dyDescent="0.3">
      <c r="A56" s="15" t="s">
        <v>22</v>
      </c>
      <c r="B56" s="38" t="s">
        <v>212</v>
      </c>
      <c r="C56" s="16"/>
      <c r="D56" s="159">
        <f>11.8*16</f>
        <v>188.8</v>
      </c>
      <c r="E56" s="29"/>
    </row>
    <row r="57" spans="1:8" ht="15.75" thickBot="1" x14ac:dyDescent="0.3">
      <c r="A57" s="15" t="s">
        <v>24</v>
      </c>
      <c r="B57" s="15" t="s">
        <v>195</v>
      </c>
      <c r="C57" s="16"/>
      <c r="D57" s="17">
        <v>17.649999999999999</v>
      </c>
      <c r="E57" s="29"/>
      <c r="F57" s="42"/>
    </row>
    <row r="58" spans="1:8" ht="15.75" thickBot="1" x14ac:dyDescent="0.3">
      <c r="A58" s="15" t="s">
        <v>14</v>
      </c>
      <c r="B58" s="15" t="s">
        <v>50</v>
      </c>
      <c r="C58" s="16"/>
      <c r="D58" s="17">
        <v>0</v>
      </c>
      <c r="E58" s="29"/>
    </row>
    <row r="59" spans="1:8" ht="75.75" thickBot="1" x14ac:dyDescent="0.3">
      <c r="A59" s="15" t="s">
        <v>42</v>
      </c>
      <c r="B59" s="15" t="s">
        <v>209</v>
      </c>
      <c r="C59" s="16"/>
      <c r="D59" s="17">
        <v>16.05</v>
      </c>
      <c r="E59" s="29"/>
      <c r="F59" s="42"/>
    </row>
    <row r="60" spans="1:8" ht="15.75" thickBot="1" x14ac:dyDescent="0.3">
      <c r="A60" s="15" t="s">
        <v>44</v>
      </c>
      <c r="B60" s="15" t="s">
        <v>51</v>
      </c>
      <c r="C60" s="16"/>
      <c r="D60" s="17">
        <v>0</v>
      </c>
      <c r="E60" s="29"/>
    </row>
    <row r="61" spans="1:8" ht="45.75" thickBot="1" x14ac:dyDescent="0.3">
      <c r="A61" s="15" t="s">
        <v>45</v>
      </c>
      <c r="B61" s="15" t="s">
        <v>210</v>
      </c>
      <c r="C61" s="16">
        <v>0</v>
      </c>
      <c r="D61" s="17">
        <v>0</v>
      </c>
      <c r="E61" s="29"/>
    </row>
    <row r="62" spans="1:8" ht="15.75" thickBot="1" x14ac:dyDescent="0.3">
      <c r="A62" s="15" t="s">
        <v>52</v>
      </c>
      <c r="B62" s="15" t="s">
        <v>46</v>
      </c>
      <c r="C62" s="16"/>
      <c r="D62" s="17">
        <v>0</v>
      </c>
      <c r="E62" s="29"/>
    </row>
    <row r="63" spans="1:8" ht="12.75" customHeight="1" thickBot="1" x14ac:dyDescent="0.3">
      <c r="A63" s="179" t="s">
        <v>53</v>
      </c>
      <c r="B63" s="179"/>
      <c r="C63" s="179"/>
      <c r="D63" s="43">
        <f>SUM(D55:D62)</f>
        <v>321.7</v>
      </c>
      <c r="E63" s="29"/>
    </row>
    <row r="64" spans="1:8" x14ac:dyDescent="0.25">
      <c r="A64" s="11"/>
      <c r="E64" s="29"/>
    </row>
    <row r="65" spans="1:5" x14ac:dyDescent="0.25">
      <c r="A65" s="14" t="s">
        <v>54</v>
      </c>
      <c r="E65" s="29"/>
    </row>
    <row r="66" spans="1:5" ht="15.75" thickBot="1" x14ac:dyDescent="0.3">
      <c r="A66" s="11"/>
      <c r="E66" s="29"/>
    </row>
    <row r="67" spans="1:5" ht="12" customHeight="1" thickBot="1" x14ac:dyDescent="0.3">
      <c r="A67" s="23">
        <v>3</v>
      </c>
      <c r="B67" s="179" t="s">
        <v>55</v>
      </c>
      <c r="C67" s="179"/>
      <c r="D67" s="31" t="s">
        <v>36</v>
      </c>
      <c r="E67" s="29"/>
    </row>
    <row r="68" spans="1:5" ht="15.75" thickBot="1" x14ac:dyDescent="0.3">
      <c r="A68" s="22" t="s">
        <v>19</v>
      </c>
      <c r="B68" s="21" t="s">
        <v>177</v>
      </c>
      <c r="C68" s="27"/>
      <c r="D68" s="44">
        <f>Uniforme!G18</f>
        <v>39.72</v>
      </c>
      <c r="E68" s="29"/>
    </row>
    <row r="69" spans="1:5" ht="15.75" thickBot="1" x14ac:dyDescent="0.3">
      <c r="A69" s="22" t="s">
        <v>21</v>
      </c>
      <c r="B69" s="21" t="s">
        <v>178</v>
      </c>
      <c r="C69" s="27"/>
      <c r="D69" s="44">
        <f>Material!F21</f>
        <v>3.09</v>
      </c>
      <c r="E69" s="29"/>
    </row>
    <row r="70" spans="1:5" ht="15.75" thickBot="1" x14ac:dyDescent="0.3">
      <c r="A70" s="22" t="s">
        <v>22</v>
      </c>
      <c r="B70" s="21" t="s">
        <v>179</v>
      </c>
      <c r="C70" s="27"/>
      <c r="D70" s="44">
        <f>Equipamento!F8</f>
        <v>35.54</v>
      </c>
      <c r="E70" s="29"/>
    </row>
    <row r="71" spans="1:5" ht="15.75" thickBot="1" x14ac:dyDescent="0.3">
      <c r="A71" s="22" t="s">
        <v>24</v>
      </c>
      <c r="B71" s="21" t="s">
        <v>180</v>
      </c>
      <c r="C71" s="27"/>
      <c r="D71" s="44"/>
      <c r="E71" s="29"/>
    </row>
    <row r="72" spans="1:5" ht="12" customHeight="1" thickBot="1" x14ac:dyDescent="0.3">
      <c r="A72" s="179" t="s">
        <v>56</v>
      </c>
      <c r="B72" s="179"/>
      <c r="C72" s="179"/>
      <c r="D72" s="45">
        <f>SUM(D68:D71)</f>
        <v>78.349999999999994</v>
      </c>
      <c r="E72" s="29"/>
    </row>
    <row r="73" spans="1:5" x14ac:dyDescent="0.25">
      <c r="A73" s="14"/>
      <c r="E73" s="29"/>
    </row>
    <row r="74" spans="1:5" x14ac:dyDescent="0.25">
      <c r="A74" s="14" t="s">
        <v>57</v>
      </c>
      <c r="E74" s="29"/>
    </row>
    <row r="75" spans="1:5" x14ac:dyDescent="0.25">
      <c r="A75" s="14"/>
      <c r="E75" s="29"/>
    </row>
    <row r="76" spans="1:5" ht="15.75" thickBot="1" x14ac:dyDescent="0.3">
      <c r="A76" s="11" t="s">
        <v>58</v>
      </c>
      <c r="E76" s="29"/>
    </row>
    <row r="77" spans="1:5" ht="15.75" thickBot="1" x14ac:dyDescent="0.3">
      <c r="A77" s="23" t="s">
        <v>59</v>
      </c>
      <c r="B77" s="46" t="s">
        <v>60</v>
      </c>
      <c r="C77" s="47" t="s">
        <v>61</v>
      </c>
      <c r="D77" s="31" t="s">
        <v>36</v>
      </c>
      <c r="E77" s="29"/>
    </row>
    <row r="78" spans="1:5" ht="15.75" thickBot="1" x14ac:dyDescent="0.3">
      <c r="A78" s="22" t="s">
        <v>19</v>
      </c>
      <c r="B78" s="21" t="s">
        <v>62</v>
      </c>
      <c r="C78" s="27">
        <v>0.2</v>
      </c>
      <c r="D78" s="33">
        <f>D50*0.2</f>
        <v>270.75316666660967</v>
      </c>
      <c r="E78" s="29"/>
    </row>
    <row r="79" spans="1:5" ht="15.75" thickBot="1" x14ac:dyDescent="0.3">
      <c r="A79" s="22" t="s">
        <v>21</v>
      </c>
      <c r="B79" s="21" t="s">
        <v>63</v>
      </c>
      <c r="C79" s="27">
        <v>1.4999999999999999E-2</v>
      </c>
      <c r="D79" s="33">
        <f>D50*0.015</f>
        <v>20.306487499995722</v>
      </c>
      <c r="E79" s="29"/>
    </row>
    <row r="80" spans="1:5" ht="15.75" thickBot="1" x14ac:dyDescent="0.3">
      <c r="A80" s="22" t="s">
        <v>22</v>
      </c>
      <c r="B80" s="21" t="s">
        <v>64</v>
      </c>
      <c r="C80" s="27">
        <v>0.01</v>
      </c>
      <c r="D80" s="33">
        <f>D50*0.01</f>
        <v>13.537658333330484</v>
      </c>
      <c r="E80" s="29"/>
    </row>
    <row r="81" spans="1:5" ht="15.75" thickBot="1" x14ac:dyDescent="0.3">
      <c r="A81" s="22" t="s">
        <v>24</v>
      </c>
      <c r="B81" s="21" t="s">
        <v>65</v>
      </c>
      <c r="C81" s="27">
        <v>2E-3</v>
      </c>
      <c r="D81" s="33">
        <f>D50*0.002</f>
        <v>2.7075316666660965</v>
      </c>
      <c r="E81" s="29"/>
    </row>
    <row r="82" spans="1:5" ht="15.75" thickBot="1" x14ac:dyDescent="0.3">
      <c r="A82" s="22" t="s">
        <v>14</v>
      </c>
      <c r="B82" s="21" t="s">
        <v>66</v>
      </c>
      <c r="C82" s="27">
        <v>2.5000000000000001E-2</v>
      </c>
      <c r="D82" s="33">
        <f>D50*0.025</f>
        <v>33.844145833326209</v>
      </c>
      <c r="E82" s="29"/>
    </row>
    <row r="83" spans="1:5" ht="15.75" thickBot="1" x14ac:dyDescent="0.3">
      <c r="A83" s="22" t="s">
        <v>42</v>
      </c>
      <c r="B83" s="21" t="s">
        <v>67</v>
      </c>
      <c r="C83" s="27">
        <v>0.08</v>
      </c>
      <c r="D83" s="33">
        <f>D50*0.08</f>
        <v>108.30126666664387</v>
      </c>
      <c r="E83" s="29"/>
    </row>
    <row r="84" spans="1:5" ht="15.75" thickBot="1" x14ac:dyDescent="0.3">
      <c r="A84" s="22" t="s">
        <v>44</v>
      </c>
      <c r="B84" s="21" t="s">
        <v>68</v>
      </c>
      <c r="C84" s="27">
        <v>0.03</v>
      </c>
      <c r="D84" s="33">
        <f>D50*0.03</f>
        <v>40.612974999991444</v>
      </c>
      <c r="E84" s="29"/>
    </row>
    <row r="85" spans="1:5" ht="15.75" thickBot="1" x14ac:dyDescent="0.3">
      <c r="A85" s="22" t="s">
        <v>45</v>
      </c>
      <c r="B85" s="21" t="s">
        <v>69</v>
      </c>
      <c r="C85" s="27">
        <v>6.0000000000000001E-3</v>
      </c>
      <c r="D85" s="33">
        <f>D50*0.006</f>
        <v>8.1225949999982898</v>
      </c>
      <c r="E85" s="29"/>
    </row>
    <row r="86" spans="1:5" ht="12" customHeight="1" thickBot="1" x14ac:dyDescent="0.3">
      <c r="A86" s="180" t="s">
        <v>70</v>
      </c>
      <c r="B86" s="180"/>
      <c r="C86" s="153">
        <f>SUM(C78:C85)</f>
        <v>0.3680000000000001</v>
      </c>
      <c r="D86" s="49">
        <f>SUM(D78:D85)</f>
        <v>498.18582666656181</v>
      </c>
      <c r="E86" s="29"/>
    </row>
    <row r="87" spans="1:5" x14ac:dyDescent="0.25">
      <c r="A87" s="11"/>
      <c r="E87" s="29"/>
    </row>
    <row r="88" spans="1:5" x14ac:dyDescent="0.25">
      <c r="A88" s="11" t="s">
        <v>71</v>
      </c>
      <c r="E88" s="29"/>
    </row>
    <row r="89" spans="1:5" ht="15.75" thickBot="1" x14ac:dyDescent="0.3">
      <c r="A89" s="11"/>
      <c r="E89" s="29"/>
    </row>
    <row r="90" spans="1:5" ht="12" customHeight="1" thickBot="1" x14ac:dyDescent="0.3">
      <c r="A90" s="23" t="s">
        <v>72</v>
      </c>
      <c r="B90" s="179" t="s">
        <v>73</v>
      </c>
      <c r="C90" s="179"/>
      <c r="D90" s="31" t="s">
        <v>36</v>
      </c>
      <c r="E90" s="29"/>
    </row>
    <row r="91" spans="1:5" ht="15.75" thickBot="1" x14ac:dyDescent="0.3">
      <c r="A91" s="22" t="s">
        <v>19</v>
      </c>
      <c r="B91" s="21" t="s">
        <v>142</v>
      </c>
      <c r="C91" s="27">
        <f>(5/56)</f>
        <v>8.9285714285714288E-2</v>
      </c>
      <c r="D91" s="33">
        <f>C91*D50</f>
        <v>120.87194940473645</v>
      </c>
      <c r="E91" s="29"/>
    </row>
    <row r="92" spans="1:5" ht="15.75" thickBot="1" x14ac:dyDescent="0.3">
      <c r="A92" s="22" t="s">
        <v>21</v>
      </c>
      <c r="B92" s="21" t="s">
        <v>175</v>
      </c>
      <c r="C92" s="48">
        <f>(1/3)*(5/56)</f>
        <v>2.976190476190476E-2</v>
      </c>
      <c r="D92" s="33">
        <f>D50*C92</f>
        <v>40.290649801578816</v>
      </c>
      <c r="E92" s="29"/>
    </row>
    <row r="93" spans="1:5" ht="15.75" thickBot="1" x14ac:dyDescent="0.3">
      <c r="A93" s="22"/>
      <c r="B93" s="21" t="s">
        <v>74</v>
      </c>
      <c r="C93" s="27"/>
      <c r="D93" s="33">
        <f>SUM(D91:D92)</f>
        <v>161.16259920631526</v>
      </c>
      <c r="E93" s="29"/>
    </row>
    <row r="94" spans="1:5" ht="30.75" thickBot="1" x14ac:dyDescent="0.3">
      <c r="A94" s="22" t="s">
        <v>22</v>
      </c>
      <c r="B94" s="21" t="s">
        <v>75</v>
      </c>
      <c r="C94" s="27">
        <f>C86</f>
        <v>0.3680000000000001</v>
      </c>
      <c r="D94" s="33">
        <f>C94*D93</f>
        <v>59.307836507924037</v>
      </c>
      <c r="E94" s="29"/>
    </row>
    <row r="95" spans="1:5" ht="12" customHeight="1" thickBot="1" x14ac:dyDescent="0.3">
      <c r="A95" s="180" t="s">
        <v>70</v>
      </c>
      <c r="B95" s="180"/>
      <c r="C95" s="153">
        <f>SUM(C91:C94)</f>
        <v>0.48704761904761917</v>
      </c>
      <c r="D95" s="49">
        <f>SUM(D93:D94)</f>
        <v>220.4704357142393</v>
      </c>
      <c r="E95" s="29"/>
    </row>
    <row r="96" spans="1:5" x14ac:dyDescent="0.25">
      <c r="A96" s="11"/>
      <c r="E96" s="29"/>
    </row>
    <row r="97" spans="1:5" x14ac:dyDescent="0.25">
      <c r="A97" s="11"/>
      <c r="E97" s="29"/>
    </row>
    <row r="98" spans="1:5" x14ac:dyDescent="0.25">
      <c r="A98" s="11"/>
      <c r="E98" s="29"/>
    </row>
    <row r="99" spans="1:5" x14ac:dyDescent="0.25">
      <c r="A99" s="11" t="s">
        <v>76</v>
      </c>
      <c r="E99" s="29"/>
    </row>
    <row r="100" spans="1:5" ht="15.75" thickBot="1" x14ac:dyDescent="0.3">
      <c r="A100" s="11"/>
      <c r="E100" s="29"/>
    </row>
    <row r="101" spans="1:5" ht="12" customHeight="1" thickBot="1" x14ac:dyDescent="0.3">
      <c r="A101" s="23" t="s">
        <v>77</v>
      </c>
      <c r="B101" s="179" t="s">
        <v>78</v>
      </c>
      <c r="C101" s="179"/>
      <c r="D101" s="31" t="s">
        <v>36</v>
      </c>
      <c r="E101" s="29"/>
    </row>
    <row r="102" spans="1:5" ht="15.75" thickBot="1" x14ac:dyDescent="0.3">
      <c r="A102" s="22" t="s">
        <v>19</v>
      </c>
      <c r="B102" s="21" t="s">
        <v>78</v>
      </c>
      <c r="C102" s="50">
        <v>0</v>
      </c>
      <c r="D102" s="33">
        <f>D50*C102</f>
        <v>0</v>
      </c>
      <c r="E102" s="29"/>
    </row>
    <row r="103" spans="1:5" ht="15.75" thickBot="1" x14ac:dyDescent="0.3">
      <c r="A103" s="22" t="s">
        <v>21</v>
      </c>
      <c r="B103" s="21" t="s">
        <v>79</v>
      </c>
      <c r="C103" s="27">
        <f>C86*C102</f>
        <v>0</v>
      </c>
      <c r="D103" s="33">
        <f>D102*C103</f>
        <v>0</v>
      </c>
      <c r="E103" s="29"/>
    </row>
    <row r="104" spans="1:5" ht="12" customHeight="1" thickBot="1" x14ac:dyDescent="0.3">
      <c r="A104" s="178" t="s">
        <v>70</v>
      </c>
      <c r="B104" s="178"/>
      <c r="C104" s="153">
        <f>SUM(C102:C103)</f>
        <v>0</v>
      </c>
      <c r="D104" s="49">
        <f>SUM(D102:D103)</f>
        <v>0</v>
      </c>
      <c r="E104" s="29"/>
    </row>
    <row r="105" spans="1:5" x14ac:dyDescent="0.25">
      <c r="A105" s="11"/>
      <c r="B105" s="51"/>
      <c r="E105" s="29"/>
    </row>
    <row r="106" spans="1:5" x14ac:dyDescent="0.25">
      <c r="A106" s="11" t="s">
        <v>80</v>
      </c>
      <c r="E106" s="29"/>
    </row>
    <row r="107" spans="1:5" ht="15.75" thickBot="1" x14ac:dyDescent="0.3">
      <c r="A107" s="11"/>
      <c r="E107" s="29"/>
    </row>
    <row r="108" spans="1:5" ht="12" customHeight="1" thickBot="1" x14ac:dyDescent="0.3">
      <c r="A108" s="23" t="s">
        <v>81</v>
      </c>
      <c r="B108" s="179" t="s">
        <v>82</v>
      </c>
      <c r="C108" s="179"/>
      <c r="D108" s="31" t="s">
        <v>36</v>
      </c>
      <c r="E108" s="29"/>
    </row>
    <row r="109" spans="1:5" ht="15.75" thickBot="1" x14ac:dyDescent="0.3">
      <c r="A109" s="22" t="s">
        <v>19</v>
      </c>
      <c r="B109" s="21" t="s">
        <v>143</v>
      </c>
      <c r="C109" s="27">
        <f xml:space="preserve"> ((1/12)* 0.05)</f>
        <v>4.1666666666666666E-3</v>
      </c>
      <c r="D109" s="33">
        <f>D50*C109</f>
        <v>5.6406909722210345</v>
      </c>
      <c r="E109" s="29"/>
    </row>
    <row r="110" spans="1:5" ht="30.75" thickBot="1" x14ac:dyDescent="0.3">
      <c r="A110" s="22" t="s">
        <v>21</v>
      </c>
      <c r="B110" s="21" t="s">
        <v>83</v>
      </c>
      <c r="C110" s="27">
        <f>C83*C109</f>
        <v>3.3333333333333332E-4</v>
      </c>
      <c r="D110" s="33">
        <f>D50*C110</f>
        <v>0.45125527777768276</v>
      </c>
      <c r="E110" s="29"/>
    </row>
    <row r="111" spans="1:5" ht="15.75" thickBot="1" x14ac:dyDescent="0.3">
      <c r="A111" s="22" t="s">
        <v>22</v>
      </c>
      <c r="B111" s="21" t="s">
        <v>84</v>
      </c>
      <c r="C111" s="27">
        <f>0.08*0.5*0.9*(1 + 5/56+5/56+1/3*5/56)</f>
        <v>4.3499999999999997E-2</v>
      </c>
      <c r="D111" s="33">
        <f>C111*D50</f>
        <v>58.888813749987598</v>
      </c>
      <c r="E111" s="29"/>
    </row>
    <row r="112" spans="1:5" ht="15.75" thickBot="1" x14ac:dyDescent="0.3">
      <c r="A112" s="22" t="s">
        <v>24</v>
      </c>
      <c r="B112" s="52" t="s">
        <v>85</v>
      </c>
      <c r="C112" s="27">
        <f xml:space="preserve"> ((7/30)/12)*0.02</f>
        <v>3.8888888888888892E-4</v>
      </c>
      <c r="D112" s="33">
        <f>D50*C112</f>
        <v>0.52646449074062995</v>
      </c>
      <c r="E112" s="29"/>
    </row>
    <row r="113" spans="1:7" ht="15.75" thickBot="1" x14ac:dyDescent="0.3">
      <c r="A113" s="22" t="s">
        <v>14</v>
      </c>
      <c r="B113" s="21" t="s">
        <v>86</v>
      </c>
      <c r="C113" s="27">
        <f>C86</f>
        <v>0.3680000000000001</v>
      </c>
      <c r="D113" s="33">
        <f>D112*C86</f>
        <v>0.19373893259255187</v>
      </c>
      <c r="E113" s="29"/>
      <c r="G113" s="53"/>
    </row>
    <row r="114" spans="1:7" ht="15.75" thickBot="1" x14ac:dyDescent="0.3">
      <c r="A114" s="22" t="s">
        <v>42</v>
      </c>
      <c r="B114" s="21" t="s">
        <v>87</v>
      </c>
      <c r="C114" s="27">
        <f>(40%+10%)*C83</f>
        <v>0.04</v>
      </c>
      <c r="D114" s="33">
        <f>C114*D112</f>
        <v>2.10585796296252E-2</v>
      </c>
      <c r="E114" s="29"/>
    </row>
    <row r="115" spans="1:7" ht="12" customHeight="1" thickBot="1" x14ac:dyDescent="0.3">
      <c r="A115" s="178" t="s">
        <v>70</v>
      </c>
      <c r="B115" s="178"/>
      <c r="C115" s="153">
        <f>SUM(C109:C114)</f>
        <v>0.45638888888888896</v>
      </c>
      <c r="D115" s="54">
        <f>SUM(D109:D114)</f>
        <v>65.722022002949132</v>
      </c>
      <c r="E115" s="29"/>
    </row>
    <row r="116" spans="1:7" x14ac:dyDescent="0.25">
      <c r="A116" s="11"/>
      <c r="E116" s="29"/>
    </row>
    <row r="117" spans="1:7" x14ac:dyDescent="0.25">
      <c r="A117" s="11" t="s">
        <v>88</v>
      </c>
      <c r="E117" s="29"/>
    </row>
    <row r="118" spans="1:7" ht="15.75" thickBot="1" x14ac:dyDescent="0.3">
      <c r="A118" s="11"/>
      <c r="E118" s="29"/>
    </row>
    <row r="119" spans="1:7" ht="12" customHeight="1" thickBot="1" x14ac:dyDescent="0.3">
      <c r="A119" s="23" t="s">
        <v>89</v>
      </c>
      <c r="B119" s="179" t="s">
        <v>90</v>
      </c>
      <c r="C119" s="179"/>
      <c r="D119" s="31" t="s">
        <v>36</v>
      </c>
      <c r="E119" s="29"/>
    </row>
    <row r="120" spans="1:7" ht="15.75" thickBot="1" x14ac:dyDescent="0.3">
      <c r="A120" s="22" t="s">
        <v>19</v>
      </c>
      <c r="B120" s="21" t="s">
        <v>144</v>
      </c>
      <c r="C120" s="27">
        <f>(5/56)</f>
        <v>8.9285714285714288E-2</v>
      </c>
      <c r="D120" s="33">
        <f>D50*C120</f>
        <v>120.87194940473645</v>
      </c>
      <c r="E120" s="29"/>
    </row>
    <row r="121" spans="1:7" ht="15.75" thickBot="1" x14ac:dyDescent="0.3">
      <c r="A121" s="22" t="s">
        <v>21</v>
      </c>
      <c r="B121" s="21" t="s">
        <v>145</v>
      </c>
      <c r="C121" s="27">
        <v>1.66E-2</v>
      </c>
      <c r="D121" s="33">
        <f>D50*C121</f>
        <v>22.472512833328601</v>
      </c>
      <c r="E121" s="29"/>
    </row>
    <row r="122" spans="1:7" s="56" customFormat="1" ht="15.75" thickBot="1" x14ac:dyDescent="0.3">
      <c r="A122" s="22" t="s">
        <v>22</v>
      </c>
      <c r="B122" s="21" t="s">
        <v>203</v>
      </c>
      <c r="C122" s="27">
        <v>2.0000000000000001E-4</v>
      </c>
      <c r="D122" s="33">
        <f>D50*C122</f>
        <v>0.27075316666660965</v>
      </c>
      <c r="E122" s="55"/>
      <c r="F122" s="10"/>
    </row>
    <row r="123" spans="1:7" ht="15.75" thickBot="1" x14ac:dyDescent="0.3">
      <c r="A123" s="22" t="s">
        <v>24</v>
      </c>
      <c r="B123" s="21" t="s">
        <v>91</v>
      </c>
      <c r="C123" s="27">
        <v>8.2000000000000007E-3</v>
      </c>
      <c r="D123" s="33">
        <f>D50*C123</f>
        <v>11.100879833330996</v>
      </c>
      <c r="E123" s="29"/>
    </row>
    <row r="124" spans="1:7" ht="15.75" thickBot="1" x14ac:dyDescent="0.3">
      <c r="A124" s="22" t="s">
        <v>14</v>
      </c>
      <c r="B124" s="21" t="s">
        <v>146</v>
      </c>
      <c r="C124" s="27">
        <v>2.9999999999999997E-4</v>
      </c>
      <c r="D124" s="33">
        <f>D50*C124</f>
        <v>0.40612974999991441</v>
      </c>
      <c r="E124" s="29"/>
    </row>
    <row r="125" spans="1:7" ht="15.75" thickBot="1" x14ac:dyDescent="0.3">
      <c r="A125" s="22" t="s">
        <v>42</v>
      </c>
      <c r="B125" s="21" t="s">
        <v>46</v>
      </c>
      <c r="C125" s="27">
        <v>0</v>
      </c>
      <c r="D125" s="33">
        <v>0</v>
      </c>
      <c r="E125" s="29"/>
    </row>
    <row r="126" spans="1:7" ht="12" customHeight="1" thickBot="1" x14ac:dyDescent="0.3">
      <c r="A126" s="178" t="s">
        <v>74</v>
      </c>
      <c r="B126" s="178"/>
      <c r="C126" s="25">
        <f>SUM(C120:C125)</f>
        <v>0.11458571428571429</v>
      </c>
      <c r="D126" s="33">
        <f>SUM(D120:D125)</f>
        <v>155.12222498806258</v>
      </c>
      <c r="E126" s="29"/>
    </row>
    <row r="127" spans="1:7" ht="15.75" thickBot="1" x14ac:dyDescent="0.3">
      <c r="A127" s="22" t="s">
        <v>44</v>
      </c>
      <c r="B127" s="21" t="s">
        <v>92</v>
      </c>
      <c r="C127" s="27">
        <f>C86</f>
        <v>0.3680000000000001</v>
      </c>
      <c r="D127" s="33">
        <f>D126*C127</f>
        <v>57.08497879560705</v>
      </c>
      <c r="E127" s="29"/>
    </row>
    <row r="128" spans="1:7" ht="12" customHeight="1" thickBot="1" x14ac:dyDescent="0.3">
      <c r="A128" s="178" t="s">
        <v>70</v>
      </c>
      <c r="B128" s="178"/>
      <c r="C128" s="153">
        <f>SUM(C126:C127)</f>
        <v>0.4825857142857144</v>
      </c>
      <c r="D128" s="49">
        <f>SUM(D126:D127)</f>
        <v>212.20720378366963</v>
      </c>
      <c r="E128" s="29"/>
    </row>
    <row r="129" spans="1:5" x14ac:dyDescent="0.25">
      <c r="A129" s="11"/>
      <c r="E129" s="29"/>
    </row>
    <row r="130" spans="1:5" x14ac:dyDescent="0.25">
      <c r="A130" s="14" t="s">
        <v>93</v>
      </c>
      <c r="E130" s="29"/>
    </row>
    <row r="131" spans="1:5" ht="15.75" thickBot="1" x14ac:dyDescent="0.3">
      <c r="A131" s="11"/>
      <c r="E131" s="29"/>
    </row>
    <row r="132" spans="1:5" ht="12" customHeight="1" thickBot="1" x14ac:dyDescent="0.3">
      <c r="A132" s="30">
        <v>4</v>
      </c>
      <c r="B132" s="179" t="s">
        <v>94</v>
      </c>
      <c r="C132" s="179"/>
      <c r="D132" s="31" t="s">
        <v>36</v>
      </c>
      <c r="E132" s="29"/>
    </row>
    <row r="133" spans="1:5" ht="15.75" thickBot="1" x14ac:dyDescent="0.3">
      <c r="A133" s="22" t="s">
        <v>59</v>
      </c>
      <c r="B133" s="21" t="s">
        <v>95</v>
      </c>
      <c r="C133" s="27"/>
      <c r="D133" s="33">
        <f>D95</f>
        <v>220.4704357142393</v>
      </c>
      <c r="E133" s="29"/>
    </row>
    <row r="134" spans="1:5" ht="15.75" thickBot="1" x14ac:dyDescent="0.3">
      <c r="A134" s="22" t="s">
        <v>72</v>
      </c>
      <c r="B134" s="21" t="s">
        <v>96</v>
      </c>
      <c r="C134" s="27"/>
      <c r="D134" s="33">
        <f>D86</f>
        <v>498.18582666656181</v>
      </c>
      <c r="E134" s="29"/>
    </row>
    <row r="135" spans="1:5" ht="15.75" thickBot="1" x14ac:dyDescent="0.3">
      <c r="A135" s="22" t="s">
        <v>77</v>
      </c>
      <c r="B135" s="21" t="s">
        <v>78</v>
      </c>
      <c r="C135" s="27"/>
      <c r="D135" s="33">
        <f>D104</f>
        <v>0</v>
      </c>
      <c r="E135" s="29"/>
    </row>
    <row r="136" spans="1:5" ht="15.75" thickBot="1" x14ac:dyDescent="0.3">
      <c r="A136" s="22" t="s">
        <v>81</v>
      </c>
      <c r="B136" s="21" t="s">
        <v>97</v>
      </c>
      <c r="C136" s="27"/>
      <c r="D136" s="33">
        <f>D115</f>
        <v>65.722022002949132</v>
      </c>
      <c r="E136" s="29"/>
    </row>
    <row r="137" spans="1:5" ht="15.75" thickBot="1" x14ac:dyDescent="0.3">
      <c r="A137" s="22" t="s">
        <v>89</v>
      </c>
      <c r="B137" s="21" t="s">
        <v>98</v>
      </c>
      <c r="C137" s="27"/>
      <c r="D137" s="33">
        <f>D128</f>
        <v>212.20720378366963</v>
      </c>
      <c r="E137" s="29"/>
    </row>
    <row r="138" spans="1:5" ht="15.75" thickBot="1" x14ac:dyDescent="0.3">
      <c r="A138" s="22" t="s">
        <v>99</v>
      </c>
      <c r="B138" s="21" t="s">
        <v>46</v>
      </c>
      <c r="C138" s="27"/>
      <c r="D138" s="33">
        <v>0</v>
      </c>
      <c r="E138" s="29"/>
    </row>
    <row r="139" spans="1:5" ht="12" customHeight="1" thickBot="1" x14ac:dyDescent="0.3">
      <c r="A139" s="174" t="s">
        <v>70</v>
      </c>
      <c r="B139" s="174"/>
      <c r="C139" s="174"/>
      <c r="D139" s="154">
        <f>SUM(D133:D138)</f>
        <v>996.58548816741995</v>
      </c>
      <c r="E139" s="29"/>
    </row>
    <row r="140" spans="1:5" x14ac:dyDescent="0.25">
      <c r="A140" s="11"/>
      <c r="E140" s="29"/>
    </row>
    <row r="141" spans="1:5" x14ac:dyDescent="0.25">
      <c r="A141" s="14" t="s">
        <v>100</v>
      </c>
      <c r="E141" s="29"/>
    </row>
    <row r="142" spans="1:5" x14ac:dyDescent="0.25">
      <c r="A142" s="11"/>
      <c r="E142" s="29"/>
    </row>
    <row r="143" spans="1:5" x14ac:dyDescent="0.25">
      <c r="A143" s="57">
        <v>5</v>
      </c>
      <c r="B143" s="58" t="s">
        <v>101</v>
      </c>
      <c r="C143" s="59" t="s">
        <v>61</v>
      </c>
      <c r="D143" s="60" t="s">
        <v>36</v>
      </c>
      <c r="E143" s="29"/>
    </row>
    <row r="144" spans="1:5" x14ac:dyDescent="0.25">
      <c r="A144" s="61" t="s">
        <v>19</v>
      </c>
      <c r="B144" s="61" t="s">
        <v>102</v>
      </c>
      <c r="C144" s="155">
        <v>0.06</v>
      </c>
      <c r="D144" s="63">
        <f>D162*C144</f>
        <v>165.02407929002808</v>
      </c>
      <c r="E144" s="29"/>
    </row>
    <row r="145" spans="1:7" ht="12" customHeight="1" x14ac:dyDescent="0.25">
      <c r="A145" s="61" t="s">
        <v>21</v>
      </c>
      <c r="B145" s="181" t="s">
        <v>103</v>
      </c>
      <c r="C145" s="181"/>
      <c r="D145" s="181"/>
      <c r="E145" s="29"/>
    </row>
    <row r="146" spans="1:7" ht="12" customHeight="1" x14ac:dyDescent="0.25">
      <c r="A146" s="61"/>
      <c r="B146" s="181" t="s">
        <v>104</v>
      </c>
      <c r="C146" s="181"/>
      <c r="D146" s="181"/>
      <c r="E146" s="29"/>
    </row>
    <row r="147" spans="1:7" x14ac:dyDescent="0.25">
      <c r="A147" s="61"/>
      <c r="B147" s="61" t="s">
        <v>105</v>
      </c>
      <c r="C147" s="155">
        <v>6.4999999999999997E-3</v>
      </c>
      <c r="D147" s="63">
        <f>(D162+D144+D152)*C147</f>
        <v>20.164154728382456</v>
      </c>
      <c r="E147" s="29"/>
    </row>
    <row r="148" spans="1:7" x14ac:dyDescent="0.25">
      <c r="A148" s="61"/>
      <c r="B148" s="61" t="s">
        <v>106</v>
      </c>
      <c r="C148" s="155">
        <v>0.03</v>
      </c>
      <c r="D148" s="63">
        <f>(D162+D144+D152)*C148</f>
        <v>93.065329515611339</v>
      </c>
      <c r="E148" s="29"/>
    </row>
    <row r="149" spans="1:7" x14ac:dyDescent="0.25">
      <c r="A149" s="61"/>
      <c r="B149" s="61" t="s">
        <v>107</v>
      </c>
      <c r="C149" s="155">
        <v>0.05</v>
      </c>
      <c r="D149" s="63">
        <f>($D$162+$D$144+$D$152)*C149</f>
        <v>155.1088825260189</v>
      </c>
      <c r="E149" s="29"/>
    </row>
    <row r="150" spans="1:7" x14ac:dyDescent="0.25">
      <c r="A150" s="61"/>
      <c r="B150" s="61" t="s">
        <v>108</v>
      </c>
      <c r="C150" s="155"/>
      <c r="D150" s="63">
        <v>0</v>
      </c>
      <c r="E150" s="29"/>
    </row>
    <row r="151" spans="1:7" x14ac:dyDescent="0.25">
      <c r="A151" s="61"/>
      <c r="B151" s="61" t="s">
        <v>109</v>
      </c>
      <c r="C151" s="155"/>
      <c r="D151" s="63">
        <v>0</v>
      </c>
      <c r="E151" s="29"/>
    </row>
    <row r="152" spans="1:7" x14ac:dyDescent="0.25">
      <c r="A152" s="61" t="s">
        <v>22</v>
      </c>
      <c r="B152" s="61" t="s">
        <v>110</v>
      </c>
      <c r="C152" s="155">
        <v>6.7900000000000002E-2</v>
      </c>
      <c r="D152" s="63">
        <f>(D50+D63+D72+D139)*C152</f>
        <v>186.75224972988178</v>
      </c>
      <c r="E152" s="29"/>
      <c r="G152" s="62"/>
    </row>
    <row r="153" spans="1:7" ht="12" customHeight="1" x14ac:dyDescent="0.25">
      <c r="A153" s="182" t="s">
        <v>70</v>
      </c>
      <c r="B153" s="182"/>
      <c r="C153" s="182"/>
      <c r="D153" s="156">
        <f>SUM(D144:D152)</f>
        <v>620.11469578992251</v>
      </c>
      <c r="E153" s="29"/>
      <c r="G153" s="62"/>
    </row>
    <row r="154" spans="1:7" x14ac:dyDescent="0.25">
      <c r="A154" s="11"/>
      <c r="E154" s="29"/>
    </row>
    <row r="155" spans="1:7" x14ac:dyDescent="0.25">
      <c r="A155" s="14" t="s">
        <v>111</v>
      </c>
      <c r="E155" s="29"/>
    </row>
    <row r="156" spans="1:7" ht="15.75" thickBot="1" x14ac:dyDescent="0.3">
      <c r="A156" s="14"/>
      <c r="E156" s="29"/>
    </row>
    <row r="157" spans="1:7" ht="12" customHeight="1" thickBot="1" x14ac:dyDescent="0.3">
      <c r="A157" s="174" t="s">
        <v>112</v>
      </c>
      <c r="B157" s="174"/>
      <c r="C157" s="174"/>
      <c r="D157" s="64" t="s">
        <v>36</v>
      </c>
      <c r="E157" s="29"/>
    </row>
    <row r="158" spans="1:7" ht="15.75" thickBot="1" x14ac:dyDescent="0.3">
      <c r="A158" s="22" t="s">
        <v>19</v>
      </c>
      <c r="B158" s="21" t="s">
        <v>113</v>
      </c>
      <c r="C158" s="27"/>
      <c r="D158" s="33">
        <f>D50</f>
        <v>1353.7658333330482</v>
      </c>
      <c r="E158" s="29"/>
    </row>
    <row r="159" spans="1:7" ht="15.75" thickBot="1" x14ac:dyDescent="0.3">
      <c r="A159" s="22" t="s">
        <v>21</v>
      </c>
      <c r="B159" s="21" t="s">
        <v>114</v>
      </c>
      <c r="C159" s="27"/>
      <c r="D159" s="33">
        <f>D63</f>
        <v>321.7</v>
      </c>
      <c r="E159" s="29"/>
    </row>
    <row r="160" spans="1:7" ht="24.75" customHeight="1" thickBot="1" x14ac:dyDescent="0.3">
      <c r="A160" s="22" t="s">
        <v>22</v>
      </c>
      <c r="B160" s="21" t="s">
        <v>115</v>
      </c>
      <c r="C160" s="27"/>
      <c r="D160" s="33">
        <f>D72</f>
        <v>78.349999999999994</v>
      </c>
      <c r="E160" s="29"/>
    </row>
    <row r="161" spans="1:7" ht="18" customHeight="1" thickBot="1" x14ac:dyDescent="0.3">
      <c r="A161" s="22" t="s">
        <v>24</v>
      </c>
      <c r="B161" s="21" t="s">
        <v>116</v>
      </c>
      <c r="C161" s="27"/>
      <c r="D161" s="33">
        <f>D139</f>
        <v>996.58548816741995</v>
      </c>
      <c r="E161" s="29"/>
    </row>
    <row r="162" spans="1:7" ht="12" customHeight="1" thickBot="1" x14ac:dyDescent="0.3">
      <c r="A162" s="174" t="s">
        <v>117</v>
      </c>
      <c r="B162" s="174"/>
      <c r="C162" s="174"/>
      <c r="D162" s="33">
        <f>SUM(D158:D161)</f>
        <v>2750.4013215004679</v>
      </c>
      <c r="E162" s="29"/>
    </row>
    <row r="163" spans="1:7" ht="12" customHeight="1" thickBot="1" x14ac:dyDescent="0.3">
      <c r="A163" s="22" t="s">
        <v>14</v>
      </c>
      <c r="B163" s="174" t="s">
        <v>118</v>
      </c>
      <c r="C163" s="174"/>
      <c r="D163" s="33">
        <f>D153</f>
        <v>620.11469578992251</v>
      </c>
      <c r="E163" s="29"/>
    </row>
    <row r="164" spans="1:7" ht="12" customHeight="1" thickBot="1" x14ac:dyDescent="0.3">
      <c r="A164" s="174" t="s">
        <v>119</v>
      </c>
      <c r="B164" s="174"/>
      <c r="C164" s="174"/>
      <c r="D164" s="65">
        <f>SUM(D162:D163)</f>
        <v>3370.5160172903907</v>
      </c>
      <c r="E164" s="29"/>
    </row>
    <row r="165" spans="1:7" x14ac:dyDescent="0.25">
      <c r="A165" s="11"/>
    </row>
    <row r="166" spans="1:7" x14ac:dyDescent="0.25">
      <c r="A166" s="14" t="s">
        <v>120</v>
      </c>
    </row>
    <row r="167" spans="1:7" x14ac:dyDescent="0.25">
      <c r="A167" s="14"/>
    </row>
    <row r="168" spans="1:7" ht="42.75" customHeight="1" x14ac:dyDescent="0.25">
      <c r="A168" s="182" t="s">
        <v>29</v>
      </c>
      <c r="B168" s="182"/>
      <c r="C168" s="183" t="s">
        <v>121</v>
      </c>
      <c r="D168" s="63" t="s">
        <v>122</v>
      </c>
      <c r="E168" s="61" t="s">
        <v>123</v>
      </c>
      <c r="F168" s="61" t="s">
        <v>124</v>
      </c>
      <c r="G168" s="61" t="s">
        <v>125</v>
      </c>
    </row>
    <row r="169" spans="1:7" ht="12" customHeight="1" x14ac:dyDescent="0.25">
      <c r="A169" s="182" t="s">
        <v>126</v>
      </c>
      <c r="B169" s="182"/>
      <c r="C169" s="183"/>
      <c r="D169" s="63" t="s">
        <v>127</v>
      </c>
      <c r="E169" s="61" t="s">
        <v>128</v>
      </c>
      <c r="F169" s="61" t="s">
        <v>129</v>
      </c>
      <c r="G169" s="61" t="s">
        <v>130</v>
      </c>
    </row>
    <row r="170" spans="1:7" ht="15.75" thickBot="1" x14ac:dyDescent="0.3">
      <c r="A170" s="22" t="s">
        <v>52</v>
      </c>
      <c r="B170" s="21" t="s">
        <v>131</v>
      </c>
      <c r="C170" s="66">
        <f>D164</f>
        <v>3370.5160172903907</v>
      </c>
      <c r="D170" s="67">
        <v>2</v>
      </c>
      <c r="E170" s="66">
        <f>ROUND(C170*D170,2)</f>
        <v>6741.03</v>
      </c>
      <c r="F170" s="21">
        <v>1</v>
      </c>
      <c r="G170" s="66">
        <f>ROUND(E170*F170,2)</f>
        <v>6741.03</v>
      </c>
    </row>
    <row r="171" spans="1:7" ht="15.75" thickBot="1" x14ac:dyDescent="0.3">
      <c r="A171" s="22" t="s">
        <v>132</v>
      </c>
      <c r="B171" s="21" t="s">
        <v>133</v>
      </c>
      <c r="C171" s="66"/>
      <c r="D171" s="33"/>
      <c r="E171" s="21"/>
      <c r="F171" s="21"/>
      <c r="G171" s="21"/>
    </row>
    <row r="172" spans="1:7" ht="15.75" thickBot="1" x14ac:dyDescent="0.3">
      <c r="A172" s="22"/>
      <c r="B172" s="21"/>
      <c r="C172" s="27"/>
      <c r="D172" s="33"/>
      <c r="E172" s="21"/>
      <c r="F172" s="21"/>
      <c r="G172" s="21"/>
    </row>
    <row r="173" spans="1:7" ht="12" customHeight="1" thickBot="1" x14ac:dyDescent="0.3">
      <c r="A173" s="174" t="s">
        <v>134</v>
      </c>
      <c r="B173" s="174"/>
      <c r="C173" s="174"/>
      <c r="D173" s="174"/>
      <c r="E173" s="174"/>
      <c r="F173" s="174"/>
      <c r="G173" s="157">
        <f>ROUND(SUM(G170:G172),2)</f>
        <v>6741.03</v>
      </c>
    </row>
    <row r="174" spans="1:7" x14ac:dyDescent="0.25">
      <c r="A174" s="11"/>
    </row>
    <row r="175" spans="1:7" x14ac:dyDescent="0.25">
      <c r="A175" s="14" t="s">
        <v>135</v>
      </c>
    </row>
    <row r="176" spans="1:7" ht="15.75" thickBot="1" x14ac:dyDescent="0.3">
      <c r="A176" s="14"/>
    </row>
    <row r="177" spans="1:6" ht="12" customHeight="1" thickBot="1" x14ac:dyDescent="0.3">
      <c r="A177" s="176" t="s">
        <v>136</v>
      </c>
      <c r="B177" s="176"/>
      <c r="C177" s="176"/>
    </row>
    <row r="178" spans="1:6" ht="15.75" thickBot="1" x14ac:dyDescent="0.3">
      <c r="A178" s="22"/>
      <c r="B178" s="21" t="s">
        <v>137</v>
      </c>
      <c r="C178" s="27" t="s">
        <v>36</v>
      </c>
    </row>
    <row r="179" spans="1:6" ht="15.75" thickBot="1" x14ac:dyDescent="0.3">
      <c r="A179" s="22" t="s">
        <v>19</v>
      </c>
      <c r="B179" s="21" t="s">
        <v>138</v>
      </c>
      <c r="C179" s="66">
        <f>E170</f>
        <v>6741.03</v>
      </c>
    </row>
    <row r="180" spans="1:6" ht="15.75" thickBot="1" x14ac:dyDescent="0.3">
      <c r="A180" s="22" t="s">
        <v>21</v>
      </c>
      <c r="B180" s="21" t="s">
        <v>139</v>
      </c>
      <c r="C180" s="66">
        <f>G173</f>
        <v>6741.03</v>
      </c>
    </row>
    <row r="181" spans="1:6" ht="30.75" thickBot="1" x14ac:dyDescent="0.3">
      <c r="A181" s="22" t="s">
        <v>22</v>
      </c>
      <c r="B181" s="21" t="s">
        <v>140</v>
      </c>
      <c r="C181" s="35">
        <f>ROUND(C180*12,2)</f>
        <v>80892.36</v>
      </c>
    </row>
    <row r="182" spans="1:6" x14ac:dyDescent="0.25">
      <c r="F182" s="13"/>
    </row>
  </sheetData>
  <mergeCells count="43">
    <mergeCell ref="A177:C177"/>
    <mergeCell ref="B163:C163"/>
    <mergeCell ref="A164:C164"/>
    <mergeCell ref="A168:B168"/>
    <mergeCell ref="C168:C169"/>
    <mergeCell ref="A169:B169"/>
    <mergeCell ref="A173:F173"/>
    <mergeCell ref="A162:C162"/>
    <mergeCell ref="B108:C108"/>
    <mergeCell ref="A115:B115"/>
    <mergeCell ref="B119:C119"/>
    <mergeCell ref="A126:B126"/>
    <mergeCell ref="A128:B128"/>
    <mergeCell ref="B132:C132"/>
    <mergeCell ref="A139:C139"/>
    <mergeCell ref="B145:D145"/>
    <mergeCell ref="B146:D146"/>
    <mergeCell ref="A153:C153"/>
    <mergeCell ref="A157:C157"/>
    <mergeCell ref="A104:B104"/>
    <mergeCell ref="A34:C34"/>
    <mergeCell ref="B41:C41"/>
    <mergeCell ref="A50:C50"/>
    <mergeCell ref="B54:C54"/>
    <mergeCell ref="A63:C63"/>
    <mergeCell ref="B67:C67"/>
    <mergeCell ref="A72:C72"/>
    <mergeCell ref="A86:B86"/>
    <mergeCell ref="B90:C90"/>
    <mergeCell ref="A95:B95"/>
    <mergeCell ref="B101:C101"/>
    <mergeCell ref="A26:B26"/>
    <mergeCell ref="A1:F1"/>
    <mergeCell ref="A4:F4"/>
    <mergeCell ref="A5:F5"/>
    <mergeCell ref="A6:F6"/>
    <mergeCell ref="A7:F7"/>
    <mergeCell ref="A8:E8"/>
    <mergeCell ref="A9:E9"/>
    <mergeCell ref="A10:E10"/>
    <mergeCell ref="A11:E11"/>
    <mergeCell ref="A14:E14"/>
    <mergeCell ref="A23:B23"/>
  </mergeCells>
  <pageMargins left="0.74" right="0.17" top="0.78740157499999996" bottom="0.78740157499999996" header="0.31496062000000002" footer="0.31496062000000002"/>
  <pageSetup paperSize="9" scale="64" orientation="portrait" r:id="rId1"/>
  <rowBreaks count="2" manualBreakCount="2">
    <brk id="64" max="6" man="1"/>
    <brk id="14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2"/>
  <sheetViews>
    <sheetView view="pageBreakPreview" zoomScaleNormal="118" zoomScaleSheetLayoutView="100" workbookViewId="0">
      <selection activeCell="B12" sqref="B12"/>
    </sheetView>
  </sheetViews>
  <sheetFormatPr defaultColWidth="10" defaultRowHeight="15.75" x14ac:dyDescent="0.25"/>
  <cols>
    <col min="1" max="1" width="8.42578125" style="68" customWidth="1"/>
    <col min="2" max="2" width="58.42578125" style="68" customWidth="1"/>
    <col min="3" max="3" width="15.28515625" style="70" customWidth="1"/>
    <col min="4" max="4" width="13.140625" style="71" customWidth="1"/>
    <col min="5" max="5" width="14.85546875" style="68" bestFit="1" customWidth="1"/>
    <col min="6" max="6" width="13.42578125" style="68" bestFit="1" customWidth="1"/>
    <col min="7" max="7" width="12.85546875" style="68" bestFit="1" customWidth="1"/>
    <col min="8" max="16384" width="10" style="68"/>
  </cols>
  <sheetData>
    <row r="1" spans="1:6" x14ac:dyDescent="0.25">
      <c r="A1" s="185" t="s">
        <v>0</v>
      </c>
      <c r="B1" s="185"/>
      <c r="C1" s="185"/>
      <c r="D1" s="185"/>
      <c r="E1" s="185"/>
      <c r="F1" s="185"/>
    </row>
    <row r="2" spans="1:6" ht="6" customHeight="1" x14ac:dyDescent="0.25">
      <c r="A2" s="69"/>
    </row>
    <row r="3" spans="1:6" ht="16.5" thickBot="1" x14ac:dyDescent="0.3">
      <c r="A3" s="72" t="s">
        <v>1</v>
      </c>
    </row>
    <row r="4" spans="1:6" ht="12.75" customHeight="1" thickBot="1" x14ac:dyDescent="0.3">
      <c r="A4" s="186" t="s">
        <v>2</v>
      </c>
      <c r="B4" s="186"/>
      <c r="C4" s="186"/>
      <c r="D4" s="186"/>
      <c r="E4" s="186"/>
      <c r="F4" s="186"/>
    </row>
    <row r="5" spans="1:6" ht="12.75" customHeight="1" thickBot="1" x14ac:dyDescent="0.3">
      <c r="A5" s="187" t="s">
        <v>3</v>
      </c>
      <c r="B5" s="187"/>
      <c r="C5" s="187"/>
      <c r="D5" s="187"/>
      <c r="E5" s="187"/>
      <c r="F5" s="187"/>
    </row>
    <row r="6" spans="1:6" ht="12.75" customHeight="1" thickBot="1" x14ac:dyDescent="0.3">
      <c r="A6" s="187" t="s">
        <v>201</v>
      </c>
      <c r="B6" s="187"/>
      <c r="C6" s="187"/>
      <c r="D6" s="187"/>
      <c r="E6" s="187"/>
      <c r="F6" s="187"/>
    </row>
    <row r="7" spans="1:6" ht="12.75" customHeight="1" thickBot="1" x14ac:dyDescent="0.3">
      <c r="A7" s="187" t="s">
        <v>4</v>
      </c>
      <c r="B7" s="187"/>
      <c r="C7" s="187"/>
      <c r="D7" s="187"/>
      <c r="E7" s="187"/>
      <c r="F7" s="187"/>
    </row>
    <row r="8" spans="1:6" ht="12.75" customHeight="1" thickBot="1" x14ac:dyDescent="0.3">
      <c r="A8" s="184" t="s">
        <v>202</v>
      </c>
      <c r="B8" s="184"/>
      <c r="C8" s="184"/>
      <c r="D8" s="184"/>
      <c r="E8" s="184"/>
      <c r="F8" s="73"/>
    </row>
    <row r="9" spans="1:6" ht="12.75" customHeight="1" thickBot="1" x14ac:dyDescent="0.3">
      <c r="A9" s="184" t="s">
        <v>5</v>
      </c>
      <c r="B9" s="184"/>
      <c r="C9" s="184"/>
      <c r="D9" s="184"/>
      <c r="E9" s="184"/>
      <c r="F9" s="73"/>
    </row>
    <row r="10" spans="1:6" ht="12.75" customHeight="1" thickBot="1" x14ac:dyDescent="0.3">
      <c r="A10" s="184" t="s">
        <v>205</v>
      </c>
      <c r="B10" s="184"/>
      <c r="C10" s="184"/>
      <c r="D10" s="184"/>
      <c r="E10" s="184"/>
      <c r="F10" s="73"/>
    </row>
    <row r="11" spans="1:6" ht="12.75" customHeight="1" thickBot="1" x14ac:dyDescent="0.3">
      <c r="A11" s="184" t="s">
        <v>6</v>
      </c>
      <c r="B11" s="184"/>
      <c r="C11" s="184"/>
      <c r="D11" s="184"/>
      <c r="E11" s="184"/>
      <c r="F11" s="73"/>
    </row>
    <row r="12" spans="1:6" ht="32.25" thickBot="1" x14ac:dyDescent="0.3">
      <c r="A12" s="73" t="s">
        <v>7</v>
      </c>
      <c r="B12" s="73" t="s">
        <v>8</v>
      </c>
      <c r="C12" s="74" t="s">
        <v>9</v>
      </c>
      <c r="D12" s="75" t="s">
        <v>10</v>
      </c>
      <c r="E12" s="73" t="s">
        <v>11</v>
      </c>
      <c r="F12" s="73" t="s">
        <v>12</v>
      </c>
    </row>
    <row r="13" spans="1:6" ht="16.5" thickBot="1" x14ac:dyDescent="0.3">
      <c r="A13" s="73">
        <v>1</v>
      </c>
      <c r="B13" s="73" t="s">
        <v>192</v>
      </c>
      <c r="C13" s="132">
        <f>E170</f>
        <v>6013.43</v>
      </c>
      <c r="D13" s="133">
        <v>1</v>
      </c>
      <c r="E13" s="132">
        <f>C180</f>
        <v>6013.43</v>
      </c>
      <c r="F13" s="134">
        <f>C181</f>
        <v>72161.16</v>
      </c>
    </row>
    <row r="14" spans="1:6" ht="12.75" customHeight="1" thickBot="1" x14ac:dyDescent="0.3">
      <c r="A14" s="184" t="s">
        <v>13</v>
      </c>
      <c r="B14" s="184"/>
      <c r="C14" s="184"/>
      <c r="D14" s="184"/>
      <c r="E14" s="184"/>
      <c r="F14" s="73"/>
    </row>
    <row r="15" spans="1:6" ht="9" customHeight="1" thickBot="1" x14ac:dyDescent="0.3">
      <c r="A15" s="72"/>
    </row>
    <row r="16" spans="1:6" x14ac:dyDescent="0.25">
      <c r="A16" s="76" t="s">
        <v>14</v>
      </c>
      <c r="B16" s="77" t="s">
        <v>15</v>
      </c>
    </row>
    <row r="17" spans="1:5" ht="16.5" thickBot="1" x14ac:dyDescent="0.3">
      <c r="A17" s="78"/>
      <c r="B17" s="79" t="s">
        <v>16</v>
      </c>
      <c r="E17" s="80"/>
    </row>
    <row r="18" spans="1:5" ht="9.75" customHeight="1" x14ac:dyDescent="0.25">
      <c r="A18" s="72"/>
    </row>
    <row r="19" spans="1:5" x14ac:dyDescent="0.25">
      <c r="A19" s="72" t="s">
        <v>17</v>
      </c>
    </row>
    <row r="20" spans="1:5" ht="6.75" customHeight="1" x14ac:dyDescent="0.25">
      <c r="A20" s="72"/>
    </row>
    <row r="21" spans="1:5" x14ac:dyDescent="0.25">
      <c r="A21" s="72" t="s">
        <v>18</v>
      </c>
    </row>
    <row r="22" spans="1:5" ht="8.25" customHeight="1" thickBot="1" x14ac:dyDescent="0.3">
      <c r="A22" s="72"/>
    </row>
    <row r="23" spans="1:5" ht="12.75" customHeight="1" thickBot="1" x14ac:dyDescent="0.3">
      <c r="A23" s="186" t="s">
        <v>2</v>
      </c>
      <c r="B23" s="186"/>
    </row>
    <row r="24" spans="1:5" ht="16.5" thickBot="1" x14ac:dyDescent="0.3">
      <c r="A24" s="81"/>
      <c r="B24" s="79" t="s">
        <v>3</v>
      </c>
    </row>
    <row r="25" spans="1:5" ht="16.5" thickBot="1" x14ac:dyDescent="0.3">
      <c r="A25" s="81"/>
      <c r="B25" s="79" t="s">
        <v>200</v>
      </c>
    </row>
    <row r="26" spans="1:5" ht="12" customHeight="1" thickBot="1" x14ac:dyDescent="0.3">
      <c r="A26" s="184" t="s">
        <v>4</v>
      </c>
      <c r="B26" s="184"/>
    </row>
    <row r="27" spans="1:5" ht="16.5" thickBot="1" x14ac:dyDescent="0.3">
      <c r="A27" s="72"/>
    </row>
    <row r="28" spans="1:5" ht="16.5" thickBot="1" x14ac:dyDescent="0.3">
      <c r="A28" s="82" t="s">
        <v>19</v>
      </c>
      <c r="B28" s="83" t="s">
        <v>20</v>
      </c>
      <c r="C28" s="84" t="s">
        <v>199</v>
      </c>
    </row>
    <row r="29" spans="1:5" ht="16.5" thickBot="1" x14ac:dyDescent="0.3">
      <c r="A29" s="85" t="s">
        <v>21</v>
      </c>
      <c r="B29" s="79" t="s">
        <v>193</v>
      </c>
      <c r="C29" s="86" t="s">
        <v>194</v>
      </c>
    </row>
    <row r="30" spans="1:5" ht="32.25" thickBot="1" x14ac:dyDescent="0.3">
      <c r="A30" s="85" t="s">
        <v>22</v>
      </c>
      <c r="B30" s="79" t="s">
        <v>23</v>
      </c>
      <c r="C30" s="87" t="str">
        <f>'Anexo III - Posto Noturno'!C30</f>
        <v>2014/2015</v>
      </c>
    </row>
    <row r="31" spans="1:5" ht="16.5" thickBot="1" x14ac:dyDescent="0.3">
      <c r="A31" s="85" t="s">
        <v>24</v>
      </c>
      <c r="B31" s="79" t="s">
        <v>25</v>
      </c>
      <c r="C31" s="87" t="s">
        <v>26</v>
      </c>
    </row>
    <row r="32" spans="1:5" ht="8.25" customHeight="1" x14ac:dyDescent="0.25">
      <c r="A32" s="72"/>
      <c r="E32" s="88"/>
    </row>
    <row r="33" spans="1:6" ht="16.5" thickBot="1" x14ac:dyDescent="0.3">
      <c r="A33" s="72" t="s">
        <v>27</v>
      </c>
      <c r="E33" s="88"/>
    </row>
    <row r="34" spans="1:6" ht="12" customHeight="1" thickBot="1" x14ac:dyDescent="0.3">
      <c r="A34" s="184" t="s">
        <v>28</v>
      </c>
      <c r="B34" s="184"/>
      <c r="C34" s="184"/>
      <c r="E34" s="88"/>
    </row>
    <row r="35" spans="1:6" ht="16.5" thickBot="1" x14ac:dyDescent="0.3">
      <c r="A35" s="81">
        <v>1</v>
      </c>
      <c r="B35" s="79" t="s">
        <v>29</v>
      </c>
      <c r="C35" s="86" t="s">
        <v>30</v>
      </c>
      <c r="E35" s="88"/>
    </row>
    <row r="36" spans="1:6" ht="16.5" thickBot="1" x14ac:dyDescent="0.3">
      <c r="A36" s="81">
        <v>2</v>
      </c>
      <c r="B36" s="79" t="s">
        <v>31</v>
      </c>
      <c r="C36" s="164">
        <v>855.01</v>
      </c>
      <c r="E36" s="88"/>
    </row>
    <row r="37" spans="1:6" ht="16.5" thickBot="1" x14ac:dyDescent="0.3">
      <c r="A37" s="81">
        <v>3</v>
      </c>
      <c r="B37" s="79" t="s">
        <v>32</v>
      </c>
      <c r="C37" s="86" t="s">
        <v>30</v>
      </c>
      <c r="E37" s="88"/>
    </row>
    <row r="38" spans="1:6" ht="16.5" thickBot="1" x14ac:dyDescent="0.3">
      <c r="A38" s="81">
        <v>4</v>
      </c>
      <c r="B38" s="79" t="s">
        <v>33</v>
      </c>
      <c r="C38" s="86" t="s">
        <v>198</v>
      </c>
      <c r="E38" s="88"/>
    </row>
    <row r="39" spans="1:6" x14ac:dyDescent="0.25">
      <c r="A39" s="72" t="s">
        <v>34</v>
      </c>
      <c r="E39" s="88"/>
    </row>
    <row r="40" spans="1:6" ht="9" customHeight="1" thickBot="1" x14ac:dyDescent="0.3">
      <c r="A40" s="72"/>
      <c r="E40" s="88"/>
    </row>
    <row r="41" spans="1:6" ht="12" customHeight="1" thickBot="1" x14ac:dyDescent="0.3">
      <c r="A41" s="89">
        <v>1</v>
      </c>
      <c r="B41" s="189" t="s">
        <v>35</v>
      </c>
      <c r="C41" s="189"/>
      <c r="D41" s="90" t="s">
        <v>36</v>
      </c>
      <c r="E41" s="88"/>
    </row>
    <row r="42" spans="1:6" ht="16.5" thickBot="1" x14ac:dyDescent="0.3">
      <c r="A42" s="81" t="s">
        <v>19</v>
      </c>
      <c r="B42" s="79" t="s">
        <v>37</v>
      </c>
      <c r="C42" s="86"/>
      <c r="D42" s="91">
        <f>C36</f>
        <v>855.01</v>
      </c>
      <c r="E42" s="88"/>
    </row>
    <row r="43" spans="1:6" ht="16.5" thickBot="1" x14ac:dyDescent="0.3">
      <c r="A43" s="81" t="s">
        <v>21</v>
      </c>
      <c r="B43" s="79" t="s">
        <v>38</v>
      </c>
      <c r="C43" s="86">
        <v>0</v>
      </c>
      <c r="D43" s="92">
        <v>0</v>
      </c>
      <c r="E43" s="88"/>
    </row>
    <row r="44" spans="1:6" ht="16.5" thickBot="1" x14ac:dyDescent="0.3">
      <c r="A44" s="81" t="s">
        <v>22</v>
      </c>
      <c r="B44" s="79" t="s">
        <v>39</v>
      </c>
      <c r="C44" s="86">
        <v>0</v>
      </c>
      <c r="D44" s="92">
        <v>0</v>
      </c>
      <c r="E44" s="88"/>
    </row>
    <row r="45" spans="1:6" ht="16.5" thickBot="1" x14ac:dyDescent="0.3">
      <c r="A45" s="81" t="s">
        <v>24</v>
      </c>
      <c r="B45" s="79" t="s">
        <v>40</v>
      </c>
      <c r="C45" s="86">
        <v>0</v>
      </c>
      <c r="D45" s="93">
        <f>D42*C45</f>
        <v>0</v>
      </c>
      <c r="E45" s="88"/>
    </row>
    <row r="46" spans="1:6" ht="16.5" thickBot="1" x14ac:dyDescent="0.3">
      <c r="A46" s="81" t="s">
        <v>14</v>
      </c>
      <c r="B46" s="79" t="s">
        <v>41</v>
      </c>
      <c r="C46" s="86">
        <v>0</v>
      </c>
      <c r="D46" s="92">
        <v>0</v>
      </c>
      <c r="E46" s="88"/>
    </row>
    <row r="47" spans="1:6" ht="16.5" thickBot="1" x14ac:dyDescent="0.3">
      <c r="A47" s="81" t="s">
        <v>42</v>
      </c>
      <c r="B47" s="79" t="s">
        <v>43</v>
      </c>
      <c r="C47" s="86">
        <v>0.3</v>
      </c>
      <c r="D47" s="91">
        <f>D42*C47</f>
        <v>256.50299999999999</v>
      </c>
      <c r="E47" s="88"/>
    </row>
    <row r="48" spans="1:6" ht="16.5" thickBot="1" x14ac:dyDescent="0.3">
      <c r="A48" s="81" t="s">
        <v>44</v>
      </c>
      <c r="B48" s="79" t="s">
        <v>141</v>
      </c>
      <c r="C48" s="86">
        <v>8.3333333332999998E-2</v>
      </c>
      <c r="D48" s="94">
        <f>C48*D42</f>
        <v>71.250833333048334</v>
      </c>
      <c r="E48" s="88"/>
      <c r="F48" s="95"/>
    </row>
    <row r="49" spans="1:8" ht="16.5" thickBot="1" x14ac:dyDescent="0.3">
      <c r="A49" s="81" t="s">
        <v>45</v>
      </c>
      <c r="B49" s="79" t="s">
        <v>46</v>
      </c>
      <c r="C49" s="86">
        <v>0</v>
      </c>
      <c r="D49" s="92">
        <v>0</v>
      </c>
      <c r="E49" s="88"/>
    </row>
    <row r="50" spans="1:8" ht="21.75" customHeight="1" thickBot="1" x14ac:dyDescent="0.3">
      <c r="A50" s="184" t="s">
        <v>47</v>
      </c>
      <c r="B50" s="184"/>
      <c r="C50" s="184"/>
      <c r="D50" s="162">
        <f>D42+D43+D44+D45+D46+D47+D48+D49</f>
        <v>1182.7638333330483</v>
      </c>
      <c r="E50" s="88"/>
    </row>
    <row r="51" spans="1:8" ht="15" customHeight="1" x14ac:dyDescent="0.25">
      <c r="A51" s="69"/>
      <c r="E51" s="88"/>
    </row>
    <row r="52" spans="1:8" x14ac:dyDescent="0.25">
      <c r="A52" s="72" t="s">
        <v>48</v>
      </c>
      <c r="E52" s="88"/>
    </row>
    <row r="53" spans="1:8" ht="8.25" customHeight="1" thickBot="1" x14ac:dyDescent="0.3">
      <c r="A53" s="69"/>
      <c r="E53" s="88"/>
    </row>
    <row r="54" spans="1:8" ht="12.75" customHeight="1" thickBot="1" x14ac:dyDescent="0.3">
      <c r="A54" s="82">
        <v>2</v>
      </c>
      <c r="B54" s="189" t="s">
        <v>49</v>
      </c>
      <c r="C54" s="189"/>
      <c r="D54" s="96" t="s">
        <v>36</v>
      </c>
      <c r="E54" s="88"/>
    </row>
    <row r="55" spans="1:8" ht="16.5" thickBot="1" x14ac:dyDescent="0.3">
      <c r="A55" s="73" t="s">
        <v>19</v>
      </c>
      <c r="B55" s="97" t="s">
        <v>196</v>
      </c>
      <c r="C55" s="74"/>
      <c r="D55" s="75">
        <f>(3.1*16*2)</f>
        <v>99.2</v>
      </c>
      <c r="E55" s="98"/>
      <c r="F55" s="99"/>
      <c r="H55" s="100"/>
    </row>
    <row r="56" spans="1:8" ht="16.5" thickBot="1" x14ac:dyDescent="0.3">
      <c r="A56" s="73" t="s">
        <v>22</v>
      </c>
      <c r="B56" s="38" t="s">
        <v>212</v>
      </c>
      <c r="C56" s="74"/>
      <c r="D56" s="75">
        <f>11.8*16</f>
        <v>188.8</v>
      </c>
      <c r="E56" s="88"/>
    </row>
    <row r="57" spans="1:8" ht="16.5" thickBot="1" x14ac:dyDescent="0.3">
      <c r="A57" s="73" t="s">
        <v>24</v>
      </c>
      <c r="B57" s="73" t="s">
        <v>197</v>
      </c>
      <c r="C57" s="74"/>
      <c r="D57" s="75">
        <v>17.649999999999999</v>
      </c>
      <c r="E57" s="88"/>
      <c r="F57" s="101"/>
    </row>
    <row r="58" spans="1:8" ht="16.5" thickBot="1" x14ac:dyDescent="0.3">
      <c r="A58" s="73" t="s">
        <v>14</v>
      </c>
      <c r="B58" s="73" t="s">
        <v>50</v>
      </c>
      <c r="C58" s="74"/>
      <c r="D58" s="75">
        <v>0</v>
      </c>
      <c r="E58" s="88"/>
    </row>
    <row r="59" spans="1:8" ht="79.5" thickBot="1" x14ac:dyDescent="0.3">
      <c r="A59" s="73" t="s">
        <v>42</v>
      </c>
      <c r="B59" s="131" t="s">
        <v>208</v>
      </c>
      <c r="C59" s="74"/>
      <c r="D59" s="75">
        <v>16.05</v>
      </c>
      <c r="E59" s="88"/>
      <c r="F59" s="101"/>
    </row>
    <row r="60" spans="1:8" ht="16.5" thickBot="1" x14ac:dyDescent="0.3">
      <c r="A60" s="73" t="s">
        <v>44</v>
      </c>
      <c r="B60" s="73" t="s">
        <v>51</v>
      </c>
      <c r="C60" s="74"/>
      <c r="D60" s="75">
        <v>0</v>
      </c>
      <c r="E60" s="88"/>
    </row>
    <row r="61" spans="1:8" ht="57" customHeight="1" thickBot="1" x14ac:dyDescent="0.3">
      <c r="A61" s="73" t="s">
        <v>45</v>
      </c>
      <c r="B61" s="131" t="s">
        <v>211</v>
      </c>
      <c r="C61" s="74">
        <v>0</v>
      </c>
      <c r="D61" s="75">
        <v>0</v>
      </c>
      <c r="E61" s="88"/>
    </row>
    <row r="62" spans="1:8" ht="16.5" thickBot="1" x14ac:dyDescent="0.3">
      <c r="A62" s="73" t="s">
        <v>52</v>
      </c>
      <c r="B62" s="73" t="s">
        <v>46</v>
      </c>
      <c r="C62" s="74"/>
      <c r="D62" s="75">
        <v>0</v>
      </c>
      <c r="E62" s="88"/>
    </row>
    <row r="63" spans="1:8" ht="12.75" customHeight="1" thickBot="1" x14ac:dyDescent="0.3">
      <c r="A63" s="189" t="s">
        <v>53</v>
      </c>
      <c r="B63" s="189"/>
      <c r="C63" s="189"/>
      <c r="D63" s="102">
        <f>SUM(D55:D62)</f>
        <v>321.7</v>
      </c>
      <c r="E63" s="88"/>
    </row>
    <row r="64" spans="1:8" x14ac:dyDescent="0.25">
      <c r="A64" s="69"/>
      <c r="E64" s="88"/>
    </row>
    <row r="65" spans="1:5" x14ac:dyDescent="0.25">
      <c r="A65" s="72" t="s">
        <v>54</v>
      </c>
      <c r="E65" s="88"/>
    </row>
    <row r="66" spans="1:5" ht="16.5" thickBot="1" x14ac:dyDescent="0.3">
      <c r="A66" s="69"/>
      <c r="E66" s="88"/>
    </row>
    <row r="67" spans="1:5" ht="12" customHeight="1" thickBot="1" x14ac:dyDescent="0.3">
      <c r="A67" s="82">
        <v>3</v>
      </c>
      <c r="B67" s="189" t="s">
        <v>55</v>
      </c>
      <c r="C67" s="189"/>
      <c r="D67" s="90" t="s">
        <v>36</v>
      </c>
      <c r="E67" s="88"/>
    </row>
    <row r="68" spans="1:5" ht="16.5" thickBot="1" x14ac:dyDescent="0.3">
      <c r="A68" s="81" t="s">
        <v>19</v>
      </c>
      <c r="B68" s="79" t="s">
        <v>177</v>
      </c>
      <c r="C68" s="86"/>
      <c r="D68" s="103">
        <f>Uniforme!G18</f>
        <v>39.72</v>
      </c>
      <c r="E68" s="88"/>
    </row>
    <row r="69" spans="1:5" ht="16.5" thickBot="1" x14ac:dyDescent="0.3">
      <c r="A69" s="81" t="s">
        <v>21</v>
      </c>
      <c r="B69" s="79" t="s">
        <v>178</v>
      </c>
      <c r="C69" s="86"/>
      <c r="D69" s="103">
        <f>Material!F21</f>
        <v>3.09</v>
      </c>
      <c r="E69" s="88"/>
    </row>
    <row r="70" spans="1:5" ht="16.5" thickBot="1" x14ac:dyDescent="0.3">
      <c r="A70" s="81" t="s">
        <v>22</v>
      </c>
      <c r="B70" s="79" t="s">
        <v>179</v>
      </c>
      <c r="C70" s="86"/>
      <c r="D70" s="103">
        <f>Equipamento!F8</f>
        <v>35.54</v>
      </c>
      <c r="E70" s="88"/>
    </row>
    <row r="71" spans="1:5" ht="16.5" thickBot="1" x14ac:dyDescent="0.3">
      <c r="A71" s="81" t="s">
        <v>24</v>
      </c>
      <c r="B71" s="79" t="s">
        <v>180</v>
      </c>
      <c r="C71" s="86"/>
      <c r="D71" s="103"/>
      <c r="E71" s="88"/>
    </row>
    <row r="72" spans="1:5" ht="12" customHeight="1" thickBot="1" x14ac:dyDescent="0.3">
      <c r="A72" s="189" t="s">
        <v>56</v>
      </c>
      <c r="B72" s="189"/>
      <c r="C72" s="189"/>
      <c r="D72" s="104">
        <f>SUM(D68:D71)</f>
        <v>78.349999999999994</v>
      </c>
      <c r="E72" s="88"/>
    </row>
    <row r="73" spans="1:5" x14ac:dyDescent="0.25">
      <c r="A73" s="72"/>
      <c r="E73" s="88"/>
    </row>
    <row r="74" spans="1:5" x14ac:dyDescent="0.25">
      <c r="A74" s="72" t="s">
        <v>57</v>
      </c>
      <c r="E74" s="88"/>
    </row>
    <row r="75" spans="1:5" x14ac:dyDescent="0.25">
      <c r="A75" s="72"/>
      <c r="E75" s="88"/>
    </row>
    <row r="76" spans="1:5" ht="16.5" thickBot="1" x14ac:dyDescent="0.3">
      <c r="A76" s="69" t="s">
        <v>58</v>
      </c>
      <c r="E76" s="88"/>
    </row>
    <row r="77" spans="1:5" ht="16.5" thickBot="1" x14ac:dyDescent="0.3">
      <c r="A77" s="82" t="s">
        <v>59</v>
      </c>
      <c r="B77" s="105" t="s">
        <v>60</v>
      </c>
      <c r="C77" s="106" t="s">
        <v>61</v>
      </c>
      <c r="D77" s="90" t="s">
        <v>36</v>
      </c>
      <c r="E77" s="88"/>
    </row>
    <row r="78" spans="1:5" ht="16.5" thickBot="1" x14ac:dyDescent="0.3">
      <c r="A78" s="81" t="s">
        <v>19</v>
      </c>
      <c r="B78" s="79" t="s">
        <v>62</v>
      </c>
      <c r="C78" s="107">
        <v>0.2</v>
      </c>
      <c r="D78" s="108">
        <f>D50*0.2</f>
        <v>236.55276666660967</v>
      </c>
      <c r="E78" s="88"/>
    </row>
    <row r="79" spans="1:5" ht="16.5" thickBot="1" x14ac:dyDescent="0.3">
      <c r="A79" s="81" t="s">
        <v>21</v>
      </c>
      <c r="B79" s="79" t="s">
        <v>63</v>
      </c>
      <c r="C79" s="107">
        <v>1.4999999999999999E-2</v>
      </c>
      <c r="D79" s="108">
        <f>D50*0.015</f>
        <v>17.741457499995725</v>
      </c>
      <c r="E79" s="88"/>
    </row>
    <row r="80" spans="1:5" ht="16.5" thickBot="1" x14ac:dyDescent="0.3">
      <c r="A80" s="81" t="s">
        <v>22</v>
      </c>
      <c r="B80" s="79" t="s">
        <v>64</v>
      </c>
      <c r="C80" s="107">
        <v>0.01</v>
      </c>
      <c r="D80" s="108">
        <f>D50*0.01</f>
        <v>11.827638333330484</v>
      </c>
      <c r="E80" s="88"/>
    </row>
    <row r="81" spans="1:5" ht="16.5" thickBot="1" x14ac:dyDescent="0.3">
      <c r="A81" s="81" t="s">
        <v>24</v>
      </c>
      <c r="B81" s="79" t="s">
        <v>65</v>
      </c>
      <c r="C81" s="107">
        <v>2E-3</v>
      </c>
      <c r="D81" s="108">
        <f>D50*0.002</f>
        <v>2.3655276666660967</v>
      </c>
      <c r="E81" s="88"/>
    </row>
    <row r="82" spans="1:5" ht="16.5" thickBot="1" x14ac:dyDescent="0.3">
      <c r="A82" s="81" t="s">
        <v>14</v>
      </c>
      <c r="B82" s="79" t="s">
        <v>66</v>
      </c>
      <c r="C82" s="107">
        <v>2.5000000000000001E-2</v>
      </c>
      <c r="D82" s="108">
        <f>D50*0.025</f>
        <v>29.569095833326209</v>
      </c>
      <c r="E82" s="88"/>
    </row>
    <row r="83" spans="1:5" ht="16.5" thickBot="1" x14ac:dyDescent="0.3">
      <c r="A83" s="81" t="s">
        <v>42</v>
      </c>
      <c r="B83" s="79" t="s">
        <v>67</v>
      </c>
      <c r="C83" s="107">
        <v>0.08</v>
      </c>
      <c r="D83" s="108">
        <f>D50*0.08</f>
        <v>94.621106666643868</v>
      </c>
      <c r="E83" s="88"/>
    </row>
    <row r="84" spans="1:5" ht="16.5" thickBot="1" x14ac:dyDescent="0.3">
      <c r="A84" s="81" t="s">
        <v>44</v>
      </c>
      <c r="B84" s="79" t="s">
        <v>68</v>
      </c>
      <c r="C84" s="107">
        <v>0.03</v>
      </c>
      <c r="D84" s="108">
        <f>D50*0.03</f>
        <v>35.482914999991451</v>
      </c>
      <c r="E84" s="88"/>
    </row>
    <row r="85" spans="1:5" ht="16.5" thickBot="1" x14ac:dyDescent="0.3">
      <c r="A85" s="81" t="s">
        <v>45</v>
      </c>
      <c r="B85" s="79" t="s">
        <v>69</v>
      </c>
      <c r="C85" s="107">
        <v>6.0000000000000001E-3</v>
      </c>
      <c r="D85" s="108">
        <f>D50*0.006</f>
        <v>7.0965829999982901</v>
      </c>
      <c r="E85" s="88"/>
    </row>
    <row r="86" spans="1:5" ht="12" customHeight="1" thickBot="1" x14ac:dyDescent="0.3">
      <c r="A86" s="190" t="s">
        <v>70</v>
      </c>
      <c r="B86" s="190"/>
      <c r="C86" s="161">
        <f>SUM(C78:C85)</f>
        <v>0.3680000000000001</v>
      </c>
      <c r="D86" s="109">
        <f>SUM(D78:D85)</f>
        <v>435.25709066656185</v>
      </c>
      <c r="E86" s="88"/>
    </row>
    <row r="87" spans="1:5" x14ac:dyDescent="0.25">
      <c r="A87" s="69"/>
      <c r="E87" s="88"/>
    </row>
    <row r="88" spans="1:5" x14ac:dyDescent="0.25">
      <c r="A88" s="69" t="s">
        <v>71</v>
      </c>
      <c r="E88" s="88"/>
    </row>
    <row r="89" spans="1:5" ht="16.5" thickBot="1" x14ac:dyDescent="0.3">
      <c r="A89" s="69"/>
      <c r="E89" s="88"/>
    </row>
    <row r="90" spans="1:5" ht="12" customHeight="1" thickBot="1" x14ac:dyDescent="0.3">
      <c r="A90" s="82" t="s">
        <v>72</v>
      </c>
      <c r="B90" s="189" t="s">
        <v>73</v>
      </c>
      <c r="C90" s="189"/>
      <c r="D90" s="90" t="s">
        <v>36</v>
      </c>
      <c r="E90" s="88"/>
    </row>
    <row r="91" spans="1:5" ht="16.5" thickBot="1" x14ac:dyDescent="0.3">
      <c r="A91" s="81" t="s">
        <v>19</v>
      </c>
      <c r="B91" s="79" t="s">
        <v>142</v>
      </c>
      <c r="C91" s="107">
        <f>(5/56)</f>
        <v>8.9285714285714288E-2</v>
      </c>
      <c r="D91" s="108">
        <f>C91*D50</f>
        <v>105.60391369045074</v>
      </c>
      <c r="E91" s="88"/>
    </row>
    <row r="92" spans="1:5" ht="16.5" thickBot="1" x14ac:dyDescent="0.3">
      <c r="A92" s="81" t="s">
        <v>21</v>
      </c>
      <c r="B92" s="79" t="s">
        <v>175</v>
      </c>
      <c r="C92" s="107">
        <f>(1/3)*(5/56)</f>
        <v>2.976190476190476E-2</v>
      </c>
      <c r="D92" s="108">
        <f>D50*C92</f>
        <v>35.201304563483575</v>
      </c>
      <c r="E92" s="88"/>
    </row>
    <row r="93" spans="1:5" ht="16.5" thickBot="1" x14ac:dyDescent="0.3">
      <c r="A93" s="81"/>
      <c r="B93" s="79" t="s">
        <v>74</v>
      </c>
      <c r="C93" s="107"/>
      <c r="D93" s="108">
        <f>SUM(D91:D92)</f>
        <v>140.8052182539343</v>
      </c>
      <c r="E93" s="88"/>
    </row>
    <row r="94" spans="1:5" ht="32.25" thickBot="1" x14ac:dyDescent="0.3">
      <c r="A94" s="81" t="s">
        <v>22</v>
      </c>
      <c r="B94" s="79" t="s">
        <v>75</v>
      </c>
      <c r="C94" s="107">
        <f>C86</f>
        <v>0.3680000000000001</v>
      </c>
      <c r="D94" s="108">
        <f>C94*D93</f>
        <v>51.81632031744784</v>
      </c>
      <c r="E94" s="88"/>
    </row>
    <row r="95" spans="1:5" ht="12" customHeight="1" thickBot="1" x14ac:dyDescent="0.3">
      <c r="A95" s="190" t="s">
        <v>70</v>
      </c>
      <c r="B95" s="190"/>
      <c r="C95" s="161">
        <f>SUM(C91:C94)</f>
        <v>0.48704761904761917</v>
      </c>
      <c r="D95" s="109">
        <f>SUM(D93:D94)</f>
        <v>192.62153857138213</v>
      </c>
      <c r="E95" s="88"/>
    </row>
    <row r="96" spans="1:5" x14ac:dyDescent="0.25">
      <c r="A96" s="69"/>
      <c r="E96" s="88"/>
    </row>
    <row r="97" spans="1:5" x14ac:dyDescent="0.25">
      <c r="A97" s="69"/>
      <c r="E97" s="88"/>
    </row>
    <row r="98" spans="1:5" x14ac:dyDescent="0.25">
      <c r="A98" s="69"/>
      <c r="E98" s="88"/>
    </row>
    <row r="99" spans="1:5" x14ac:dyDescent="0.25">
      <c r="A99" s="69" t="s">
        <v>76</v>
      </c>
      <c r="E99" s="88"/>
    </row>
    <row r="100" spans="1:5" ht="16.5" thickBot="1" x14ac:dyDescent="0.3">
      <c r="A100" s="69"/>
      <c r="E100" s="88"/>
    </row>
    <row r="101" spans="1:5" ht="12" customHeight="1" thickBot="1" x14ac:dyDescent="0.3">
      <c r="A101" s="82" t="s">
        <v>77</v>
      </c>
      <c r="B101" s="189" t="s">
        <v>78</v>
      </c>
      <c r="C101" s="189"/>
      <c r="D101" s="90" t="s">
        <v>36</v>
      </c>
      <c r="E101" s="88"/>
    </row>
    <row r="102" spans="1:5" ht="16.5" thickBot="1" x14ac:dyDescent="0.3">
      <c r="A102" s="81" t="s">
        <v>19</v>
      </c>
      <c r="B102" s="79" t="s">
        <v>78</v>
      </c>
      <c r="C102" s="110">
        <v>0</v>
      </c>
      <c r="D102" s="92">
        <f>D50*C102</f>
        <v>0</v>
      </c>
      <c r="E102" s="88"/>
    </row>
    <row r="103" spans="1:5" ht="16.5" thickBot="1" x14ac:dyDescent="0.3">
      <c r="A103" s="81" t="s">
        <v>21</v>
      </c>
      <c r="B103" s="79" t="s">
        <v>79</v>
      </c>
      <c r="C103" s="86">
        <f>C86*C102</f>
        <v>0</v>
      </c>
      <c r="D103" s="92">
        <f>D102*C103</f>
        <v>0</v>
      </c>
      <c r="E103" s="88"/>
    </row>
    <row r="104" spans="1:5" ht="12" customHeight="1" thickBot="1" x14ac:dyDescent="0.3">
      <c r="A104" s="188" t="s">
        <v>70</v>
      </c>
      <c r="B104" s="188"/>
      <c r="C104" s="161">
        <f>SUM(C102:C103)</f>
        <v>0</v>
      </c>
      <c r="D104" s="109">
        <f>SUM(D102:D103)</f>
        <v>0</v>
      </c>
      <c r="E104" s="88"/>
    </row>
    <row r="105" spans="1:5" x14ac:dyDescent="0.25">
      <c r="A105" s="69"/>
      <c r="B105" s="111"/>
      <c r="E105" s="88"/>
    </row>
    <row r="106" spans="1:5" x14ac:dyDescent="0.25">
      <c r="A106" s="69" t="s">
        <v>80</v>
      </c>
      <c r="E106" s="88"/>
    </row>
    <row r="107" spans="1:5" ht="16.5" thickBot="1" x14ac:dyDescent="0.3">
      <c r="A107" s="69"/>
      <c r="E107" s="88"/>
    </row>
    <row r="108" spans="1:5" ht="12" customHeight="1" thickBot="1" x14ac:dyDescent="0.3">
      <c r="A108" s="82" t="s">
        <v>81</v>
      </c>
      <c r="B108" s="191" t="s">
        <v>82</v>
      </c>
      <c r="C108" s="192"/>
      <c r="D108" s="90" t="s">
        <v>36</v>
      </c>
      <c r="E108" s="88"/>
    </row>
    <row r="109" spans="1:5" ht="16.5" thickBot="1" x14ac:dyDescent="0.3">
      <c r="A109" s="81" t="s">
        <v>19</v>
      </c>
      <c r="B109" s="79" t="s">
        <v>143</v>
      </c>
      <c r="C109" s="107">
        <f xml:space="preserve"> ((1/12)* 0.05)</f>
        <v>4.1666666666666666E-3</v>
      </c>
      <c r="D109" s="108">
        <f>D50*C109</f>
        <v>4.9281826388877015</v>
      </c>
      <c r="E109" s="88"/>
    </row>
    <row r="110" spans="1:5" ht="32.25" thickBot="1" x14ac:dyDescent="0.3">
      <c r="A110" s="81" t="s">
        <v>21</v>
      </c>
      <c r="B110" s="79" t="s">
        <v>83</v>
      </c>
      <c r="C110" s="107">
        <f>C83*C109</f>
        <v>3.3333333333333332E-4</v>
      </c>
      <c r="D110" s="108">
        <f>D50*C110</f>
        <v>0.39425461111101606</v>
      </c>
      <c r="E110" s="88"/>
    </row>
    <row r="111" spans="1:5" ht="16.5" thickBot="1" x14ac:dyDescent="0.3">
      <c r="A111" s="81" t="s">
        <v>22</v>
      </c>
      <c r="B111" s="79" t="s">
        <v>84</v>
      </c>
      <c r="C111" s="107">
        <f>0.08*0.5*0.9*(1 + 5/56+5/56+1/3*5/56)</f>
        <v>4.3499999999999997E-2</v>
      </c>
      <c r="D111" s="108">
        <f>C111*D50</f>
        <v>51.4502267499876</v>
      </c>
      <c r="E111" s="88"/>
    </row>
    <row r="112" spans="1:5" ht="16.5" thickBot="1" x14ac:dyDescent="0.3">
      <c r="A112" s="81" t="s">
        <v>24</v>
      </c>
      <c r="B112" s="112" t="s">
        <v>85</v>
      </c>
      <c r="C112" s="107">
        <f xml:space="preserve"> ((7/30)/12)*0.02</f>
        <v>3.8888888888888892E-4</v>
      </c>
      <c r="D112" s="108">
        <f>D50*C112</f>
        <v>0.45996371296285216</v>
      </c>
      <c r="E112" s="88"/>
    </row>
    <row r="113" spans="1:7" ht="16.5" thickBot="1" x14ac:dyDescent="0.3">
      <c r="A113" s="81" t="s">
        <v>14</v>
      </c>
      <c r="B113" s="79" t="s">
        <v>86</v>
      </c>
      <c r="C113" s="107">
        <f>C86</f>
        <v>0.3680000000000001</v>
      </c>
      <c r="D113" s="108">
        <f>D112*C86</f>
        <v>0.16926664637032965</v>
      </c>
      <c r="E113" s="88"/>
      <c r="G113" s="113"/>
    </row>
    <row r="114" spans="1:7" ht="16.5" thickBot="1" x14ac:dyDescent="0.3">
      <c r="A114" s="81" t="s">
        <v>42</v>
      </c>
      <c r="B114" s="79" t="s">
        <v>87</v>
      </c>
      <c r="C114" s="107">
        <f>(40%+10%)*C83</f>
        <v>0.04</v>
      </c>
      <c r="D114" s="108">
        <f>C114*D112</f>
        <v>1.8398548518514087E-2</v>
      </c>
      <c r="E114" s="88"/>
    </row>
    <row r="115" spans="1:7" ht="12" customHeight="1" thickBot="1" x14ac:dyDescent="0.3">
      <c r="A115" s="188" t="s">
        <v>70</v>
      </c>
      <c r="B115" s="188"/>
      <c r="C115" s="161">
        <f>SUM(C109:C114)</f>
        <v>0.45638888888888896</v>
      </c>
      <c r="D115" s="114">
        <f>SUM(D109:D114)</f>
        <v>57.420292907838018</v>
      </c>
      <c r="E115" s="88"/>
    </row>
    <row r="116" spans="1:7" x14ac:dyDescent="0.25">
      <c r="A116" s="69"/>
      <c r="E116" s="88"/>
    </row>
    <row r="117" spans="1:7" x14ac:dyDescent="0.25">
      <c r="A117" s="69" t="s">
        <v>88</v>
      </c>
      <c r="E117" s="88"/>
    </row>
    <row r="118" spans="1:7" ht="16.5" thickBot="1" x14ac:dyDescent="0.3">
      <c r="A118" s="69"/>
      <c r="E118" s="88"/>
    </row>
    <row r="119" spans="1:7" ht="12" customHeight="1" thickBot="1" x14ac:dyDescent="0.3">
      <c r="A119" s="82" t="s">
        <v>89</v>
      </c>
      <c r="B119" s="189" t="s">
        <v>90</v>
      </c>
      <c r="C119" s="189"/>
      <c r="D119" s="90" t="s">
        <v>36</v>
      </c>
      <c r="E119" s="88"/>
    </row>
    <row r="120" spans="1:7" ht="16.5" thickBot="1" x14ac:dyDescent="0.3">
      <c r="A120" s="81" t="s">
        <v>19</v>
      </c>
      <c r="B120" s="79" t="s">
        <v>144</v>
      </c>
      <c r="C120" s="107">
        <f>(5/56)</f>
        <v>8.9285714285714288E-2</v>
      </c>
      <c r="D120" s="108">
        <f>D50*C120</f>
        <v>105.60391369045074</v>
      </c>
      <c r="E120" s="88"/>
    </row>
    <row r="121" spans="1:7" ht="16.5" thickBot="1" x14ac:dyDescent="0.3">
      <c r="A121" s="81" t="s">
        <v>21</v>
      </c>
      <c r="B121" s="79" t="s">
        <v>145</v>
      </c>
      <c r="C121" s="107">
        <f>(5.96/30)/12</f>
        <v>1.6555555555555556E-2</v>
      </c>
      <c r="D121" s="108">
        <f>D50*C121</f>
        <v>19.581312351847135</v>
      </c>
      <c r="E121" s="88"/>
    </row>
    <row r="122" spans="1:7" s="116" customFormat="1" ht="16.5" thickBot="1" x14ac:dyDescent="0.3">
      <c r="A122" s="81" t="s">
        <v>22</v>
      </c>
      <c r="B122" s="79" t="s">
        <v>204</v>
      </c>
      <c r="C122" s="107">
        <f>((5/30)/12)*0.015</f>
        <v>2.0833333333333332E-4</v>
      </c>
      <c r="D122" s="108">
        <f>D50*C122</f>
        <v>0.24640913194438505</v>
      </c>
      <c r="E122" s="115"/>
      <c r="F122" s="68"/>
    </row>
    <row r="123" spans="1:7" ht="16.5" thickBot="1" x14ac:dyDescent="0.3">
      <c r="A123" s="81" t="s">
        <v>24</v>
      </c>
      <c r="B123" s="79" t="s">
        <v>91</v>
      </c>
      <c r="C123" s="107">
        <f>(2.96/30)*(1/12)</f>
        <v>8.222222222222221E-3</v>
      </c>
      <c r="D123" s="108">
        <f>D50*C123</f>
        <v>9.7249470740717285</v>
      </c>
      <c r="E123" s="88"/>
    </row>
    <row r="124" spans="1:7" ht="16.5" thickBot="1" x14ac:dyDescent="0.3">
      <c r="A124" s="81" t="s">
        <v>14</v>
      </c>
      <c r="B124" s="79" t="s">
        <v>146</v>
      </c>
      <c r="C124" s="107">
        <f xml:space="preserve"> ((15/30)/12)*0.0078</f>
        <v>3.2499999999999999E-4</v>
      </c>
      <c r="D124" s="108">
        <f>D50*C124</f>
        <v>0.38439824583324067</v>
      </c>
      <c r="E124" s="88"/>
    </row>
    <row r="125" spans="1:7" ht="16.5" thickBot="1" x14ac:dyDescent="0.3">
      <c r="A125" s="81" t="s">
        <v>42</v>
      </c>
      <c r="B125" s="79" t="s">
        <v>46</v>
      </c>
      <c r="C125" s="107">
        <v>0</v>
      </c>
      <c r="D125" s="108">
        <v>0</v>
      </c>
      <c r="E125" s="88"/>
    </row>
    <row r="126" spans="1:7" ht="12" customHeight="1" thickBot="1" x14ac:dyDescent="0.3">
      <c r="A126" s="188" t="s">
        <v>74</v>
      </c>
      <c r="B126" s="188"/>
      <c r="C126" s="117">
        <f>SUM(C120:C125)</f>
        <v>0.11459682539682541</v>
      </c>
      <c r="D126" s="108">
        <f>SUM(D120:D125)</f>
        <v>135.54098049414722</v>
      </c>
      <c r="E126" s="88"/>
    </row>
    <row r="127" spans="1:7" ht="16.5" thickBot="1" x14ac:dyDescent="0.3">
      <c r="A127" s="81" t="s">
        <v>44</v>
      </c>
      <c r="B127" s="79" t="s">
        <v>92</v>
      </c>
      <c r="C127" s="107">
        <f>C86</f>
        <v>0.3680000000000001</v>
      </c>
      <c r="D127" s="108">
        <f>D126*C127</f>
        <v>49.879080821846195</v>
      </c>
      <c r="E127" s="88"/>
    </row>
    <row r="128" spans="1:7" ht="12" customHeight="1" thickBot="1" x14ac:dyDescent="0.3">
      <c r="A128" s="188" t="s">
        <v>70</v>
      </c>
      <c r="B128" s="188"/>
      <c r="C128" s="161">
        <f>SUM(C126:C127)</f>
        <v>0.48259682539682552</v>
      </c>
      <c r="D128" s="109">
        <f>SUM(D126:D127)</f>
        <v>185.42006131599342</v>
      </c>
      <c r="E128" s="88"/>
    </row>
    <row r="129" spans="1:5" x14ac:dyDescent="0.25">
      <c r="A129" s="69"/>
      <c r="E129" s="88"/>
    </row>
    <row r="130" spans="1:5" x14ac:dyDescent="0.25">
      <c r="A130" s="72" t="s">
        <v>93</v>
      </c>
      <c r="E130" s="88"/>
    </row>
    <row r="131" spans="1:5" ht="16.5" thickBot="1" x14ac:dyDescent="0.3">
      <c r="A131" s="69"/>
      <c r="E131" s="88"/>
    </row>
    <row r="132" spans="1:5" ht="12" customHeight="1" thickBot="1" x14ac:dyDescent="0.3">
      <c r="A132" s="89">
        <v>4</v>
      </c>
      <c r="B132" s="189" t="s">
        <v>94</v>
      </c>
      <c r="C132" s="189"/>
      <c r="D132" s="90" t="s">
        <v>36</v>
      </c>
      <c r="E132" s="88"/>
    </row>
    <row r="133" spans="1:5" ht="16.5" thickBot="1" x14ac:dyDescent="0.3">
      <c r="A133" s="81" t="s">
        <v>59</v>
      </c>
      <c r="B133" s="79" t="s">
        <v>95</v>
      </c>
      <c r="C133" s="107"/>
      <c r="D133" s="108">
        <f>D95</f>
        <v>192.62153857138213</v>
      </c>
      <c r="E133" s="88"/>
    </row>
    <row r="134" spans="1:5" ht="16.5" thickBot="1" x14ac:dyDescent="0.3">
      <c r="A134" s="81" t="s">
        <v>72</v>
      </c>
      <c r="B134" s="79" t="s">
        <v>96</v>
      </c>
      <c r="C134" s="107"/>
      <c r="D134" s="108">
        <f>D86</f>
        <v>435.25709066656185</v>
      </c>
      <c r="E134" s="88"/>
    </row>
    <row r="135" spans="1:5" ht="16.5" thickBot="1" x14ac:dyDescent="0.3">
      <c r="A135" s="81" t="s">
        <v>77</v>
      </c>
      <c r="B135" s="79" t="s">
        <v>78</v>
      </c>
      <c r="C135" s="107"/>
      <c r="D135" s="108">
        <f>D104</f>
        <v>0</v>
      </c>
      <c r="E135" s="88"/>
    </row>
    <row r="136" spans="1:5" ht="16.5" thickBot="1" x14ac:dyDescent="0.3">
      <c r="A136" s="81" t="s">
        <v>81</v>
      </c>
      <c r="B136" s="79" t="s">
        <v>97</v>
      </c>
      <c r="C136" s="107"/>
      <c r="D136" s="108">
        <f>D115</f>
        <v>57.420292907838018</v>
      </c>
      <c r="E136" s="88"/>
    </row>
    <row r="137" spans="1:5" ht="16.5" thickBot="1" x14ac:dyDescent="0.3">
      <c r="A137" s="81" t="s">
        <v>89</v>
      </c>
      <c r="B137" s="79" t="s">
        <v>98</v>
      </c>
      <c r="C137" s="107"/>
      <c r="D137" s="108">
        <f>D128</f>
        <v>185.42006131599342</v>
      </c>
      <c r="E137" s="88"/>
    </row>
    <row r="138" spans="1:5" ht="22.5" customHeight="1" thickBot="1" x14ac:dyDescent="0.3">
      <c r="A138" s="81" t="s">
        <v>99</v>
      </c>
      <c r="B138" s="79" t="s">
        <v>46</v>
      </c>
      <c r="C138" s="107"/>
      <c r="D138" s="108">
        <v>0</v>
      </c>
      <c r="E138" s="88"/>
    </row>
    <row r="139" spans="1:5" ht="18.75" customHeight="1" thickBot="1" x14ac:dyDescent="0.3">
      <c r="A139" s="184" t="s">
        <v>70</v>
      </c>
      <c r="B139" s="184"/>
      <c r="C139" s="184"/>
      <c r="D139" s="135">
        <f>SUM(D133:D138)</f>
        <v>870.71898346177534</v>
      </c>
      <c r="E139" s="88"/>
    </row>
    <row r="140" spans="1:5" x14ac:dyDescent="0.25">
      <c r="A140" s="69"/>
      <c r="E140" s="88"/>
    </row>
    <row r="141" spans="1:5" x14ac:dyDescent="0.25">
      <c r="A141" s="72" t="s">
        <v>100</v>
      </c>
      <c r="E141" s="88"/>
    </row>
    <row r="142" spans="1:5" x14ac:dyDescent="0.25">
      <c r="A142" s="69"/>
      <c r="E142" s="88"/>
    </row>
    <row r="143" spans="1:5" x14ac:dyDescent="0.25">
      <c r="A143" s="118">
        <v>5</v>
      </c>
      <c r="B143" s="119" t="s">
        <v>101</v>
      </c>
      <c r="C143" s="120" t="s">
        <v>61</v>
      </c>
      <c r="D143" s="121" t="s">
        <v>36</v>
      </c>
      <c r="E143" s="88"/>
    </row>
    <row r="144" spans="1:5" x14ac:dyDescent="0.25">
      <c r="A144" s="122" t="s">
        <v>19</v>
      </c>
      <c r="B144" s="123" t="s">
        <v>102</v>
      </c>
      <c r="C144" s="124">
        <v>0.06</v>
      </c>
      <c r="D144" s="125">
        <f>D162*C144</f>
        <v>147.21196900768942</v>
      </c>
      <c r="E144" s="88"/>
    </row>
    <row r="145" spans="1:7" ht="12" customHeight="1" x14ac:dyDescent="0.25">
      <c r="A145" s="122" t="s">
        <v>21</v>
      </c>
      <c r="B145" s="193" t="s">
        <v>103</v>
      </c>
      <c r="C145" s="193"/>
      <c r="D145" s="193"/>
      <c r="E145" s="88"/>
    </row>
    <row r="146" spans="1:7" ht="12" customHeight="1" x14ac:dyDescent="0.25">
      <c r="A146" s="122"/>
      <c r="B146" s="193" t="s">
        <v>104</v>
      </c>
      <c r="C146" s="193"/>
      <c r="D146" s="193"/>
      <c r="E146" s="88"/>
    </row>
    <row r="147" spans="1:7" x14ac:dyDescent="0.25">
      <c r="A147" s="122"/>
      <c r="B147" s="123" t="s">
        <v>105</v>
      </c>
      <c r="C147" s="124">
        <v>6.4999999999999997E-3</v>
      </c>
      <c r="D147" s="125">
        <f>(D162+D144+D152)*C147</f>
        <v>17.987707816408729</v>
      </c>
      <c r="E147" s="88"/>
    </row>
    <row r="148" spans="1:7" x14ac:dyDescent="0.25">
      <c r="A148" s="122"/>
      <c r="B148" s="123" t="s">
        <v>106</v>
      </c>
      <c r="C148" s="124">
        <v>0.03</v>
      </c>
      <c r="D148" s="125">
        <f>(D162+D144+D152)*C148</f>
        <v>83.020189921886441</v>
      </c>
      <c r="E148" s="88"/>
    </row>
    <row r="149" spans="1:7" x14ac:dyDescent="0.25">
      <c r="A149" s="122"/>
      <c r="B149" s="123" t="s">
        <v>107</v>
      </c>
      <c r="C149" s="124">
        <v>0.05</v>
      </c>
      <c r="D149" s="125">
        <f>(D162+D144+D152)*C149</f>
        <v>138.36698320314409</v>
      </c>
      <c r="E149" s="88"/>
    </row>
    <row r="150" spans="1:7" x14ac:dyDescent="0.25">
      <c r="A150" s="122"/>
      <c r="B150" s="123" t="s">
        <v>108</v>
      </c>
      <c r="C150" s="124"/>
      <c r="D150" s="125">
        <v>0</v>
      </c>
      <c r="E150" s="88"/>
    </row>
    <row r="151" spans="1:7" x14ac:dyDescent="0.25">
      <c r="A151" s="122"/>
      <c r="B151" s="123" t="s">
        <v>109</v>
      </c>
      <c r="C151" s="124"/>
      <c r="D151" s="125">
        <v>0</v>
      </c>
      <c r="E151" s="88"/>
    </row>
    <row r="152" spans="1:7" x14ac:dyDescent="0.25">
      <c r="A152" s="122" t="s">
        <v>22</v>
      </c>
      <c r="B152" s="123" t="s">
        <v>110</v>
      </c>
      <c r="C152" s="124">
        <v>6.7900000000000002E-2</v>
      </c>
      <c r="D152" s="125">
        <f>(D50+D63+D72+D139)*C152</f>
        <v>166.59487826036855</v>
      </c>
      <c r="E152" s="88"/>
      <c r="G152" s="126"/>
    </row>
    <row r="153" spans="1:7" ht="18" customHeight="1" x14ac:dyDescent="0.25">
      <c r="A153" s="194" t="s">
        <v>70</v>
      </c>
      <c r="B153" s="194"/>
      <c r="C153" s="194"/>
      <c r="D153" s="136">
        <f>SUM(D144:D152)</f>
        <v>553.18172820949724</v>
      </c>
      <c r="E153" s="88"/>
      <c r="G153" s="126"/>
    </row>
    <row r="154" spans="1:7" x14ac:dyDescent="0.25">
      <c r="A154" s="69"/>
      <c r="E154" s="88"/>
    </row>
    <row r="155" spans="1:7" x14ac:dyDescent="0.25">
      <c r="A155" s="72" t="s">
        <v>111</v>
      </c>
      <c r="E155" s="88"/>
    </row>
    <row r="156" spans="1:7" ht="16.5" thickBot="1" x14ac:dyDescent="0.3">
      <c r="A156" s="72"/>
      <c r="E156" s="88"/>
    </row>
    <row r="157" spans="1:7" ht="12" customHeight="1" thickBot="1" x14ac:dyDescent="0.3">
      <c r="A157" s="184" t="s">
        <v>112</v>
      </c>
      <c r="B157" s="184"/>
      <c r="C157" s="184"/>
      <c r="D157" s="127" t="s">
        <v>36</v>
      </c>
      <c r="E157" s="88"/>
    </row>
    <row r="158" spans="1:7" ht="16.5" thickBot="1" x14ac:dyDescent="0.3">
      <c r="A158" s="81" t="s">
        <v>19</v>
      </c>
      <c r="B158" s="79" t="s">
        <v>113</v>
      </c>
      <c r="C158" s="86"/>
      <c r="D158" s="92">
        <f>D50</f>
        <v>1182.7638333330483</v>
      </c>
      <c r="E158" s="88"/>
    </row>
    <row r="159" spans="1:7" ht="16.5" thickBot="1" x14ac:dyDescent="0.3">
      <c r="A159" s="81" t="s">
        <v>21</v>
      </c>
      <c r="B159" s="79" t="s">
        <v>114</v>
      </c>
      <c r="C159" s="86"/>
      <c r="D159" s="92">
        <f>D63</f>
        <v>321.7</v>
      </c>
      <c r="E159" s="88"/>
    </row>
    <row r="160" spans="1:7" ht="32.25" customHeight="1" thickBot="1" x14ac:dyDescent="0.3">
      <c r="A160" s="81" t="s">
        <v>22</v>
      </c>
      <c r="B160" s="79" t="s">
        <v>115</v>
      </c>
      <c r="C160" s="86"/>
      <c r="D160" s="92">
        <f>D72</f>
        <v>78.349999999999994</v>
      </c>
      <c r="E160" s="88"/>
    </row>
    <row r="161" spans="1:7" ht="22.5" customHeight="1" thickBot="1" x14ac:dyDescent="0.3">
      <c r="A161" s="81" t="s">
        <v>24</v>
      </c>
      <c r="B161" s="79" t="s">
        <v>116</v>
      </c>
      <c r="C161" s="86"/>
      <c r="D161" s="92">
        <f>D139</f>
        <v>870.71898346177534</v>
      </c>
      <c r="E161" s="88"/>
    </row>
    <row r="162" spans="1:7" ht="18" customHeight="1" thickBot="1" x14ac:dyDescent="0.3">
      <c r="A162" s="184" t="s">
        <v>117</v>
      </c>
      <c r="B162" s="184"/>
      <c r="C162" s="184"/>
      <c r="D162" s="92">
        <f>SUM(D158:D161)</f>
        <v>2453.5328167948237</v>
      </c>
      <c r="E162" s="88"/>
    </row>
    <row r="163" spans="1:7" ht="15.75" customHeight="1" thickBot="1" x14ac:dyDescent="0.3">
      <c r="A163" s="81" t="s">
        <v>14</v>
      </c>
      <c r="B163" s="184" t="s">
        <v>118</v>
      </c>
      <c r="C163" s="184"/>
      <c r="D163" s="92">
        <f>D153</f>
        <v>553.18172820949724</v>
      </c>
      <c r="E163" s="88"/>
    </row>
    <row r="164" spans="1:7" ht="15.75" customHeight="1" thickBot="1" x14ac:dyDescent="0.3">
      <c r="A164" s="184" t="s">
        <v>119</v>
      </c>
      <c r="B164" s="184"/>
      <c r="C164" s="184"/>
      <c r="D164" s="128">
        <f>SUM(D162:D163)</f>
        <v>3006.7145450043208</v>
      </c>
      <c r="E164" s="88"/>
    </row>
    <row r="165" spans="1:7" x14ac:dyDescent="0.25">
      <c r="A165" s="69"/>
    </row>
    <row r="166" spans="1:7" x14ac:dyDescent="0.25">
      <c r="A166" s="72" t="s">
        <v>120</v>
      </c>
    </row>
    <row r="167" spans="1:7" x14ac:dyDescent="0.25">
      <c r="A167" s="72"/>
    </row>
    <row r="168" spans="1:7" ht="51.75" customHeight="1" x14ac:dyDescent="0.25">
      <c r="A168" s="195" t="s">
        <v>29</v>
      </c>
      <c r="B168" s="195"/>
      <c r="C168" s="196" t="s">
        <v>121</v>
      </c>
      <c r="D168" s="136" t="s">
        <v>122</v>
      </c>
      <c r="E168" s="163" t="s">
        <v>123</v>
      </c>
      <c r="F168" s="163" t="s">
        <v>124</v>
      </c>
      <c r="G168" s="163" t="s">
        <v>125</v>
      </c>
    </row>
    <row r="169" spans="1:7" ht="17.25" customHeight="1" x14ac:dyDescent="0.25">
      <c r="A169" s="195" t="s">
        <v>126</v>
      </c>
      <c r="B169" s="195"/>
      <c r="C169" s="196"/>
      <c r="D169" s="136" t="s">
        <v>127</v>
      </c>
      <c r="E169" s="163" t="s">
        <v>128</v>
      </c>
      <c r="F169" s="163" t="s">
        <v>129</v>
      </c>
      <c r="G169" s="163" t="s">
        <v>130</v>
      </c>
    </row>
    <row r="170" spans="1:7" ht="16.5" thickBot="1" x14ac:dyDescent="0.3">
      <c r="A170" s="81" t="s">
        <v>52</v>
      </c>
      <c r="B170" s="79" t="s">
        <v>176</v>
      </c>
      <c r="C170" s="129">
        <f>D164</f>
        <v>3006.7145450043208</v>
      </c>
      <c r="D170" s="130">
        <v>2</v>
      </c>
      <c r="E170" s="129">
        <f>ROUND(C170*D170,2)</f>
        <v>6013.43</v>
      </c>
      <c r="F170" s="79">
        <v>1</v>
      </c>
      <c r="G170" s="129">
        <f>ROUND(E170*F170,2)</f>
        <v>6013.43</v>
      </c>
    </row>
    <row r="171" spans="1:7" ht="16.5" thickBot="1" x14ac:dyDescent="0.3">
      <c r="A171" s="81" t="s">
        <v>132</v>
      </c>
      <c r="B171" s="79" t="s">
        <v>133</v>
      </c>
      <c r="C171" s="129"/>
      <c r="D171" s="92"/>
      <c r="E171" s="79"/>
      <c r="F171" s="79"/>
      <c r="G171" s="79"/>
    </row>
    <row r="172" spans="1:7" ht="16.5" thickBot="1" x14ac:dyDescent="0.3">
      <c r="A172" s="81"/>
      <c r="B172" s="79"/>
      <c r="C172" s="86"/>
      <c r="D172" s="92"/>
      <c r="E172" s="79"/>
      <c r="F172" s="79"/>
      <c r="G172" s="79"/>
    </row>
    <row r="173" spans="1:7" ht="19.5" customHeight="1" thickBot="1" x14ac:dyDescent="0.3">
      <c r="A173" s="184" t="s">
        <v>134</v>
      </c>
      <c r="B173" s="184"/>
      <c r="C173" s="184"/>
      <c r="D173" s="184"/>
      <c r="E173" s="184"/>
      <c r="F173" s="184"/>
      <c r="G173" s="137">
        <f>ROUND(SUM(G170:G172),2)</f>
        <v>6013.43</v>
      </c>
    </row>
    <row r="174" spans="1:7" x14ac:dyDescent="0.25">
      <c r="A174" s="69"/>
    </row>
    <row r="175" spans="1:7" x14ac:dyDescent="0.25">
      <c r="A175" s="72" t="s">
        <v>135</v>
      </c>
    </row>
    <row r="176" spans="1:7" ht="16.5" thickBot="1" x14ac:dyDescent="0.3">
      <c r="A176" s="72"/>
    </row>
    <row r="177" spans="1:6" ht="12" customHeight="1" thickBot="1" x14ac:dyDescent="0.3">
      <c r="A177" s="186" t="s">
        <v>136</v>
      </c>
      <c r="B177" s="186"/>
      <c r="C177" s="186"/>
    </row>
    <row r="178" spans="1:6" ht="16.5" thickBot="1" x14ac:dyDescent="0.3">
      <c r="A178" s="81"/>
      <c r="B178" s="79" t="s">
        <v>137</v>
      </c>
      <c r="C178" s="86" t="s">
        <v>36</v>
      </c>
    </row>
    <row r="179" spans="1:6" ht="16.5" thickBot="1" x14ac:dyDescent="0.3">
      <c r="A179" s="81" t="s">
        <v>19</v>
      </c>
      <c r="B179" s="79" t="s">
        <v>138</v>
      </c>
      <c r="C179" s="129">
        <f>E170</f>
        <v>6013.43</v>
      </c>
    </row>
    <row r="180" spans="1:6" ht="16.5" thickBot="1" x14ac:dyDescent="0.3">
      <c r="A180" s="81" t="s">
        <v>21</v>
      </c>
      <c r="B180" s="79" t="s">
        <v>139</v>
      </c>
      <c r="C180" s="129">
        <f>G173</f>
        <v>6013.43</v>
      </c>
    </row>
    <row r="181" spans="1:6" ht="32.25" thickBot="1" x14ac:dyDescent="0.3">
      <c r="A181" s="81" t="s">
        <v>22</v>
      </c>
      <c r="B181" s="79" t="s">
        <v>140</v>
      </c>
      <c r="C181" s="94">
        <f>ROUND(C180*12,2)</f>
        <v>72161.16</v>
      </c>
    </row>
    <row r="182" spans="1:6" x14ac:dyDescent="0.25">
      <c r="F182" s="71"/>
    </row>
  </sheetData>
  <mergeCells count="43">
    <mergeCell ref="A177:C177"/>
    <mergeCell ref="B163:C163"/>
    <mergeCell ref="A164:C164"/>
    <mergeCell ref="A168:B168"/>
    <mergeCell ref="C168:C169"/>
    <mergeCell ref="A169:B169"/>
    <mergeCell ref="A173:F173"/>
    <mergeCell ref="A162:C162"/>
    <mergeCell ref="B108:C108"/>
    <mergeCell ref="A115:B115"/>
    <mergeCell ref="B119:C119"/>
    <mergeCell ref="A126:B126"/>
    <mergeCell ref="A128:B128"/>
    <mergeCell ref="B132:C132"/>
    <mergeCell ref="A139:C139"/>
    <mergeCell ref="B145:D145"/>
    <mergeCell ref="B146:D146"/>
    <mergeCell ref="A153:C153"/>
    <mergeCell ref="A157:C157"/>
    <mergeCell ref="A104:B104"/>
    <mergeCell ref="A34:C34"/>
    <mergeCell ref="B41:C41"/>
    <mergeCell ref="A50:C50"/>
    <mergeCell ref="B54:C54"/>
    <mergeCell ref="A63:C63"/>
    <mergeCell ref="B67:C67"/>
    <mergeCell ref="A72:C72"/>
    <mergeCell ref="A86:B86"/>
    <mergeCell ref="B90:C90"/>
    <mergeCell ref="A95:B95"/>
    <mergeCell ref="B101:C101"/>
    <mergeCell ref="A26:B26"/>
    <mergeCell ref="A1:F1"/>
    <mergeCell ref="A4:F4"/>
    <mergeCell ref="A5:F5"/>
    <mergeCell ref="A6:F6"/>
    <mergeCell ref="A7:F7"/>
    <mergeCell ref="A8:E8"/>
    <mergeCell ref="A9:E9"/>
    <mergeCell ref="A10:E10"/>
    <mergeCell ref="A11:E11"/>
    <mergeCell ref="A14:E14"/>
    <mergeCell ref="A23:B23"/>
  </mergeCells>
  <printOptions horizontalCentered="1"/>
  <pageMargins left="0.78740157480314965" right="0.15748031496062992" top="0.78740157480314965" bottom="0.78740157480314965" header="0.31496062992125984" footer="0.31496062992125984"/>
  <pageSetup paperSize="9" scale="67" orientation="portrait" r:id="rId1"/>
  <rowBreaks count="2" manualBreakCount="2">
    <brk id="64" max="6" man="1"/>
    <brk id="12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3"/>
  <sheetViews>
    <sheetView workbookViewId="0">
      <selection activeCell="E20" sqref="E20"/>
    </sheetView>
  </sheetViews>
  <sheetFormatPr defaultRowHeight="15" x14ac:dyDescent="0.25"/>
  <cols>
    <col min="1" max="1" width="22.85546875" bestFit="1" customWidth="1"/>
    <col min="2" max="2" width="10.140625" style="3" bestFit="1" customWidth="1"/>
    <col min="5" max="5" width="22.85546875" bestFit="1" customWidth="1"/>
    <col min="7" max="7" width="10.7109375" bestFit="1" customWidth="1"/>
  </cols>
  <sheetData>
    <row r="2" spans="1:8" x14ac:dyDescent="0.25">
      <c r="E2" s="2" t="s">
        <v>159</v>
      </c>
      <c r="F2" s="2" t="s">
        <v>153</v>
      </c>
      <c r="G2" s="2" t="s">
        <v>160</v>
      </c>
      <c r="H2" s="2" t="s">
        <v>161</v>
      </c>
    </row>
    <row r="3" spans="1:8" x14ac:dyDescent="0.25">
      <c r="A3" t="s">
        <v>147</v>
      </c>
      <c r="B3" s="3" t="s">
        <v>152</v>
      </c>
    </row>
    <row r="4" spans="1:8" x14ac:dyDescent="0.25">
      <c r="A4" s="1" t="s">
        <v>148</v>
      </c>
      <c r="B4" s="3">
        <v>38.82</v>
      </c>
      <c r="E4" s="1" t="s">
        <v>147</v>
      </c>
      <c r="F4">
        <v>2</v>
      </c>
      <c r="G4" s="4">
        <f>B7</f>
        <v>49.24</v>
      </c>
      <c r="H4" s="4">
        <f>F4*G4</f>
        <v>98.48</v>
      </c>
    </row>
    <row r="5" spans="1:8" x14ac:dyDescent="0.25">
      <c r="A5" s="1" t="s">
        <v>149</v>
      </c>
      <c r="B5" s="3">
        <v>49</v>
      </c>
      <c r="E5" s="1" t="s">
        <v>155</v>
      </c>
      <c r="F5">
        <v>2</v>
      </c>
      <c r="G5" s="4">
        <f>B14</f>
        <v>45.19</v>
      </c>
      <c r="H5" s="4">
        <f>F5*G5</f>
        <v>90.38</v>
      </c>
    </row>
    <row r="6" spans="1:8" x14ac:dyDescent="0.25">
      <c r="A6" s="1" t="s">
        <v>150</v>
      </c>
      <c r="B6" s="3">
        <v>59.9</v>
      </c>
      <c r="E6" s="1" t="s">
        <v>156</v>
      </c>
      <c r="F6">
        <v>2</v>
      </c>
      <c r="G6" s="3">
        <f>B20</f>
        <v>5.55</v>
      </c>
      <c r="H6" s="4">
        <f>F6*G6</f>
        <v>11.1</v>
      </c>
    </row>
    <row r="7" spans="1:8" x14ac:dyDescent="0.25">
      <c r="A7" s="1" t="s">
        <v>154</v>
      </c>
      <c r="B7" s="5">
        <f>ROUND(AVERAGE(B4:B6),2)</f>
        <v>49.24</v>
      </c>
      <c r="E7" s="1"/>
      <c r="G7" s="1" t="s">
        <v>162</v>
      </c>
      <c r="H7" s="4">
        <f>ROUND(SUM(H4:H6),2)</f>
        <v>199.96</v>
      </c>
    </row>
    <row r="8" spans="1:8" x14ac:dyDescent="0.25">
      <c r="A8" s="1"/>
      <c r="G8" s="6" t="s">
        <v>163</v>
      </c>
      <c r="H8" s="7">
        <f>ROUND(H7/6,2)</f>
        <v>33.33</v>
      </c>
    </row>
    <row r="9" spans="1:8" x14ac:dyDescent="0.25">
      <c r="A9" s="1" t="s">
        <v>155</v>
      </c>
      <c r="B9" s="3" t="s">
        <v>152</v>
      </c>
    </row>
    <row r="10" spans="1:8" x14ac:dyDescent="0.25">
      <c r="A10" s="1" t="s">
        <v>148</v>
      </c>
      <c r="B10" s="3">
        <v>30.86</v>
      </c>
    </row>
    <row r="11" spans="1:8" x14ac:dyDescent="0.25">
      <c r="A11" s="1" t="s">
        <v>149</v>
      </c>
      <c r="B11" s="3">
        <v>65</v>
      </c>
      <c r="E11" s="2" t="s">
        <v>164</v>
      </c>
      <c r="F11" s="2" t="s">
        <v>153</v>
      </c>
      <c r="G11" s="2" t="s">
        <v>160</v>
      </c>
      <c r="H11" s="2" t="s">
        <v>161</v>
      </c>
    </row>
    <row r="12" spans="1:8" x14ac:dyDescent="0.25">
      <c r="A12" s="1" t="s">
        <v>150</v>
      </c>
      <c r="B12" s="3">
        <v>54.9</v>
      </c>
      <c r="E12" s="1" t="s">
        <v>157</v>
      </c>
      <c r="F12">
        <v>1</v>
      </c>
      <c r="G12" s="4">
        <f>B26</f>
        <v>27.63</v>
      </c>
      <c r="H12" s="4">
        <f>F12*G12</f>
        <v>27.63</v>
      </c>
    </row>
    <row r="13" spans="1:8" x14ac:dyDescent="0.25">
      <c r="A13" s="1" t="s">
        <v>151</v>
      </c>
      <c r="B13" s="3">
        <v>30</v>
      </c>
      <c r="E13" s="1" t="s">
        <v>158</v>
      </c>
      <c r="F13">
        <v>1</v>
      </c>
      <c r="G13" s="4">
        <f>B33</f>
        <v>49.05</v>
      </c>
      <c r="H13" s="4">
        <f>F13*G13</f>
        <v>49.05</v>
      </c>
    </row>
    <row r="14" spans="1:8" x14ac:dyDescent="0.25">
      <c r="A14" s="1" t="s">
        <v>154</v>
      </c>
      <c r="B14" s="5">
        <f>ROUND(AVERAGE(B10:B13),2)</f>
        <v>45.19</v>
      </c>
      <c r="G14" s="1" t="s">
        <v>165</v>
      </c>
      <c r="H14" s="4">
        <f>ROUND(SUM(H12:H13),2)</f>
        <v>76.680000000000007</v>
      </c>
    </row>
    <row r="15" spans="1:8" x14ac:dyDescent="0.25">
      <c r="G15" s="6" t="s">
        <v>163</v>
      </c>
      <c r="H15" s="8">
        <f>ROUND(H14/12,2)</f>
        <v>6.39</v>
      </c>
    </row>
    <row r="16" spans="1:8" x14ac:dyDescent="0.25">
      <c r="A16" s="1" t="s">
        <v>156</v>
      </c>
      <c r="B16" s="3" t="s">
        <v>152</v>
      </c>
    </row>
    <row r="17" spans="1:7" x14ac:dyDescent="0.25">
      <c r="A17" s="1" t="s">
        <v>148</v>
      </c>
      <c r="B17" s="3">
        <v>4.84</v>
      </c>
    </row>
    <row r="18" spans="1:7" x14ac:dyDescent="0.25">
      <c r="A18" s="1" t="s">
        <v>149</v>
      </c>
      <c r="B18" s="3">
        <v>7.5</v>
      </c>
      <c r="E18" t="s">
        <v>166</v>
      </c>
      <c r="G18" s="4">
        <f>H8+H15</f>
        <v>39.72</v>
      </c>
    </row>
    <row r="19" spans="1:7" x14ac:dyDescent="0.25">
      <c r="A19" s="1" t="s">
        <v>150</v>
      </c>
      <c r="B19" s="3">
        <v>4.3</v>
      </c>
    </row>
    <row r="20" spans="1:7" x14ac:dyDescent="0.25">
      <c r="A20" s="1" t="s">
        <v>154</v>
      </c>
      <c r="B20" s="4">
        <f>ROUND(AVERAGE(B17:B19),2)</f>
        <v>5.55</v>
      </c>
    </row>
    <row r="22" spans="1:7" x14ac:dyDescent="0.25">
      <c r="A22" s="1" t="s">
        <v>157</v>
      </c>
      <c r="B22" s="3" t="s">
        <v>152</v>
      </c>
    </row>
    <row r="23" spans="1:7" x14ac:dyDescent="0.25">
      <c r="A23" s="1" t="s">
        <v>148</v>
      </c>
      <c r="B23" s="3">
        <v>35.9</v>
      </c>
    </row>
    <row r="24" spans="1:7" x14ac:dyDescent="0.25">
      <c r="A24" s="1" t="s">
        <v>149</v>
      </c>
      <c r="B24" s="3">
        <v>19.989999999999998</v>
      </c>
    </row>
    <row r="25" spans="1:7" x14ac:dyDescent="0.25">
      <c r="A25" s="1" t="s">
        <v>150</v>
      </c>
      <c r="B25" s="3">
        <v>27</v>
      </c>
    </row>
    <row r="26" spans="1:7" x14ac:dyDescent="0.25">
      <c r="A26" s="1" t="s">
        <v>154</v>
      </c>
      <c r="B26" s="4">
        <f>ROUND(AVERAGE(B23:B25),2)</f>
        <v>27.63</v>
      </c>
    </row>
    <row r="28" spans="1:7" x14ac:dyDescent="0.25">
      <c r="A28" s="1" t="s">
        <v>158</v>
      </c>
      <c r="B28" s="3" t="s">
        <v>152</v>
      </c>
    </row>
    <row r="29" spans="1:7" x14ac:dyDescent="0.25">
      <c r="A29" s="1" t="s">
        <v>148</v>
      </c>
      <c r="B29" s="3">
        <v>59.9</v>
      </c>
    </row>
    <row r="30" spans="1:7" x14ac:dyDescent="0.25">
      <c r="A30" s="1" t="s">
        <v>149</v>
      </c>
      <c r="B30" s="3">
        <v>34.9</v>
      </c>
    </row>
    <row r="31" spans="1:7" x14ac:dyDescent="0.25">
      <c r="A31" s="1" t="s">
        <v>150</v>
      </c>
      <c r="B31" s="3">
        <v>57</v>
      </c>
    </row>
    <row r="32" spans="1:7" x14ac:dyDescent="0.25">
      <c r="A32" s="1" t="s">
        <v>151</v>
      </c>
      <c r="B32" s="3">
        <v>44.41</v>
      </c>
    </row>
    <row r="33" spans="1:2" x14ac:dyDescent="0.25">
      <c r="A33" s="1" t="s">
        <v>154</v>
      </c>
      <c r="B33" s="4">
        <f>ROUND(AVERAGE(B29:B32),2)</f>
        <v>49.05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21"/>
  <sheetViews>
    <sheetView workbookViewId="0">
      <selection activeCell="F21" sqref="F21"/>
    </sheetView>
  </sheetViews>
  <sheetFormatPr defaultRowHeight="15" x14ac:dyDescent="0.25"/>
  <cols>
    <col min="2" max="2" width="20.7109375" bestFit="1" customWidth="1"/>
    <col min="3" max="3" width="10.140625" bestFit="1" customWidth="1"/>
  </cols>
  <sheetData>
    <row r="5" spans="2:3" x14ac:dyDescent="0.25">
      <c r="B5" t="s">
        <v>167</v>
      </c>
      <c r="C5" s="3" t="s">
        <v>152</v>
      </c>
    </row>
    <row r="6" spans="2:3" x14ac:dyDescent="0.25">
      <c r="B6" s="1" t="s">
        <v>148</v>
      </c>
      <c r="C6" s="3">
        <v>167.1</v>
      </c>
    </row>
    <row r="7" spans="2:3" x14ac:dyDescent="0.25">
      <c r="B7" s="1" t="s">
        <v>149</v>
      </c>
      <c r="C7" s="3">
        <v>149.99</v>
      </c>
    </row>
    <row r="8" spans="2:3" x14ac:dyDescent="0.25">
      <c r="B8" s="1" t="s">
        <v>150</v>
      </c>
      <c r="C8" s="3">
        <v>198.88</v>
      </c>
    </row>
    <row r="9" spans="2:3" x14ac:dyDescent="0.25">
      <c r="B9" s="1" t="s">
        <v>154</v>
      </c>
      <c r="C9" s="5">
        <f>ROUND(AVERAGE(C6:C8),2)</f>
        <v>171.99</v>
      </c>
    </row>
    <row r="12" spans="2:3" x14ac:dyDescent="0.25">
      <c r="B12" t="s">
        <v>168</v>
      </c>
      <c r="C12" s="3" t="s">
        <v>152</v>
      </c>
    </row>
    <row r="13" spans="2:3" x14ac:dyDescent="0.25">
      <c r="B13" s="1" t="s">
        <v>148</v>
      </c>
      <c r="C13" s="3">
        <v>14.9</v>
      </c>
    </row>
    <row r="14" spans="2:3" x14ac:dyDescent="0.25">
      <c r="B14" s="1" t="s">
        <v>149</v>
      </c>
      <c r="C14" s="3">
        <v>13.5</v>
      </c>
    </row>
    <row r="15" spans="2:3" x14ac:dyDescent="0.25">
      <c r="B15" s="1" t="s">
        <v>150</v>
      </c>
      <c r="C15" s="3">
        <v>15.7</v>
      </c>
    </row>
    <row r="16" spans="2:3" x14ac:dyDescent="0.25">
      <c r="B16" s="1" t="s">
        <v>151</v>
      </c>
      <c r="C16" s="3">
        <v>9.35</v>
      </c>
    </row>
    <row r="17" spans="2:6" x14ac:dyDescent="0.25">
      <c r="B17" s="1" t="s">
        <v>154</v>
      </c>
      <c r="C17" s="5">
        <f>ROUND(AVERAGE(C13:C16),2)</f>
        <v>13.36</v>
      </c>
    </row>
    <row r="20" spans="2:6" x14ac:dyDescent="0.25">
      <c r="F20" s="4">
        <f>ROUND(C9+C17,2)</f>
        <v>185.35</v>
      </c>
    </row>
    <row r="21" spans="2:6" x14ac:dyDescent="0.25">
      <c r="F21" s="4">
        <f>ROUND((F20/60),2)</f>
        <v>3.09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38"/>
  <sheetViews>
    <sheetView workbookViewId="0">
      <selection activeCell="G15" sqref="G15"/>
    </sheetView>
  </sheetViews>
  <sheetFormatPr defaultRowHeight="15" x14ac:dyDescent="0.25"/>
  <cols>
    <col min="2" max="2" width="20.7109375" bestFit="1" customWidth="1"/>
    <col min="3" max="3" width="10.7109375" bestFit="1" customWidth="1"/>
    <col min="4" max="4" width="10.7109375" customWidth="1"/>
    <col min="5" max="5" width="28.42578125" bestFit="1" customWidth="1"/>
  </cols>
  <sheetData>
    <row r="3" spans="2:6" x14ac:dyDescent="0.25">
      <c r="B3" t="s">
        <v>169</v>
      </c>
      <c r="C3" s="3" t="s">
        <v>152</v>
      </c>
      <c r="D3" s="3"/>
    </row>
    <row r="4" spans="2:6" x14ac:dyDescent="0.25">
      <c r="B4" s="1" t="s">
        <v>148</v>
      </c>
      <c r="C4" s="3">
        <v>1800</v>
      </c>
      <c r="D4" s="3"/>
    </row>
    <row r="5" spans="2:6" x14ac:dyDescent="0.25">
      <c r="B5" s="1" t="s">
        <v>149</v>
      </c>
      <c r="C5" s="3">
        <v>2140</v>
      </c>
      <c r="D5" s="3"/>
    </row>
    <row r="6" spans="2:6" x14ac:dyDescent="0.25">
      <c r="B6" s="1" t="s">
        <v>150</v>
      </c>
      <c r="C6" s="3">
        <v>1956</v>
      </c>
      <c r="D6" s="3"/>
    </row>
    <row r="7" spans="2:6" x14ac:dyDescent="0.25">
      <c r="B7" s="1" t="s">
        <v>151</v>
      </c>
      <c r="C7" s="3">
        <v>2115</v>
      </c>
      <c r="D7" s="3"/>
    </row>
    <row r="8" spans="2:6" x14ac:dyDescent="0.25">
      <c r="B8" s="1" t="s">
        <v>154</v>
      </c>
      <c r="C8" s="5">
        <f>ROUND(AVERAGE(C4:C7),2)</f>
        <v>2002.75</v>
      </c>
      <c r="D8" s="5"/>
      <c r="E8" t="s">
        <v>174</v>
      </c>
      <c r="F8" s="9">
        <f>ROUND((C8+C15+C23+C30+C38)/60,2)</f>
        <v>35.54</v>
      </c>
    </row>
    <row r="11" spans="2:6" x14ac:dyDescent="0.25">
      <c r="B11" s="1" t="s">
        <v>170</v>
      </c>
      <c r="C11" s="3" t="s">
        <v>152</v>
      </c>
      <c r="D11" s="3"/>
    </row>
    <row r="12" spans="2:6" x14ac:dyDescent="0.25">
      <c r="B12" s="1" t="s">
        <v>148</v>
      </c>
      <c r="C12" s="3">
        <v>53</v>
      </c>
      <c r="D12" s="3"/>
    </row>
    <row r="13" spans="2:6" x14ac:dyDescent="0.25">
      <c r="B13" s="1" t="s">
        <v>149</v>
      </c>
      <c r="C13" s="3">
        <v>53</v>
      </c>
      <c r="D13" s="3"/>
    </row>
    <row r="14" spans="2:6" x14ac:dyDescent="0.25">
      <c r="B14" s="1" t="s">
        <v>150</v>
      </c>
      <c r="C14" s="3">
        <f>690/20</f>
        <v>34.5</v>
      </c>
      <c r="D14" s="3"/>
    </row>
    <row r="15" spans="2:6" x14ac:dyDescent="0.25">
      <c r="B15" s="1" t="s">
        <v>154</v>
      </c>
      <c r="C15" s="5">
        <f>ROUND(AVERAGE(C12:C14),2)</f>
        <v>46.83</v>
      </c>
      <c r="D15" s="5"/>
    </row>
    <row r="18" spans="2:4" x14ac:dyDescent="0.25">
      <c r="B18" s="1" t="s">
        <v>171</v>
      </c>
      <c r="C18" s="3" t="s">
        <v>152</v>
      </c>
      <c r="D18" s="3"/>
    </row>
    <row r="19" spans="2:4" x14ac:dyDescent="0.25">
      <c r="B19" s="1" t="s">
        <v>148</v>
      </c>
      <c r="C19" s="3">
        <v>12</v>
      </c>
      <c r="D19" s="3"/>
    </row>
    <row r="20" spans="2:4" x14ac:dyDescent="0.25">
      <c r="B20" s="1" t="s">
        <v>149</v>
      </c>
      <c r="C20" s="3">
        <v>18.899999999999999</v>
      </c>
      <c r="D20" s="3"/>
    </row>
    <row r="21" spans="2:4" x14ac:dyDescent="0.25">
      <c r="B21" s="1" t="s">
        <v>150</v>
      </c>
      <c r="C21" s="3">
        <v>19.899999999999999</v>
      </c>
      <c r="D21" s="3"/>
    </row>
    <row r="22" spans="2:4" x14ac:dyDescent="0.25">
      <c r="B22" s="1" t="s">
        <v>151</v>
      </c>
      <c r="C22" s="3">
        <v>12</v>
      </c>
      <c r="D22" s="3"/>
    </row>
    <row r="23" spans="2:4" x14ac:dyDescent="0.25">
      <c r="B23" s="1" t="s">
        <v>154</v>
      </c>
      <c r="C23" s="5">
        <f>ROUND(AVERAGE(C19:C22),2)</f>
        <v>15.7</v>
      </c>
      <c r="D23" s="5"/>
    </row>
    <row r="26" spans="2:4" x14ac:dyDescent="0.25">
      <c r="B26" s="1" t="s">
        <v>172</v>
      </c>
      <c r="C26" s="3" t="s">
        <v>152</v>
      </c>
      <c r="D26" s="3"/>
    </row>
    <row r="27" spans="2:4" x14ac:dyDescent="0.25">
      <c r="B27" s="1" t="s">
        <v>148</v>
      </c>
      <c r="C27" s="3">
        <v>65</v>
      </c>
      <c r="D27" s="3"/>
    </row>
    <row r="28" spans="2:4" x14ac:dyDescent="0.25">
      <c r="B28" s="1" t="s">
        <v>149</v>
      </c>
      <c r="C28" s="3">
        <v>32.5</v>
      </c>
      <c r="D28" s="3"/>
    </row>
    <row r="29" spans="2:4" x14ac:dyDescent="0.25">
      <c r="B29" s="1" t="s">
        <v>150</v>
      </c>
      <c r="C29" s="3">
        <v>36</v>
      </c>
      <c r="D29" s="3"/>
    </row>
    <row r="30" spans="2:4" x14ac:dyDescent="0.25">
      <c r="B30" s="1" t="s">
        <v>154</v>
      </c>
      <c r="C30" s="5">
        <f>ROUND(AVERAGE(C26:C29),2)</f>
        <v>44.5</v>
      </c>
      <c r="D30" s="5"/>
    </row>
    <row r="33" spans="2:4" x14ac:dyDescent="0.25">
      <c r="B33" s="1" t="s">
        <v>173</v>
      </c>
      <c r="C33" s="3" t="s">
        <v>152</v>
      </c>
      <c r="D33" s="3"/>
    </row>
    <row r="34" spans="2:4" x14ac:dyDescent="0.25">
      <c r="B34" s="1" t="s">
        <v>148</v>
      </c>
      <c r="C34" s="3">
        <v>24.99</v>
      </c>
      <c r="D34" s="3"/>
    </row>
    <row r="35" spans="2:4" x14ac:dyDescent="0.25">
      <c r="B35" s="1" t="s">
        <v>149</v>
      </c>
      <c r="C35" s="3">
        <v>19.899999999999999</v>
      </c>
      <c r="D35" s="3"/>
    </row>
    <row r="36" spans="2:4" x14ac:dyDescent="0.25">
      <c r="B36" s="1" t="s">
        <v>150</v>
      </c>
      <c r="C36" s="3">
        <v>31</v>
      </c>
      <c r="D36" s="3"/>
    </row>
    <row r="37" spans="2:4" x14ac:dyDescent="0.25">
      <c r="B37" s="1" t="s">
        <v>151</v>
      </c>
      <c r="C37" s="3">
        <v>14</v>
      </c>
      <c r="D37" s="3"/>
    </row>
    <row r="38" spans="2:4" x14ac:dyDescent="0.25">
      <c r="B38" s="1" t="s">
        <v>154</v>
      </c>
      <c r="C38" s="5">
        <f>ROUND(AVERAGE(C34:C37),2)</f>
        <v>22.47</v>
      </c>
      <c r="D38" s="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6</vt:i4>
      </vt:variant>
      <vt:variant>
        <vt:lpstr>Intervalos com nome</vt:lpstr>
      </vt:variant>
      <vt:variant>
        <vt:i4>3</vt:i4>
      </vt:variant>
    </vt:vector>
  </HeadingPairs>
  <TitlesOfParts>
    <vt:vector size="9" baseType="lpstr">
      <vt:lpstr>Anexo II-Planilha Custos Totais</vt:lpstr>
      <vt:lpstr>Anexo III - Posto Noturno</vt:lpstr>
      <vt:lpstr>Anexo III - Posto Diurno</vt:lpstr>
      <vt:lpstr>Uniforme</vt:lpstr>
      <vt:lpstr>Material</vt:lpstr>
      <vt:lpstr>Equipamento</vt:lpstr>
      <vt:lpstr>'Anexo III - Posto Diurno'!Área_de_Impressão</vt:lpstr>
      <vt:lpstr>'Anexo III - Posto Noturno'!Área_de_Impressão</vt:lpstr>
      <vt:lpstr>'Anexo II-Planilha Custos Totais'!Área_de_Impressão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Dheivid Abreu Belchior</dc:creator>
  <cp:lastModifiedBy>Eduardo Madeira Rodrigues</cp:lastModifiedBy>
  <cp:revision>0</cp:revision>
  <cp:lastPrinted>2014-07-21T18:05:21Z</cp:lastPrinted>
  <dcterms:created xsi:type="dcterms:W3CDTF">2012-09-26T13:09:57Z</dcterms:created>
  <dcterms:modified xsi:type="dcterms:W3CDTF">2014-08-21T11:12:30Z</dcterms:modified>
</cp:coreProperties>
</file>