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Licitação Marrecas\Anexo III - Planilha Orçamentária\Jacymar\"/>
    </mc:Choice>
  </mc:AlternateContent>
  <xr:revisionPtr revIDLastSave="0" documentId="8_{1AD72F4C-CD16-40EB-B58C-E81B337FAC23}" xr6:coauthVersionLast="45" xr6:coauthVersionMax="45" xr10:uidLastSave="{00000000-0000-0000-0000-000000000000}"/>
  <bookViews>
    <workbookView xWindow="-120" yWindow="-120" windowWidth="29040" windowHeight="15990" xr2:uid="{2CF6D399-BCFB-4DA6-8EAD-FA4F1F9556FB}"/>
  </bookViews>
  <sheets>
    <sheet name="CRONOGRAMA_24_adgim" sheetId="1" r:id="rId1"/>
  </sheets>
  <definedNames>
    <definedName name="_xlnm._FilterDatabase" localSheetId="0" hidden="1">CRONOGRAMA_24_adgim!$A$9:$F$14</definedName>
    <definedName name="A" localSheetId="0" hidden="1">{#N/A,#N/A,FALSE,"Planilha";#N/A,#N/A,FALSE,"Resumo";#N/A,#N/A,FALSE,"Fisico";#N/A,#N/A,FALSE,"Financeiro";#N/A,#N/A,FALSE,"Financeiro"}</definedName>
    <definedName name="A" hidden="1">{#N/A,#N/A,FALSE,"Planilha";#N/A,#N/A,FALSE,"Resumo";#N/A,#N/A,FALSE,"Fisico";#N/A,#N/A,FALSE,"Financeiro";#N/A,#N/A,FALSE,"Financeiro"}</definedName>
    <definedName name="AAT_5.2" localSheetId="0" hidden="1">{#N/A,#N/A,FALSE,"Planilha";#N/A,#N/A,FALSE,"Resumo";#N/A,#N/A,FALSE,"Fisico";#N/A,#N/A,FALSE,"Financeiro";#N/A,#N/A,FALSE,"Financeiro"}</definedName>
    <definedName name="AAT_5.2" hidden="1">{#N/A,#N/A,FALSE,"Planilha";#N/A,#N/A,FALSE,"Resumo";#N/A,#N/A,FALSE,"Fisico";#N/A,#N/A,FALSE,"Financeiro";#N/A,#N/A,FALSE,"Financeiro"}</definedName>
    <definedName name="_xlnm.Print_Area" localSheetId="0">CRONOGRAMA_24_adgim!$A$1:$S$87</definedName>
    <definedName name="orig" localSheetId="0" hidden="1">{#N/A,#N/A,FALSE,"Planilha";#N/A,#N/A,FALSE,"Resumo";#N/A,#N/A,FALSE,"Fisico";#N/A,#N/A,FALSE,"Financeiro";#N/A,#N/A,FALSE,"Financeiro"}</definedName>
    <definedName name="orig" hidden="1">{#N/A,#N/A,FALSE,"Planilha";#N/A,#N/A,FALSE,"Resumo";#N/A,#N/A,FALSE,"Fisico";#N/A,#N/A,FALSE,"Financeiro";#N/A,#N/A,FALSE,"Financeiro"}</definedName>
    <definedName name="QRWERQ" localSheetId="0" hidden="1">{#N/A,#N/A,FALSE,"Planilha";#N/A,#N/A,FALSE,"Resumo";#N/A,#N/A,FALSE,"Fisico";#N/A,#N/A,FALSE,"Financeiro";#N/A,#N/A,FALSE,"Financeiro"}</definedName>
    <definedName name="QRWERQ" hidden="1">{#N/A,#N/A,FALSE,"Planilha";#N/A,#N/A,FALSE,"Resumo";#N/A,#N/A,FALSE,"Fisico";#N/A,#N/A,FALSE,"Financeiro";#N/A,#N/A,FALSE,"Financeiro"}</definedName>
    <definedName name="_xlnm.Print_Titles" localSheetId="0">CRONOGRAMA_24_adgim!$1:$5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 l="1"/>
  <c r="A64" i="1"/>
  <c r="A85" i="1" s="1"/>
  <c r="C62" i="1"/>
  <c r="C83" i="1" s="1"/>
  <c r="K61" i="1"/>
  <c r="D61" i="1"/>
  <c r="A61" i="1"/>
  <c r="A82" i="1" s="1"/>
  <c r="D59" i="1"/>
  <c r="G59" i="1" s="1"/>
  <c r="C57" i="1"/>
  <c r="C78" i="1" s="1"/>
  <c r="D56" i="1"/>
  <c r="A56" i="1"/>
  <c r="A77" i="1" s="1"/>
  <c r="D53" i="1"/>
  <c r="Q53" i="1" s="1"/>
  <c r="A53" i="1"/>
  <c r="A74" i="1" s="1"/>
  <c r="R52" i="1"/>
  <c r="R73" i="1" s="1"/>
  <c r="F52" i="1"/>
  <c r="C52" i="1"/>
  <c r="C73" i="1" s="1"/>
  <c r="C51" i="1"/>
  <c r="C72" i="1" s="1"/>
  <c r="A51" i="1"/>
  <c r="A72" i="1" s="1"/>
  <c r="C45" i="1"/>
  <c r="C66" i="1" s="1"/>
  <c r="C87" i="1" s="1"/>
  <c r="C44" i="1"/>
  <c r="C65" i="1" s="1"/>
  <c r="C86" i="1" s="1"/>
  <c r="R43" i="1"/>
  <c r="R64" i="1" s="1"/>
  <c r="R85" i="1" s="1"/>
  <c r="O43" i="1"/>
  <c r="O42" i="1" s="1"/>
  <c r="K43" i="1"/>
  <c r="I43" i="1"/>
  <c r="I42" i="1" s="1"/>
  <c r="G43" i="1"/>
  <c r="G42" i="1" s="1"/>
  <c r="D43" i="1"/>
  <c r="C43" i="1"/>
  <c r="C64" i="1" s="1"/>
  <c r="C85" i="1" s="1"/>
  <c r="A43" i="1"/>
  <c r="K42" i="1"/>
  <c r="D42" i="1"/>
  <c r="C42" i="1"/>
  <c r="C63" i="1" s="1"/>
  <c r="C84" i="1" s="1"/>
  <c r="D41" i="1"/>
  <c r="G41" i="1" s="1"/>
  <c r="C41" i="1"/>
  <c r="A41" i="1"/>
  <c r="A62" i="1" s="1"/>
  <c r="A83" i="1" s="1"/>
  <c r="O40" i="1"/>
  <c r="K40" i="1"/>
  <c r="I40" i="1"/>
  <c r="G40" i="1"/>
  <c r="D40" i="1"/>
  <c r="Q40" i="1" s="1"/>
  <c r="C40" i="1"/>
  <c r="C61" i="1" s="1"/>
  <c r="C82" i="1" s="1"/>
  <c r="A40" i="1"/>
  <c r="R39" i="1"/>
  <c r="R60" i="1" s="1"/>
  <c r="R81" i="1" s="1"/>
  <c r="D39" i="1"/>
  <c r="C39" i="1"/>
  <c r="C60" i="1" s="1"/>
  <c r="C81" i="1" s="1"/>
  <c r="A39" i="1"/>
  <c r="A60" i="1" s="1"/>
  <c r="A81" i="1" s="1"/>
  <c r="R38" i="1"/>
  <c r="R59" i="1" s="1"/>
  <c r="R80" i="1" s="1"/>
  <c r="O38" i="1"/>
  <c r="D38" i="1"/>
  <c r="C38" i="1"/>
  <c r="C59" i="1" s="1"/>
  <c r="C80" i="1" s="1"/>
  <c r="A38" i="1"/>
  <c r="A59" i="1" s="1"/>
  <c r="A80" i="1" s="1"/>
  <c r="R37" i="1"/>
  <c r="R58" i="1" s="1"/>
  <c r="R79" i="1" s="1"/>
  <c r="K37" i="1"/>
  <c r="G37" i="1"/>
  <c r="D37" i="1"/>
  <c r="C37" i="1"/>
  <c r="C58" i="1" s="1"/>
  <c r="C79" i="1" s="1"/>
  <c r="A37" i="1"/>
  <c r="A58" i="1" s="1"/>
  <c r="A79" i="1" s="1"/>
  <c r="D36" i="1"/>
  <c r="C36" i="1"/>
  <c r="A36" i="1"/>
  <c r="A57" i="1" s="1"/>
  <c r="A78" i="1" s="1"/>
  <c r="R35" i="1"/>
  <c r="R56" i="1" s="1"/>
  <c r="R77" i="1" s="1"/>
  <c r="O35" i="1"/>
  <c r="K35" i="1"/>
  <c r="I35" i="1"/>
  <c r="G35" i="1"/>
  <c r="D35" i="1"/>
  <c r="Q35" i="1" s="1"/>
  <c r="C35" i="1"/>
  <c r="C56" i="1" s="1"/>
  <c r="C77" i="1" s="1"/>
  <c r="A35" i="1"/>
  <c r="K34" i="1"/>
  <c r="D34" i="1"/>
  <c r="C34" i="1"/>
  <c r="C55" i="1" s="1"/>
  <c r="C76" i="1" s="1"/>
  <c r="A34" i="1"/>
  <c r="A55" i="1" s="1"/>
  <c r="A76" i="1" s="1"/>
  <c r="D33" i="1"/>
  <c r="O33" i="1" s="1"/>
  <c r="C33" i="1"/>
  <c r="C54" i="1" s="1"/>
  <c r="C75" i="1" s="1"/>
  <c r="A33" i="1"/>
  <c r="A54" i="1" s="1"/>
  <c r="A75" i="1" s="1"/>
  <c r="O32" i="1"/>
  <c r="M32" i="1"/>
  <c r="K32" i="1"/>
  <c r="G32" i="1"/>
  <c r="D32" i="1"/>
  <c r="C32" i="1"/>
  <c r="C53" i="1" s="1"/>
  <c r="C74" i="1" s="1"/>
  <c r="A32" i="1"/>
  <c r="K31" i="1"/>
  <c r="D31" i="1"/>
  <c r="C31" i="1"/>
  <c r="A31" i="1"/>
  <c r="A52" i="1" s="1"/>
  <c r="A73" i="1" s="1"/>
  <c r="R30" i="1"/>
  <c r="R51" i="1" s="1"/>
  <c r="R72" i="1" s="1"/>
  <c r="O30" i="1"/>
  <c r="K30" i="1"/>
  <c r="I30" i="1"/>
  <c r="G30" i="1"/>
  <c r="D30" i="1"/>
  <c r="D51" i="1" s="1"/>
  <c r="M51" i="1" s="1"/>
  <c r="C30" i="1"/>
  <c r="A30" i="1"/>
  <c r="D29" i="1"/>
  <c r="D44" i="1" s="1"/>
  <c r="C29" i="1"/>
  <c r="C50" i="1" s="1"/>
  <c r="C71" i="1" s="1"/>
  <c r="C27" i="1"/>
  <c r="C48" i="1" s="1"/>
  <c r="C69" i="1" s="1"/>
  <c r="R22" i="1"/>
  <c r="Q22" i="1"/>
  <c r="O22" i="1"/>
  <c r="M22" i="1"/>
  <c r="K22" i="1"/>
  <c r="K21" i="1" s="1"/>
  <c r="I22" i="1"/>
  <c r="I21" i="1" s="1"/>
  <c r="G22" i="1"/>
  <c r="Q21" i="1"/>
  <c r="O21" i="1"/>
  <c r="M21" i="1"/>
  <c r="D21" i="1"/>
  <c r="R20" i="1"/>
  <c r="R41" i="1" s="1"/>
  <c r="R62" i="1" s="1"/>
  <c r="R83" i="1" s="1"/>
  <c r="Q20" i="1"/>
  <c r="O20" i="1"/>
  <c r="M20" i="1"/>
  <c r="K20" i="1"/>
  <c r="I20" i="1"/>
  <c r="G20" i="1"/>
  <c r="S20" i="1" s="1"/>
  <c r="R19" i="1"/>
  <c r="R40" i="1" s="1"/>
  <c r="R61" i="1" s="1"/>
  <c r="R82" i="1" s="1"/>
  <c r="Q19" i="1"/>
  <c r="O19" i="1"/>
  <c r="M19" i="1"/>
  <c r="K19" i="1"/>
  <c r="S19" i="1" s="1"/>
  <c r="I19" i="1"/>
  <c r="G19" i="1"/>
  <c r="R18" i="1"/>
  <c r="Q18" i="1"/>
  <c r="O18" i="1"/>
  <c r="M18" i="1"/>
  <c r="K18" i="1"/>
  <c r="I18" i="1"/>
  <c r="G18" i="1"/>
  <c r="S18" i="1" s="1"/>
  <c r="R17" i="1"/>
  <c r="Q17" i="1"/>
  <c r="O17" i="1"/>
  <c r="M17" i="1"/>
  <c r="K17" i="1"/>
  <c r="I17" i="1"/>
  <c r="G17" i="1"/>
  <c r="S17" i="1" s="1"/>
  <c r="R16" i="1"/>
  <c r="Q16" i="1"/>
  <c r="O16" i="1"/>
  <c r="M16" i="1"/>
  <c r="K16" i="1"/>
  <c r="I16" i="1"/>
  <c r="G16" i="1"/>
  <c r="R15" i="1"/>
  <c r="R36" i="1" s="1"/>
  <c r="R57" i="1" s="1"/>
  <c r="R78" i="1" s="1"/>
  <c r="Q15" i="1"/>
  <c r="O15" i="1"/>
  <c r="M15" i="1"/>
  <c r="K15" i="1"/>
  <c r="I15" i="1"/>
  <c r="G15" i="1"/>
  <c r="S15" i="1" s="1"/>
  <c r="R14" i="1"/>
  <c r="Q14" i="1"/>
  <c r="O14" i="1"/>
  <c r="M14" i="1"/>
  <c r="S14" i="1" s="1"/>
  <c r="K14" i="1"/>
  <c r="I14" i="1"/>
  <c r="G14" i="1"/>
  <c r="R13" i="1"/>
  <c r="R34" i="1" s="1"/>
  <c r="R55" i="1" s="1"/>
  <c r="R76" i="1" s="1"/>
  <c r="Q13" i="1"/>
  <c r="O13" i="1"/>
  <c r="M13" i="1"/>
  <c r="K13" i="1"/>
  <c r="I13" i="1"/>
  <c r="G13" i="1"/>
  <c r="S13" i="1" s="1"/>
  <c r="R12" i="1"/>
  <c r="R33" i="1" s="1"/>
  <c r="R54" i="1" s="1"/>
  <c r="R75" i="1" s="1"/>
  <c r="Q12" i="1"/>
  <c r="O12" i="1"/>
  <c r="M12" i="1"/>
  <c r="K12" i="1"/>
  <c r="I12" i="1"/>
  <c r="S12" i="1" s="1"/>
  <c r="G12" i="1"/>
  <c r="R11" i="1"/>
  <c r="R32" i="1" s="1"/>
  <c r="R53" i="1" s="1"/>
  <c r="R74" i="1" s="1"/>
  <c r="Q11" i="1"/>
  <c r="O11" i="1"/>
  <c r="M11" i="1"/>
  <c r="K11" i="1"/>
  <c r="I11" i="1"/>
  <c r="G11" i="1"/>
  <c r="S11" i="1" s="1"/>
  <c r="R10" i="1"/>
  <c r="R31" i="1" s="1"/>
  <c r="Q10" i="1"/>
  <c r="Q8" i="1" s="1"/>
  <c r="O10" i="1"/>
  <c r="O8" i="1" s="1"/>
  <c r="M10" i="1"/>
  <c r="M8" i="1" s="1"/>
  <c r="K10" i="1"/>
  <c r="I10" i="1"/>
  <c r="G10" i="1"/>
  <c r="R9" i="1"/>
  <c r="Q9" i="1"/>
  <c r="O9" i="1"/>
  <c r="M9" i="1"/>
  <c r="K9" i="1"/>
  <c r="I9" i="1"/>
  <c r="G9" i="1"/>
  <c r="S9" i="1" s="1"/>
  <c r="G8" i="1"/>
  <c r="D8" i="1"/>
  <c r="H6" i="1"/>
  <c r="I6" i="1" s="1"/>
  <c r="G6" i="1"/>
  <c r="M23" i="1" l="1"/>
  <c r="O23" i="1"/>
  <c r="Q23" i="1"/>
  <c r="S8" i="1"/>
  <c r="K29" i="1"/>
  <c r="I8" i="1"/>
  <c r="O29" i="1"/>
  <c r="Q33" i="1"/>
  <c r="D60" i="1"/>
  <c r="Q39" i="1"/>
  <c r="M39" i="1"/>
  <c r="I39" i="1"/>
  <c r="K59" i="1"/>
  <c r="O36" i="1"/>
  <c r="Q36" i="1"/>
  <c r="M36" i="1"/>
  <c r="I36" i="1"/>
  <c r="D57" i="1"/>
  <c r="D54" i="1"/>
  <c r="G36" i="1"/>
  <c r="G39" i="1"/>
  <c r="D50" i="1"/>
  <c r="K36" i="1"/>
  <c r="K39" i="1"/>
  <c r="D55" i="1"/>
  <c r="Q34" i="1"/>
  <c r="M34" i="1"/>
  <c r="I34" i="1"/>
  <c r="O39" i="1"/>
  <c r="M53" i="1"/>
  <c r="K53" i="1"/>
  <c r="I53" i="1"/>
  <c r="G53" i="1"/>
  <c r="D74" i="1"/>
  <c r="O53" i="1"/>
  <c r="S10" i="1"/>
  <c r="S22" i="1"/>
  <c r="S21" i="1" s="1"/>
  <c r="G21" i="1"/>
  <c r="O31" i="1"/>
  <c r="Q31" i="1"/>
  <c r="M31" i="1"/>
  <c r="I31" i="1"/>
  <c r="Q61" i="1"/>
  <c r="O61" i="1"/>
  <c r="M61" i="1"/>
  <c r="I61" i="1"/>
  <c r="G61" i="1"/>
  <c r="G31" i="1"/>
  <c r="G34" i="1"/>
  <c r="Q37" i="1"/>
  <c r="I37" i="1"/>
  <c r="O34" i="1"/>
  <c r="D72" i="1"/>
  <c r="O41" i="1"/>
  <c r="Q41" i="1"/>
  <c r="M41" i="1"/>
  <c r="I41" i="1"/>
  <c r="S41" i="1" s="1"/>
  <c r="D62" i="1"/>
  <c r="M37" i="1"/>
  <c r="S37" i="1" s="1"/>
  <c r="Q56" i="1"/>
  <c r="O56" i="1"/>
  <c r="M56" i="1"/>
  <c r="I56" i="1"/>
  <c r="G29" i="1"/>
  <c r="J6" i="1"/>
  <c r="Q32" i="1"/>
  <c r="I32" i="1"/>
  <c r="O37" i="1"/>
  <c r="I51" i="1"/>
  <c r="G56" i="1"/>
  <c r="S32" i="1"/>
  <c r="K56" i="1"/>
  <c r="D77" i="1"/>
  <c r="S16" i="1"/>
  <c r="K41" i="1"/>
  <c r="K8" i="1"/>
  <c r="D52" i="1"/>
  <c r="M38" i="1"/>
  <c r="K38" i="1"/>
  <c r="G38" i="1"/>
  <c r="I38" i="1"/>
  <c r="I29" i="1" s="1"/>
  <c r="D82" i="1"/>
  <c r="M33" i="1"/>
  <c r="K33" i="1"/>
  <c r="G33" i="1"/>
  <c r="I33" i="1"/>
  <c r="D80" i="1"/>
  <c r="Q59" i="1"/>
  <c r="O59" i="1"/>
  <c r="M59" i="1"/>
  <c r="I59" i="1"/>
  <c r="Q64" i="1"/>
  <c r="Q63" i="1" s="1"/>
  <c r="O64" i="1"/>
  <c r="O63" i="1" s="1"/>
  <c r="M64" i="1"/>
  <c r="M63" i="1" s="1"/>
  <c r="I64" i="1"/>
  <c r="I63" i="1" s="1"/>
  <c r="D63" i="1"/>
  <c r="G64" i="1"/>
  <c r="D23" i="1"/>
  <c r="J21" i="1" s="1"/>
  <c r="Q51" i="1"/>
  <c r="O51" i="1"/>
  <c r="K51" i="1"/>
  <c r="G51" i="1"/>
  <c r="Q38" i="1"/>
  <c r="D58" i="1"/>
  <c r="K64" i="1"/>
  <c r="K63" i="1" s="1"/>
  <c r="D85" i="1"/>
  <c r="M30" i="1"/>
  <c r="M35" i="1"/>
  <c r="S35" i="1" s="1"/>
  <c r="M40" i="1"/>
  <c r="S40" i="1" s="1"/>
  <c r="M43" i="1"/>
  <c r="Q30" i="1"/>
  <c r="S30" i="1" s="1"/>
  <c r="Q43" i="1"/>
  <c r="Q42" i="1" s="1"/>
  <c r="H29" i="1" l="1"/>
  <c r="I44" i="1"/>
  <c r="Q82" i="1"/>
  <c r="O82" i="1"/>
  <c r="M82" i="1"/>
  <c r="K82" i="1"/>
  <c r="I82" i="1"/>
  <c r="G82" i="1"/>
  <c r="S82" i="1" s="1"/>
  <c r="S38" i="1"/>
  <c r="S59" i="1" s="1"/>
  <c r="P21" i="1"/>
  <c r="E64" i="1"/>
  <c r="D71" i="1"/>
  <c r="D65" i="1"/>
  <c r="E65" i="1" s="1"/>
  <c r="E44" i="1"/>
  <c r="S64" i="1"/>
  <c r="S63" i="1" s="1"/>
  <c r="R63" i="1" s="1"/>
  <c r="G63" i="1"/>
  <c r="F63" i="1" s="1"/>
  <c r="S39" i="1"/>
  <c r="L21" i="1"/>
  <c r="I23" i="1"/>
  <c r="H8" i="1"/>
  <c r="R8" i="1"/>
  <c r="S23" i="1"/>
  <c r="D73" i="1"/>
  <c r="Q52" i="1"/>
  <c r="M52" i="1"/>
  <c r="I52" i="1"/>
  <c r="I50" i="1" s="1"/>
  <c r="G52" i="1"/>
  <c r="O52" i="1"/>
  <c r="O50" i="1" s="1"/>
  <c r="K52" i="1"/>
  <c r="K50" i="1" s="1"/>
  <c r="D83" i="1"/>
  <c r="Q62" i="1"/>
  <c r="M62" i="1"/>
  <c r="I62" i="1"/>
  <c r="G62" i="1"/>
  <c r="O62" i="1"/>
  <c r="K62" i="1"/>
  <c r="S36" i="1"/>
  <c r="H63" i="1"/>
  <c r="J8" i="1"/>
  <c r="J23" i="1" s="1"/>
  <c r="K23" i="1"/>
  <c r="D75" i="1"/>
  <c r="Q54" i="1"/>
  <c r="M54" i="1"/>
  <c r="I54" i="1"/>
  <c r="O54" i="1"/>
  <c r="K54" i="1"/>
  <c r="G54" i="1"/>
  <c r="D76" i="1"/>
  <c r="Q55" i="1"/>
  <c r="Q50" i="1" s="1"/>
  <c r="O55" i="1"/>
  <c r="M55" i="1"/>
  <c r="K55" i="1"/>
  <c r="G55" i="1"/>
  <c r="I55" i="1"/>
  <c r="L63" i="1"/>
  <c r="F21" i="1"/>
  <c r="D78" i="1"/>
  <c r="Q57" i="1"/>
  <c r="M57" i="1"/>
  <c r="I57" i="1"/>
  <c r="G57" i="1"/>
  <c r="O57" i="1"/>
  <c r="K57" i="1"/>
  <c r="P42" i="1"/>
  <c r="N63" i="1"/>
  <c r="E43" i="1"/>
  <c r="R21" i="1"/>
  <c r="P8" i="1"/>
  <c r="P23" i="1" s="1"/>
  <c r="S51" i="1"/>
  <c r="Q29" i="1"/>
  <c r="P63" i="1"/>
  <c r="L6" i="1"/>
  <c r="K6" i="1"/>
  <c r="M42" i="1"/>
  <c r="L42" i="1" s="1"/>
  <c r="S43" i="1"/>
  <c r="S42" i="1" s="1"/>
  <c r="R42" i="1" s="1"/>
  <c r="Q77" i="1"/>
  <c r="O77" i="1"/>
  <c r="M77" i="1"/>
  <c r="K77" i="1"/>
  <c r="I77" i="1"/>
  <c r="G77" i="1"/>
  <c r="S77" i="1" s="1"/>
  <c r="Q72" i="1"/>
  <c r="O72" i="1"/>
  <c r="M72" i="1"/>
  <c r="K72" i="1"/>
  <c r="I72" i="1"/>
  <c r="G72" i="1"/>
  <c r="N8" i="1"/>
  <c r="N29" i="1"/>
  <c r="O44" i="1"/>
  <c r="Q74" i="1"/>
  <c r="O74" i="1"/>
  <c r="M74" i="1"/>
  <c r="K74" i="1"/>
  <c r="I74" i="1"/>
  <c r="G74" i="1"/>
  <c r="S61" i="1"/>
  <c r="S53" i="1"/>
  <c r="M29" i="1"/>
  <c r="S56" i="1"/>
  <c r="F29" i="1"/>
  <c r="G44" i="1"/>
  <c r="Q85" i="1"/>
  <c r="Q84" i="1" s="1"/>
  <c r="P84" i="1" s="1"/>
  <c r="O85" i="1"/>
  <c r="O84" i="1" s="1"/>
  <c r="N84" i="1" s="1"/>
  <c r="M85" i="1"/>
  <c r="M84" i="1" s="1"/>
  <c r="L84" i="1" s="1"/>
  <c r="K85" i="1"/>
  <c r="K84" i="1" s="1"/>
  <c r="J84" i="1" s="1"/>
  <c r="I85" i="1"/>
  <c r="I84" i="1" s="1"/>
  <c r="H84" i="1" s="1"/>
  <c r="D84" i="1"/>
  <c r="G85" i="1"/>
  <c r="E85" i="1"/>
  <c r="G80" i="1"/>
  <c r="Q80" i="1"/>
  <c r="O80" i="1"/>
  <c r="M80" i="1"/>
  <c r="I80" i="1"/>
  <c r="K80" i="1"/>
  <c r="J63" i="1"/>
  <c r="S34" i="1"/>
  <c r="G23" i="1"/>
  <c r="G24" i="1" s="1"/>
  <c r="M58" i="1"/>
  <c r="K58" i="1"/>
  <c r="I58" i="1"/>
  <c r="G58" i="1"/>
  <c r="D79" i="1"/>
  <c r="O58" i="1"/>
  <c r="Q58" i="1"/>
  <c r="S33" i="1"/>
  <c r="S31" i="1"/>
  <c r="S29" i="1" s="1"/>
  <c r="D81" i="1"/>
  <c r="Q60" i="1"/>
  <c r="O60" i="1"/>
  <c r="M60" i="1"/>
  <c r="K60" i="1"/>
  <c r="G60" i="1"/>
  <c r="I60" i="1"/>
  <c r="K44" i="1"/>
  <c r="J29" i="1"/>
  <c r="E17" i="1"/>
  <c r="E38" i="1" s="1"/>
  <c r="E59" i="1" s="1"/>
  <c r="E80" i="1" s="1"/>
  <c r="E19" i="1"/>
  <c r="E40" i="1" s="1"/>
  <c r="E61" i="1" s="1"/>
  <c r="E82" i="1" s="1"/>
  <c r="E12" i="1"/>
  <c r="E33" i="1" s="1"/>
  <c r="E54" i="1" s="1"/>
  <c r="E75" i="1" s="1"/>
  <c r="E14" i="1"/>
  <c r="E35" i="1" s="1"/>
  <c r="E56" i="1" s="1"/>
  <c r="E77" i="1" s="1"/>
  <c r="E16" i="1"/>
  <c r="E37" i="1" s="1"/>
  <c r="E58" i="1" s="1"/>
  <c r="E79" i="1" s="1"/>
  <c r="E10" i="1"/>
  <c r="E31" i="1" s="1"/>
  <c r="E52" i="1" s="1"/>
  <c r="E73" i="1" s="1"/>
  <c r="E23" i="1"/>
  <c r="E11" i="1"/>
  <c r="E32" i="1" s="1"/>
  <c r="E53" i="1" s="1"/>
  <c r="E74" i="1" s="1"/>
  <c r="E9" i="1"/>
  <c r="E30" i="1" s="1"/>
  <c r="E51" i="1" s="1"/>
  <c r="E72" i="1" s="1"/>
  <c r="N21" i="1"/>
  <c r="N42" i="1"/>
  <c r="E18" i="1"/>
  <c r="E39" i="1" s="1"/>
  <c r="E60" i="1" s="1"/>
  <c r="E81" i="1" s="1"/>
  <c r="J42" i="1"/>
  <c r="E22" i="1"/>
  <c r="E20" i="1"/>
  <c r="E41" i="1" s="1"/>
  <c r="E62" i="1" s="1"/>
  <c r="E83" i="1" s="1"/>
  <c r="E13" i="1"/>
  <c r="E34" i="1" s="1"/>
  <c r="E55" i="1" s="1"/>
  <c r="E76" i="1" s="1"/>
  <c r="H42" i="1"/>
  <c r="F42" i="1"/>
  <c r="E15" i="1"/>
  <c r="E36" i="1" s="1"/>
  <c r="E57" i="1" s="1"/>
  <c r="E78" i="1" s="1"/>
  <c r="F8" i="1"/>
  <c r="H21" i="1"/>
  <c r="L8" i="1"/>
  <c r="L23" i="1" s="1"/>
  <c r="P50" i="1" l="1"/>
  <c r="P65" i="1" s="1"/>
  <c r="Q65" i="1"/>
  <c r="J50" i="1"/>
  <c r="J65" i="1" s="1"/>
  <c r="K65" i="1"/>
  <c r="R29" i="1"/>
  <c r="R44" i="1" s="1"/>
  <c r="S44" i="1"/>
  <c r="O65" i="1"/>
  <c r="N50" i="1"/>
  <c r="N65" i="1" s="1"/>
  <c r="H50" i="1"/>
  <c r="H65" i="1" s="1"/>
  <c r="I65" i="1"/>
  <c r="S80" i="1"/>
  <c r="S62" i="1"/>
  <c r="S55" i="1"/>
  <c r="S85" i="1"/>
  <c r="S84" i="1" s="1"/>
  <c r="R84" i="1" s="1"/>
  <c r="G84" i="1"/>
  <c r="F84" i="1" s="1"/>
  <c r="N44" i="1"/>
  <c r="P29" i="1"/>
  <c r="P44" i="1" s="1"/>
  <c r="Q44" i="1"/>
  <c r="D86" i="1"/>
  <c r="E86" i="1" s="1"/>
  <c r="Q81" i="1"/>
  <c r="O81" i="1"/>
  <c r="M81" i="1"/>
  <c r="K81" i="1"/>
  <c r="I81" i="1"/>
  <c r="G81" i="1"/>
  <c r="N23" i="1"/>
  <c r="G50" i="1"/>
  <c r="Q79" i="1"/>
  <c r="O79" i="1"/>
  <c r="M79" i="1"/>
  <c r="K79" i="1"/>
  <c r="I79" i="1"/>
  <c r="G79" i="1"/>
  <c r="S79" i="1" s="1"/>
  <c r="S72" i="1"/>
  <c r="O83" i="1"/>
  <c r="M83" i="1"/>
  <c r="K83" i="1"/>
  <c r="I83" i="1"/>
  <c r="G83" i="1"/>
  <c r="Q83" i="1"/>
  <c r="S58" i="1"/>
  <c r="Q76" i="1"/>
  <c r="O76" i="1"/>
  <c r="M76" i="1"/>
  <c r="K76" i="1"/>
  <c r="I76" i="1"/>
  <c r="G76" i="1"/>
  <c r="S76" i="1" s="1"/>
  <c r="S54" i="1"/>
  <c r="S50" i="1" s="1"/>
  <c r="S52" i="1"/>
  <c r="O78" i="1"/>
  <c r="M78" i="1"/>
  <c r="M71" i="1" s="1"/>
  <c r="K78" i="1"/>
  <c r="I78" i="1"/>
  <c r="G78" i="1"/>
  <c r="Q78" i="1"/>
  <c r="M50" i="1"/>
  <c r="F23" i="1"/>
  <c r="F24" i="1" s="1"/>
  <c r="J44" i="1"/>
  <c r="F44" i="1"/>
  <c r="O73" i="1"/>
  <c r="O71" i="1" s="1"/>
  <c r="M73" i="1"/>
  <c r="K73" i="1"/>
  <c r="K71" i="1" s="1"/>
  <c r="I73" i="1"/>
  <c r="I71" i="1" s="1"/>
  <c r="G73" i="1"/>
  <c r="Q73" i="1"/>
  <c r="Q71" i="1" s="1"/>
  <c r="M6" i="1"/>
  <c r="N6" i="1"/>
  <c r="M44" i="1"/>
  <c r="L29" i="1"/>
  <c r="L44" i="1" s="1"/>
  <c r="S57" i="1"/>
  <c r="G75" i="1"/>
  <c r="Q75" i="1"/>
  <c r="O75" i="1"/>
  <c r="M75" i="1"/>
  <c r="I75" i="1"/>
  <c r="K75" i="1"/>
  <c r="R23" i="1"/>
  <c r="S60" i="1"/>
  <c r="H23" i="1"/>
  <c r="H24" i="1" s="1"/>
  <c r="H44" i="1"/>
  <c r="S74" i="1"/>
  <c r="J24" i="1"/>
  <c r="L24" i="1" s="1"/>
  <c r="I24" i="1"/>
  <c r="K24" i="1" s="1"/>
  <c r="M24" i="1" s="1"/>
  <c r="O24" i="1" s="1"/>
  <c r="Q24" i="1" s="1"/>
  <c r="G45" i="1" s="1"/>
  <c r="I45" i="1" s="1"/>
  <c r="K45" i="1" s="1"/>
  <c r="L71" i="1" l="1"/>
  <c r="L86" i="1" s="1"/>
  <c r="M86" i="1"/>
  <c r="N71" i="1"/>
  <c r="N86" i="1" s="1"/>
  <c r="O86" i="1"/>
  <c r="S65" i="1"/>
  <c r="R50" i="1"/>
  <c r="R65" i="1" s="1"/>
  <c r="P71" i="1"/>
  <c r="Q86" i="1"/>
  <c r="I86" i="1"/>
  <c r="H71" i="1"/>
  <c r="H86" i="1" s="1"/>
  <c r="K86" i="1"/>
  <c r="J71" i="1"/>
  <c r="J86" i="1" s="1"/>
  <c r="S73" i="1"/>
  <c r="G71" i="1"/>
  <c r="M45" i="1"/>
  <c r="O45" i="1" s="1"/>
  <c r="Q45" i="1" s="1"/>
  <c r="F45" i="1"/>
  <c r="H45" i="1" s="1"/>
  <c r="J45" i="1" s="1"/>
  <c r="L45" i="1" s="1"/>
  <c r="N45" i="1" s="1"/>
  <c r="P45" i="1" s="1"/>
  <c r="F50" i="1"/>
  <c r="F65" i="1" s="1"/>
  <c r="G65" i="1"/>
  <c r="L50" i="1"/>
  <c r="L65" i="1" s="1"/>
  <c r="M65" i="1"/>
  <c r="N24" i="1"/>
  <c r="P24" i="1" s="1"/>
  <c r="S81" i="1"/>
  <c r="P6" i="1"/>
  <c r="O6" i="1"/>
  <c r="S75" i="1"/>
  <c r="S83" i="1"/>
  <c r="S71" i="1" s="1"/>
  <c r="S78" i="1"/>
  <c r="R71" i="1" l="1"/>
  <c r="R86" i="1" s="1"/>
  <c r="S86" i="1"/>
  <c r="F27" i="1"/>
  <c r="Q6" i="1"/>
  <c r="G86" i="1"/>
  <c r="F71" i="1"/>
  <c r="F86" i="1" s="1"/>
  <c r="G66" i="1"/>
  <c r="I66" i="1" s="1"/>
  <c r="K66" i="1" s="1"/>
  <c r="M66" i="1" s="1"/>
  <c r="O66" i="1" s="1"/>
  <c r="Q66" i="1" s="1"/>
  <c r="F66" i="1"/>
  <c r="H66" i="1" s="1"/>
  <c r="J66" i="1" s="1"/>
  <c r="L66" i="1" s="1"/>
  <c r="N66" i="1" s="1"/>
  <c r="P66" i="1" s="1"/>
  <c r="F87" i="1" l="1"/>
  <c r="H87" i="1" s="1"/>
  <c r="J87" i="1" s="1"/>
  <c r="L87" i="1" s="1"/>
  <c r="N87" i="1" s="1"/>
  <c r="P87" i="1" s="1"/>
  <c r="G87" i="1"/>
  <c r="I87" i="1" s="1"/>
  <c r="K87" i="1" s="1"/>
  <c r="M87" i="1" s="1"/>
  <c r="O87" i="1" s="1"/>
  <c r="Q87" i="1" s="1"/>
  <c r="G27" i="1"/>
  <c r="H27" i="1"/>
  <c r="I27" i="1" l="1"/>
  <c r="J27" i="1"/>
  <c r="L27" i="1" l="1"/>
  <c r="K27" i="1"/>
  <c r="N27" i="1" l="1"/>
  <c r="M27" i="1"/>
  <c r="P27" i="1" l="1"/>
  <c r="O27" i="1"/>
  <c r="F48" i="1" l="1"/>
  <c r="Q27" i="1"/>
  <c r="H48" i="1" l="1"/>
  <c r="G48" i="1"/>
  <c r="J48" i="1" l="1"/>
  <c r="I48" i="1"/>
  <c r="L48" i="1" l="1"/>
  <c r="K48" i="1"/>
  <c r="M48" i="1" l="1"/>
  <c r="N48" i="1"/>
  <c r="P48" i="1" l="1"/>
  <c r="O48" i="1"/>
  <c r="F69" i="1" l="1"/>
  <c r="Q48" i="1"/>
  <c r="H69" i="1" l="1"/>
  <c r="G69" i="1"/>
  <c r="J69" i="1" l="1"/>
  <c r="I69" i="1"/>
  <c r="L69" i="1" l="1"/>
  <c r="K69" i="1"/>
  <c r="N69" i="1" l="1"/>
  <c r="M69" i="1"/>
  <c r="O69" i="1" l="1"/>
  <c r="P69" i="1"/>
  <c r="Q69" i="1" s="1"/>
</calcChain>
</file>

<file path=xl/sharedStrings.xml><?xml version="1.0" encoding="utf-8"?>
<sst xmlns="http://schemas.openxmlformats.org/spreadsheetml/2006/main" count="109" uniqueCount="41">
  <si>
    <t xml:space="preserve">    MDR - MINISTÉRIO DO DESENVOLVIMENTO REGIONAL</t>
  </si>
  <si>
    <t xml:space="preserve">      Companhia de Desenvolvimento dos Vales do São Francisco e do Parnaíba</t>
  </si>
  <si>
    <t>PROJETO MARRECAS - 2ª ETAPA</t>
  </si>
  <si>
    <t>CRONOGRAMA FÍSICO / FINANCEIRO</t>
  </si>
  <si>
    <t>ANO 2021 / 2022</t>
  </si>
  <si>
    <t>ITEM</t>
  </si>
  <si>
    <t>DISCRIMINAÇÃO / ETAPAS</t>
  </si>
  <si>
    <t>VALOR</t>
  </si>
  <si>
    <t>%</t>
  </si>
  <si>
    <t>SUB-TOTAL</t>
  </si>
  <si>
    <t>R$</t>
  </si>
  <si>
    <t>SERVIÇOS</t>
  </si>
  <si>
    <t>01.00</t>
  </si>
  <si>
    <t xml:space="preserve">SERVIÇOS PRELIMINARES                                                                                                                                                                                   </t>
  </si>
  <si>
    <t>02.00</t>
  </si>
  <si>
    <t xml:space="preserve">ADMINISTRAÇÃO LOCAL DA OBRA                                                                                                                                                                             </t>
  </si>
  <si>
    <t>03.00</t>
  </si>
  <si>
    <t xml:space="preserve">PREPARO DO SOLO                                                                                                                                                                                         </t>
  </si>
  <si>
    <t>04.00</t>
  </si>
  <si>
    <t xml:space="preserve">ESTAÇÕES DE BOMBEAMENTO                                                                                                                                                                                 </t>
  </si>
  <si>
    <t>05.00</t>
  </si>
  <si>
    <t xml:space="preserve">ESTRUTURA DO BARRILETE                                                                                                                                                                                  </t>
  </si>
  <si>
    <t>06.00</t>
  </si>
  <si>
    <t>07.01</t>
  </si>
  <si>
    <t xml:space="preserve">ESTRUTURA DE DERIVAÇÃO / SAÍDAS                                                                                                                                                                         </t>
  </si>
  <si>
    <t>07.00</t>
  </si>
  <si>
    <t xml:space="preserve">INSTALAÇÃO DE TUBOS / CONEXÕES PARA REDES DE DISTRIBUIÇÃO D'ÁGUA  E LINHAS DE RECALQUE                                                                                                                  </t>
  </si>
  <si>
    <t>08.00</t>
  </si>
  <si>
    <t xml:space="preserve">ESTRADAS VICINAIS                                                                                                                                                                                       </t>
  </si>
  <si>
    <t>09.00</t>
  </si>
  <si>
    <t xml:space="preserve">DRENAGEM COLETORA SUPERFICIAL                                                                                                                                                                           </t>
  </si>
  <si>
    <t>10.00</t>
  </si>
  <si>
    <t xml:space="preserve">EDIFICAÇÕES                                                                                                                                                                                             </t>
  </si>
  <si>
    <t>11.00</t>
  </si>
  <si>
    <t xml:space="preserve">INSTALAÇÕES ELÉTRICAS EM GERAL                                                                                                                                                                          </t>
  </si>
  <si>
    <t>12.00</t>
  </si>
  <si>
    <t>OUTROS SERVIÇOS</t>
  </si>
  <si>
    <t>MATERIAIS</t>
  </si>
  <si>
    <t>MATERIAIS EM GERAL</t>
  </si>
  <si>
    <t>TOTAL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</si>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</sst>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0"/>
    <numFmt numFmtId="165" formatCode="_(* #,##0.00_);_(* \(#,##0.00\);_(* &quot;-&quot;??_);_(@_)"/>
    <numFmt numFmtId="166" formatCode="_-* #,##0.00000_-;\-* #,##0.00000_-;_-* &quot;-&quot;??_-;_-@_-"/>
    <numFmt numFmtId="167" formatCode="_-* #,##0.0000_-;\-* #,##0.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24"/>
      <name val="Arial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24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5" fillId="0" borderId="0"/>
    <xf numFmtId="4" fontId="6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/>
    </xf>
    <xf numFmtId="4" fontId="3" fillId="0" borderId="0" xfId="2" applyNumberFormat="1" applyFont="1" applyAlignment="1">
      <alignment horizontal="center"/>
    </xf>
    <xf numFmtId="43" fontId="4" fillId="0" borderId="0" xfId="1" applyFont="1"/>
    <xf numFmtId="0" fontId="4" fillId="0" borderId="0" xfId="2" applyFont="1"/>
    <xf numFmtId="0" fontId="5" fillId="0" borderId="0" xfId="2" applyFont="1"/>
    <xf numFmtId="0" fontId="3" fillId="0" borderId="0" xfId="2" applyFont="1" applyAlignment="1">
      <alignment horizontal="left"/>
    </xf>
    <xf numFmtId="1" fontId="3" fillId="0" borderId="0" xfId="2" applyNumberFormat="1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14" fontId="3" fillId="0" borderId="4" xfId="2" applyNumberFormat="1" applyFont="1" applyBorder="1" applyAlignment="1">
      <alignment horizontal="center" vertical="center"/>
    </xf>
    <xf numFmtId="14" fontId="3" fillId="0" borderId="5" xfId="2" applyNumberFormat="1" applyFont="1" applyBorder="1" applyAlignment="1">
      <alignment horizontal="center" vertical="center"/>
    </xf>
    <xf numFmtId="14" fontId="3" fillId="0" borderId="6" xfId="2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14" fontId="3" fillId="0" borderId="10" xfId="2" applyNumberFormat="1" applyFont="1" applyBorder="1" applyAlignment="1">
      <alignment horizontal="center" vertical="center"/>
    </xf>
    <xf numFmtId="14" fontId="3" fillId="0" borderId="11" xfId="2" applyNumberFormat="1" applyFont="1" applyBorder="1" applyAlignment="1">
      <alignment horizontal="center" vertical="center"/>
    </xf>
    <xf numFmtId="14" fontId="3" fillId="0" borderId="12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164" fontId="3" fillId="0" borderId="15" xfId="2" quotePrefix="1" applyNumberFormat="1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4" fontId="3" fillId="0" borderId="20" xfId="2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4" fontId="3" fillId="0" borderId="14" xfId="2" applyNumberFormat="1" applyFont="1" applyBorder="1" applyAlignment="1">
      <alignment horizontal="right" vertical="center"/>
    </xf>
    <xf numFmtId="10" fontId="3" fillId="0" borderId="14" xfId="3" applyNumberFormat="1" applyFont="1" applyFill="1" applyBorder="1" applyAlignment="1">
      <alignment horizontal="right" vertical="center"/>
    </xf>
    <xf numFmtId="0" fontId="4" fillId="0" borderId="21" xfId="4" applyFont="1" applyBorder="1" applyAlignment="1">
      <alignment horizontal="left" vertical="center" wrapText="1"/>
    </xf>
    <xf numFmtId="49" fontId="4" fillId="0" borderId="22" xfId="4" applyNumberFormat="1" applyFont="1" applyBorder="1" applyAlignment="1">
      <alignment horizontal="center" vertical="center"/>
    </xf>
    <xf numFmtId="0" fontId="4" fillId="0" borderId="22" xfId="4" applyFont="1" applyBorder="1" applyAlignment="1">
      <alignment horizontal="left" vertical="center" wrapText="1"/>
    </xf>
    <xf numFmtId="4" fontId="4" fillId="0" borderId="22" xfId="5" applyFont="1" applyFill="1" applyBorder="1" applyAlignment="1">
      <alignment horizontal="right" vertical="center" wrapText="1"/>
    </xf>
    <xf numFmtId="10" fontId="4" fillId="0" borderId="22" xfId="3" applyNumberFormat="1" applyFont="1" applyFill="1" applyBorder="1" applyAlignment="1">
      <alignment horizontal="center" vertical="center" wrapText="1"/>
    </xf>
    <xf numFmtId="165" fontId="4" fillId="0" borderId="22" xfId="6" applyFont="1" applyFill="1" applyBorder="1" applyAlignment="1">
      <alignment vertical="center"/>
    </xf>
    <xf numFmtId="4" fontId="4" fillId="0" borderId="22" xfId="6" applyNumberFormat="1" applyFont="1" applyFill="1" applyBorder="1" applyAlignment="1">
      <alignment vertical="center"/>
    </xf>
    <xf numFmtId="4" fontId="4" fillId="0" borderId="0" xfId="4" applyNumberFormat="1" applyFont="1" applyAlignment="1">
      <alignment horizontal="center" vertical="center" wrapText="1"/>
    </xf>
    <xf numFmtId="166" fontId="4" fillId="0" borderId="0" xfId="2" applyNumberFormat="1" applyFont="1"/>
    <xf numFmtId="0" fontId="4" fillId="0" borderId="21" xfId="4" quotePrefix="1" applyFont="1" applyBorder="1" applyAlignment="1">
      <alignment horizontal="left" vertical="center"/>
    </xf>
    <xf numFmtId="0" fontId="4" fillId="0" borderId="22" xfId="4" applyFont="1" applyBorder="1" applyAlignment="1">
      <alignment horizontal="justify" vertical="center" wrapText="1"/>
    </xf>
    <xf numFmtId="167" fontId="4" fillId="0" borderId="0" xfId="2" applyNumberFormat="1" applyFont="1"/>
    <xf numFmtId="0" fontId="4" fillId="0" borderId="23" xfId="4" quotePrefix="1" applyFont="1" applyBorder="1" applyAlignment="1">
      <alignment horizontal="left" vertical="center"/>
    </xf>
    <xf numFmtId="0" fontId="4" fillId="0" borderId="24" xfId="4" applyFont="1" applyBorder="1" applyAlignment="1">
      <alignment horizontal="justify" vertical="center" wrapText="1"/>
    </xf>
    <xf numFmtId="0" fontId="4" fillId="0" borderId="21" xfId="4" applyFont="1" applyBorder="1" applyAlignment="1">
      <alignment horizontal="left" vertical="center"/>
    </xf>
    <xf numFmtId="49" fontId="4" fillId="0" borderId="19" xfId="4" applyNumberFormat="1" applyFont="1" applyBorder="1" applyAlignment="1">
      <alignment horizontal="center" vertical="center"/>
    </xf>
    <xf numFmtId="49" fontId="4" fillId="0" borderId="25" xfId="4" applyNumberFormat="1" applyFont="1" applyBorder="1" applyAlignment="1">
      <alignment horizontal="center" vertical="center"/>
    </xf>
    <xf numFmtId="49" fontId="4" fillId="0" borderId="26" xfId="4" applyNumberFormat="1" applyFont="1" applyBorder="1" applyAlignment="1">
      <alignment horizontal="center" vertical="center"/>
    </xf>
    <xf numFmtId="4" fontId="4" fillId="0" borderId="21" xfId="4" applyNumberFormat="1" applyFont="1" applyBorder="1" applyAlignment="1">
      <alignment horizontal="left" vertical="center"/>
    </xf>
    <xf numFmtId="0" fontId="3" fillId="0" borderId="26" xfId="2" applyFont="1" applyBorder="1" applyAlignment="1">
      <alignment horizontal="left" vertical="center"/>
    </xf>
    <xf numFmtId="165" fontId="3" fillId="0" borderId="26" xfId="2" applyNumberFormat="1" applyFont="1" applyBorder="1" applyAlignment="1">
      <alignment horizontal="left" vertical="center"/>
    </xf>
    <xf numFmtId="10" fontId="3" fillId="0" borderId="14" xfId="3" applyNumberFormat="1" applyFont="1" applyFill="1" applyBorder="1" applyAlignment="1">
      <alignment horizontal="center" vertical="center" wrapText="1"/>
    </xf>
    <xf numFmtId="10" fontId="3" fillId="0" borderId="14" xfId="3" applyNumberFormat="1" applyFont="1" applyFill="1" applyBorder="1" applyAlignment="1">
      <alignment horizontal="center" vertical="center"/>
    </xf>
    <xf numFmtId="165" fontId="3" fillId="0" borderId="14" xfId="6" applyFont="1" applyFill="1" applyBorder="1" applyAlignment="1">
      <alignment vertical="center"/>
    </xf>
    <xf numFmtId="165" fontId="3" fillId="0" borderId="14" xfId="2" applyNumberFormat="1" applyFont="1" applyBorder="1" applyAlignment="1">
      <alignment horizontal="left" vertical="center"/>
    </xf>
    <xf numFmtId="4" fontId="3" fillId="0" borderId="14" xfId="4" applyNumberFormat="1" applyFont="1" applyBorder="1" applyAlignment="1">
      <alignment horizontal="center" vertical="center"/>
    </xf>
    <xf numFmtId="165" fontId="4" fillId="0" borderId="0" xfId="6" applyFont="1" applyFill="1" applyBorder="1" applyAlignment="1">
      <alignment vertical="center"/>
    </xf>
    <xf numFmtId="4" fontId="4" fillId="0" borderId="0" xfId="4" applyNumberFormat="1" applyFont="1" applyAlignment="1">
      <alignment vertical="center"/>
    </xf>
    <xf numFmtId="0" fontId="4" fillId="0" borderId="18" xfId="4" applyFont="1" applyBorder="1" applyAlignment="1">
      <alignment horizontal="left" vertical="center" wrapText="1"/>
    </xf>
    <xf numFmtId="4" fontId="4" fillId="0" borderId="19" xfId="4" applyNumberFormat="1" applyFont="1" applyBorder="1" applyAlignment="1">
      <alignment horizontal="center" vertical="center"/>
    </xf>
    <xf numFmtId="0" fontId="4" fillId="0" borderId="19" xfId="6" applyNumberFormat="1" applyFont="1" applyFill="1" applyBorder="1" applyAlignment="1">
      <alignment horizontal="left" vertical="center"/>
    </xf>
    <xf numFmtId="165" fontId="4" fillId="0" borderId="19" xfId="6" applyFont="1" applyFill="1" applyBorder="1" applyAlignment="1">
      <alignment horizontal="left" vertical="center"/>
    </xf>
    <xf numFmtId="10" fontId="4" fillId="0" borderId="19" xfId="3" applyNumberFormat="1" applyFont="1" applyFill="1" applyBorder="1" applyAlignment="1">
      <alignment horizontal="center" vertical="center" wrapText="1"/>
    </xf>
    <xf numFmtId="4" fontId="3" fillId="0" borderId="27" xfId="4" applyNumberFormat="1" applyFont="1" applyBorder="1" applyAlignment="1">
      <alignment horizontal="center" vertical="center"/>
    </xf>
    <xf numFmtId="4" fontId="4" fillId="0" borderId="25" xfId="4" applyNumberFormat="1" applyFont="1" applyBorder="1" applyAlignment="1">
      <alignment horizontal="center" vertical="center"/>
    </xf>
    <xf numFmtId="0" fontId="3" fillId="0" borderId="25" xfId="6" applyNumberFormat="1" applyFont="1" applyFill="1" applyBorder="1" applyAlignment="1">
      <alignment horizontal="left" vertical="center"/>
    </xf>
    <xf numFmtId="165" fontId="3" fillId="0" borderId="25" xfId="6" applyFont="1" applyFill="1" applyBorder="1" applyAlignment="1">
      <alignment horizontal="left" vertical="center"/>
    </xf>
    <xf numFmtId="10" fontId="3" fillId="0" borderId="25" xfId="3" applyNumberFormat="1" applyFont="1" applyFill="1" applyBorder="1" applyAlignment="1">
      <alignment horizontal="center" vertical="center" wrapText="1"/>
    </xf>
    <xf numFmtId="10" fontId="3" fillId="0" borderId="25" xfId="3" applyNumberFormat="1" applyFont="1" applyFill="1" applyBorder="1" applyAlignment="1">
      <alignment horizontal="center" vertical="center"/>
    </xf>
    <xf numFmtId="4" fontId="3" fillId="0" borderId="25" xfId="4" applyNumberFormat="1" applyFont="1" applyBorder="1" applyAlignment="1">
      <alignment horizontal="center" vertical="center"/>
    </xf>
    <xf numFmtId="4" fontId="3" fillId="0" borderId="18" xfId="4" applyNumberFormat="1" applyFont="1" applyBorder="1" applyAlignment="1">
      <alignment horizontal="center" vertical="center"/>
    </xf>
    <xf numFmtId="0" fontId="3" fillId="0" borderId="19" xfId="6" applyNumberFormat="1" applyFont="1" applyFill="1" applyBorder="1" applyAlignment="1">
      <alignment horizontal="left" vertical="center"/>
    </xf>
    <xf numFmtId="165" fontId="3" fillId="0" borderId="19" xfId="6" applyFont="1" applyFill="1" applyBorder="1" applyAlignment="1">
      <alignment horizontal="left" vertical="center"/>
    </xf>
    <xf numFmtId="10" fontId="3" fillId="0" borderId="19" xfId="3" applyNumberFormat="1" applyFont="1" applyFill="1" applyBorder="1" applyAlignment="1">
      <alignment horizontal="center" vertical="center" wrapText="1"/>
    </xf>
    <xf numFmtId="4" fontId="3" fillId="0" borderId="19" xfId="6" applyNumberFormat="1" applyFont="1" applyFill="1" applyBorder="1" applyAlignment="1">
      <alignment horizontal="left" vertical="center"/>
    </xf>
    <xf numFmtId="4" fontId="3" fillId="0" borderId="0" xfId="4" applyNumberFormat="1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3" fillId="0" borderId="0" xfId="6" applyNumberFormat="1" applyFont="1" applyFill="1" applyBorder="1" applyAlignment="1">
      <alignment horizontal="left" vertical="center"/>
    </xf>
    <xf numFmtId="165" fontId="3" fillId="0" borderId="0" xfId="6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horizontal="center" vertical="center" wrapText="1"/>
    </xf>
    <xf numFmtId="4" fontId="3" fillId="0" borderId="0" xfId="6" applyNumberFormat="1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horizontal="center" vertical="center"/>
    </xf>
    <xf numFmtId="43" fontId="4" fillId="0" borderId="0" xfId="2" applyNumberFormat="1" applyFont="1"/>
    <xf numFmtId="49" fontId="4" fillId="0" borderId="24" xfId="4" applyNumberFormat="1" applyFont="1" applyBorder="1" applyAlignment="1">
      <alignment horizontal="center" vertical="center"/>
    </xf>
    <xf numFmtId="0" fontId="4" fillId="0" borderId="19" xfId="4" applyFont="1" applyBorder="1" applyAlignment="1">
      <alignment horizontal="justify" vertical="center" wrapText="1"/>
    </xf>
    <xf numFmtId="4" fontId="4" fillId="0" borderId="13" xfId="4" applyNumberFormat="1" applyFont="1" applyBorder="1" applyAlignment="1">
      <alignment horizontal="left" vertical="center"/>
    </xf>
    <xf numFmtId="49" fontId="4" fillId="0" borderId="14" xfId="4" applyNumberFormat="1" applyFont="1" applyBorder="1" applyAlignment="1">
      <alignment horizontal="center" vertical="center"/>
    </xf>
    <xf numFmtId="4" fontId="4" fillId="0" borderId="0" xfId="4" applyNumberFormat="1" applyFont="1" applyAlignment="1">
      <alignment horizontal="left" vertical="center"/>
    </xf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2" fontId="4" fillId="0" borderId="0" xfId="4" applyNumberFormat="1" applyFont="1" applyAlignment="1">
      <alignment vertical="center"/>
    </xf>
    <xf numFmtId="14" fontId="4" fillId="0" borderId="0" xfId="4" applyNumberFormat="1" applyFont="1" applyAlignment="1">
      <alignment vertical="center"/>
    </xf>
  </cellXfs>
  <cellStyles count="7">
    <cellStyle name="Normal" xfId="0" builtinId="0"/>
    <cellStyle name="Normal 4" xfId="2" xr:uid="{882615D2-643E-4A2C-8EE6-B3FA67957A6D}"/>
    <cellStyle name="Normal_MADEIRO_GERAL" xfId="4" xr:uid="{F2E02ABA-1D20-4E6F-B7C2-585D0CB244FC}"/>
    <cellStyle name="Porcentagem 2" xfId="3" xr:uid="{5B84D40A-07D1-499B-AB67-B09ECE86835B}"/>
    <cellStyle name="Separador de milhares_MADEIRO_GERAL" xfId="6" xr:uid="{889F2A40-48DC-4C7F-9EEC-3CF64169B52E}"/>
    <cellStyle name="Vírgula" xfId="1" builtinId="3"/>
    <cellStyle name="Vírgula 3" xfId="5" xr:uid="{5A908E80-AF6D-429E-805E-E83872B997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962025</xdr:colOff>
          <xdr:row>0</xdr:row>
          <xdr:rowOff>200025</xdr:rowOff>
        </xdr:from>
        <xdr:to>
          <xdr:col>2</xdr:col>
          <xdr:colOff>2790825</xdr:colOff>
          <xdr:row>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B530A24-96EE-4DBC-A06D-A90C4303BB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B9303-0514-4177-9EB6-FB206BE162F9}">
  <dimension ref="A1:AK87"/>
  <sheetViews>
    <sheetView tabSelected="1" view="pageBreakPreview" topLeftCell="A4" zoomScale="60" zoomScaleNormal="70" zoomScalePageLayoutView="60" workbookViewId="0">
      <selection activeCell="C9" sqref="C9"/>
    </sheetView>
  </sheetViews>
  <sheetFormatPr defaultColWidth="8.85546875" defaultRowHeight="19.899999999999999" customHeight="1" x14ac:dyDescent="0.2"/>
  <cols>
    <col min="1" max="1" width="8.140625" style="96" bestFit="1" customWidth="1"/>
    <col min="2" max="2" width="12.85546875" style="97" hidden="1" customWidth="1"/>
    <col min="3" max="3" width="53.42578125" style="98" customWidth="1"/>
    <col min="4" max="4" width="22" style="66" customWidth="1"/>
    <col min="5" max="5" width="11.28515625" style="85" customWidth="1"/>
    <col min="6" max="6" width="11.42578125" style="65" bestFit="1" customWidth="1"/>
    <col min="7" max="7" width="20.140625" style="85" bestFit="1" customWidth="1"/>
    <col min="8" max="8" width="11" style="65" customWidth="1"/>
    <col min="9" max="9" width="21.5703125" style="85" customWidth="1"/>
    <col min="10" max="10" width="13" style="65" customWidth="1"/>
    <col min="11" max="11" width="20.140625" style="85" customWidth="1"/>
    <col min="12" max="12" width="11.140625" style="65" customWidth="1"/>
    <col min="13" max="13" width="20.7109375" style="85" customWidth="1"/>
    <col min="14" max="14" width="12.140625" style="65" customWidth="1"/>
    <col min="15" max="15" width="20.140625" style="85" customWidth="1"/>
    <col min="16" max="16" width="11.42578125" style="65" bestFit="1" customWidth="1"/>
    <col min="17" max="17" width="20.5703125" style="85" customWidth="1"/>
    <col min="18" max="18" width="11.42578125" style="65" bestFit="1" customWidth="1"/>
    <col min="19" max="19" width="19.5703125" style="85" customWidth="1"/>
    <col min="20" max="20" width="9.5703125" style="65" bestFit="1" customWidth="1"/>
    <col min="21" max="21" width="14.42578125" style="5" bestFit="1" customWidth="1"/>
    <col min="22" max="22" width="14.5703125" style="6" bestFit="1" customWidth="1"/>
    <col min="23" max="23" width="6.42578125" style="6" bestFit="1" customWidth="1"/>
    <col min="24" max="24" width="17.140625" style="6" bestFit="1" customWidth="1"/>
    <col min="25" max="25" width="6.85546875" style="6" bestFit="1" customWidth="1"/>
    <col min="26" max="26" width="14.85546875" style="6" bestFit="1" customWidth="1"/>
    <col min="27" max="27" width="6.85546875" style="6" bestFit="1" customWidth="1"/>
    <col min="28" max="28" width="14.85546875" style="6" bestFit="1" customWidth="1"/>
    <col min="29" max="29" width="6.85546875" style="6" bestFit="1" customWidth="1"/>
    <col min="30" max="30" width="15.7109375" style="6" bestFit="1" customWidth="1"/>
    <col min="31" max="31" width="6.85546875" style="6" bestFit="1" customWidth="1"/>
    <col min="32" max="33" width="15.7109375" style="6" bestFit="1" customWidth="1"/>
    <col min="34" max="34" width="11" style="6" bestFit="1" customWidth="1"/>
    <col min="35" max="35" width="14.28515625" style="6" bestFit="1" customWidth="1"/>
    <col min="36" max="36" width="8.85546875" style="6"/>
    <col min="37" max="37" width="11.5703125" style="6" bestFit="1" customWidth="1"/>
    <col min="38" max="16384" width="8.85546875" style="66"/>
  </cols>
  <sheetData>
    <row r="1" spans="1:37" s="7" customFormat="1" ht="27" customHeight="1" x14ac:dyDescent="0.25">
      <c r="A1" s="1"/>
      <c r="B1" s="1"/>
      <c r="C1" s="1"/>
      <c r="D1" s="2" t="s">
        <v>0</v>
      </c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4"/>
      <c r="T1" s="3"/>
      <c r="U1" s="5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s="7" customFormat="1" ht="26.25" customHeight="1" x14ac:dyDescent="0.25">
      <c r="A2" s="1"/>
      <c r="B2" s="1"/>
      <c r="C2" s="1"/>
      <c r="D2" s="2" t="s">
        <v>1</v>
      </c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4"/>
      <c r="T2" s="3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spans="1:37" s="7" customFormat="1" ht="15.75" thickBot="1" x14ac:dyDescent="0.3">
      <c r="A3" s="1"/>
      <c r="B3" s="1"/>
      <c r="C3" s="8"/>
      <c r="D3" s="9" t="s">
        <v>2</v>
      </c>
      <c r="E3" s="10"/>
      <c r="F3" s="10"/>
      <c r="G3" s="10"/>
      <c r="H3" s="10"/>
      <c r="I3" s="10"/>
      <c r="J3" s="10"/>
      <c r="K3" s="10"/>
      <c r="L3" s="10"/>
      <c r="M3" s="3"/>
      <c r="N3" s="3"/>
      <c r="O3" s="3"/>
      <c r="P3" s="3"/>
      <c r="Q3" s="3"/>
      <c r="R3" s="3"/>
      <c r="S3" s="4"/>
      <c r="T3" s="3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 s="7" customFormat="1" ht="15" x14ac:dyDescent="0.25">
      <c r="A4" s="11" t="s">
        <v>3</v>
      </c>
      <c r="B4" s="12"/>
      <c r="C4" s="12"/>
      <c r="D4" s="13"/>
      <c r="E4" s="14" t="s">
        <v>4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6"/>
      <c r="T4" s="3"/>
      <c r="U4" s="5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thickBot="1" x14ac:dyDescent="0.3">
      <c r="A5" s="17"/>
      <c r="B5" s="18"/>
      <c r="C5" s="18"/>
      <c r="D5" s="19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2"/>
      <c r="T5" s="3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7" s="7" customFormat="1" ht="15.75" customHeight="1" x14ac:dyDescent="0.2">
      <c r="A6" s="23" t="s">
        <v>5</v>
      </c>
      <c r="B6" s="24"/>
      <c r="C6" s="24" t="s">
        <v>6</v>
      </c>
      <c r="D6" s="24" t="s">
        <v>7</v>
      </c>
      <c r="E6" s="24" t="s">
        <v>8</v>
      </c>
      <c r="F6" s="25">
        <v>1</v>
      </c>
      <c r="G6" s="26" t="str">
        <f>CHOOSE(F6,"JANEIRO","FEVEREIRO","MARÇO","ABRIL","MAIO","JUNHO","JULHO","AGOSTO","SETEMBRO","OUTUBRO","NOVEMBRO","DEZEMBRO")</f>
        <v>JANEIRO</v>
      </c>
      <c r="H6" s="25">
        <f>IF(F6&lt;12,F6+1,1)</f>
        <v>2</v>
      </c>
      <c r="I6" s="26" t="str">
        <f t="shared" ref="I6:Q6" si="0">CHOOSE(H6,"JANEIRO","FEVEREIRO","MARÇO","ABRIL","MAIO","JUNHO","JULHO","AGOSTO","SETEMBRO","OUTUBRO","NOVEMBRO","DEZEMBRO")</f>
        <v>FEVEREIRO</v>
      </c>
      <c r="J6" s="25">
        <f>IF(H6&lt;12,H6+1,1)</f>
        <v>3</v>
      </c>
      <c r="K6" s="26" t="str">
        <f t="shared" si="0"/>
        <v>MARÇO</v>
      </c>
      <c r="L6" s="25">
        <f>IF(J6&lt;12,J6+1,1)</f>
        <v>4</v>
      </c>
      <c r="M6" s="26" t="str">
        <f t="shared" si="0"/>
        <v>ABRIL</v>
      </c>
      <c r="N6" s="25">
        <f>IF(L6&lt;12,L6+1,1)</f>
        <v>5</v>
      </c>
      <c r="O6" s="26" t="str">
        <f t="shared" si="0"/>
        <v>MAIO</v>
      </c>
      <c r="P6" s="25">
        <f>IF(N6&lt;12,N6+1,1)</f>
        <v>6</v>
      </c>
      <c r="Q6" s="26" t="str">
        <f t="shared" si="0"/>
        <v>JUNHO</v>
      </c>
      <c r="R6" s="24" t="s">
        <v>9</v>
      </c>
      <c r="S6" s="27"/>
      <c r="T6" s="6"/>
      <c r="U6" s="5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s="33" customFormat="1" ht="15.75" customHeight="1" thickBot="1" x14ac:dyDescent="0.25">
      <c r="A7" s="28"/>
      <c r="B7" s="29"/>
      <c r="C7" s="29"/>
      <c r="D7" s="29"/>
      <c r="E7" s="29"/>
      <c r="F7" s="30" t="s">
        <v>8</v>
      </c>
      <c r="G7" s="30" t="s">
        <v>10</v>
      </c>
      <c r="H7" s="30" t="s">
        <v>8</v>
      </c>
      <c r="I7" s="30" t="s">
        <v>10</v>
      </c>
      <c r="J7" s="30" t="s">
        <v>8</v>
      </c>
      <c r="K7" s="30" t="s">
        <v>10</v>
      </c>
      <c r="L7" s="30" t="s">
        <v>8</v>
      </c>
      <c r="M7" s="30" t="s">
        <v>10</v>
      </c>
      <c r="N7" s="30" t="s">
        <v>8</v>
      </c>
      <c r="O7" s="30" t="s">
        <v>10</v>
      </c>
      <c r="P7" s="30" t="s">
        <v>8</v>
      </c>
      <c r="Q7" s="30" t="s">
        <v>10</v>
      </c>
      <c r="R7" s="30" t="s">
        <v>8</v>
      </c>
      <c r="S7" s="31" t="s">
        <v>10</v>
      </c>
      <c r="T7" s="32"/>
      <c r="U7" s="5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7" s="33" customFormat="1" ht="15" x14ac:dyDescent="0.2">
      <c r="A8" s="34"/>
      <c r="B8" s="35"/>
      <c r="C8" s="36" t="s">
        <v>11</v>
      </c>
      <c r="D8" s="37">
        <f>SUM(D9:D20)</f>
        <v>10488947.749999998</v>
      </c>
      <c r="E8" s="35"/>
      <c r="F8" s="38">
        <f>IFERROR(G8/$D$23,0)</f>
        <v>4.9927870547319874E-3</v>
      </c>
      <c r="G8" s="37">
        <f>SUM(G9:G20)</f>
        <v>87778.659380000012</v>
      </c>
      <c r="H8" s="38">
        <f>IFERROR(I8/$D$23,0)</f>
        <v>3.6638827695898756E-3</v>
      </c>
      <c r="I8" s="37">
        <f>SUM(I9:I20)</f>
        <v>64415.068000000007</v>
      </c>
      <c r="J8" s="38">
        <f>IFERROR(K8/$D$23,0)</f>
        <v>3.6638827695898756E-3</v>
      </c>
      <c r="K8" s="37">
        <f>SUM(K9:K20)</f>
        <v>64415.068000000007</v>
      </c>
      <c r="L8" s="38">
        <f>IFERROR(M8/$D$23,0)</f>
        <v>3.6638827695898756E-3</v>
      </c>
      <c r="M8" s="37">
        <f>SUM(M9:M20)</f>
        <v>64415.068000000007</v>
      </c>
      <c r="N8" s="38">
        <f>IFERROR(O8/$D$23,0)</f>
        <v>3.6638827695898756E-3</v>
      </c>
      <c r="O8" s="37">
        <f>SUM(O9:O20)</f>
        <v>64415.068000000007</v>
      </c>
      <c r="P8" s="38">
        <f>IFERROR(Q8/$D$23,0)</f>
        <v>3.6638827695898756E-3</v>
      </c>
      <c r="Q8" s="37">
        <f>SUM(Q9:Q20)</f>
        <v>64415.068000000007</v>
      </c>
      <c r="R8" s="38">
        <f>IFERROR(S8/$D$23,0)</f>
        <v>2.3312200902681362E-2</v>
      </c>
      <c r="S8" s="37">
        <f>SUM(S9:S20)</f>
        <v>409853.99937999999</v>
      </c>
      <c r="T8" s="32"/>
      <c r="U8" s="5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s="46" customFormat="1" ht="30" customHeight="1" x14ac:dyDescent="0.2">
      <c r="A9" s="39" t="s">
        <v>12</v>
      </c>
      <c r="B9" s="40"/>
      <c r="C9" s="41" t="s">
        <v>13</v>
      </c>
      <c r="D9" s="42">
        <v>165113.71999999997</v>
      </c>
      <c r="E9" s="43">
        <f t="shared" ref="E9:E19" si="1">IFERROR(D9/$D$23,0)</f>
        <v>9.3915497183188115E-3</v>
      </c>
      <c r="F9" s="44">
        <v>14.15</v>
      </c>
      <c r="G9" s="44">
        <f t="shared" ref="G9:G20" si="2">$D9*F9/100</f>
        <v>23363.591379999998</v>
      </c>
      <c r="H9" s="44"/>
      <c r="I9" s="44">
        <f t="shared" ref="I9:K20" si="3">$D9*H9/100</f>
        <v>0</v>
      </c>
      <c r="J9" s="44"/>
      <c r="K9" s="44">
        <f t="shared" si="3"/>
        <v>0</v>
      </c>
      <c r="L9" s="44"/>
      <c r="M9" s="44">
        <f t="shared" ref="M9:Q20" si="4">$D9*L9/100</f>
        <v>0</v>
      </c>
      <c r="N9" s="44"/>
      <c r="O9" s="44">
        <f t="shared" si="4"/>
        <v>0</v>
      </c>
      <c r="P9" s="44"/>
      <c r="Q9" s="44">
        <f t="shared" si="4"/>
        <v>0</v>
      </c>
      <c r="R9" s="44">
        <f>F9+H9+J9+L9+N9+P9</f>
        <v>14.15</v>
      </c>
      <c r="S9" s="45">
        <f>G9+I9+K9+M9+O9+Q9</f>
        <v>23363.591379999998</v>
      </c>
      <c r="U9" s="5"/>
      <c r="V9" s="47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s="46" customFormat="1" ht="30" customHeight="1" x14ac:dyDescent="0.2">
      <c r="A10" s="48" t="s">
        <v>14</v>
      </c>
      <c r="B10" s="40"/>
      <c r="C10" s="49" t="s">
        <v>15</v>
      </c>
      <c r="D10" s="42">
        <v>1129242.22</v>
      </c>
      <c r="E10" s="43">
        <f t="shared" si="1"/>
        <v>6.4230485832156833E-2</v>
      </c>
      <c r="F10" s="44">
        <v>1.76</v>
      </c>
      <c r="G10" s="44">
        <f t="shared" si="2"/>
        <v>19874.663071999999</v>
      </c>
      <c r="H10" s="44">
        <v>1.76</v>
      </c>
      <c r="I10" s="44">
        <f t="shared" si="3"/>
        <v>19874.663071999999</v>
      </c>
      <c r="J10" s="44">
        <v>1.76</v>
      </c>
      <c r="K10" s="44">
        <f t="shared" si="3"/>
        <v>19874.663071999999</v>
      </c>
      <c r="L10" s="44">
        <v>1.76</v>
      </c>
      <c r="M10" s="44">
        <f t="shared" si="4"/>
        <v>19874.663071999999</v>
      </c>
      <c r="N10" s="44">
        <v>1.76</v>
      </c>
      <c r="O10" s="44">
        <f t="shared" si="4"/>
        <v>19874.663071999999</v>
      </c>
      <c r="P10" s="44">
        <v>1.76</v>
      </c>
      <c r="Q10" s="44">
        <f t="shared" si="4"/>
        <v>19874.663071999999</v>
      </c>
      <c r="R10" s="44">
        <f t="shared" ref="R10:S20" si="5">F10+H10+J10+L10+N10+P10</f>
        <v>10.56</v>
      </c>
      <c r="S10" s="45">
        <f t="shared" si="5"/>
        <v>119247.97843199999</v>
      </c>
      <c r="U10" s="5"/>
      <c r="V10" s="47"/>
      <c r="W10" s="6"/>
      <c r="X10" s="50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s="46" customFormat="1" ht="30" customHeight="1" x14ac:dyDescent="0.2">
      <c r="A11" s="48" t="s">
        <v>16</v>
      </c>
      <c r="B11" s="40"/>
      <c r="C11" s="49" t="s">
        <v>17</v>
      </c>
      <c r="D11" s="42">
        <v>6291512.5</v>
      </c>
      <c r="E11" s="43">
        <f t="shared" si="1"/>
        <v>0.35785670898320437</v>
      </c>
      <c r="F11" s="44"/>
      <c r="G11" s="44">
        <f t="shared" si="2"/>
        <v>0</v>
      </c>
      <c r="H11" s="44"/>
      <c r="I11" s="44">
        <f t="shared" si="3"/>
        <v>0</v>
      </c>
      <c r="J11" s="44"/>
      <c r="K11" s="44">
        <f t="shared" si="3"/>
        <v>0</v>
      </c>
      <c r="L11" s="44"/>
      <c r="M11" s="44">
        <f t="shared" si="4"/>
        <v>0</v>
      </c>
      <c r="N11" s="44"/>
      <c r="O11" s="44">
        <f t="shared" si="4"/>
        <v>0</v>
      </c>
      <c r="P11" s="44"/>
      <c r="Q11" s="44">
        <f t="shared" si="4"/>
        <v>0</v>
      </c>
      <c r="R11" s="44">
        <f t="shared" si="5"/>
        <v>0</v>
      </c>
      <c r="S11" s="45">
        <f t="shared" si="5"/>
        <v>0</v>
      </c>
      <c r="U11" s="5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1:37" s="46" customFormat="1" ht="43.5" customHeight="1" x14ac:dyDescent="0.2">
      <c r="A12" s="48" t="s">
        <v>18</v>
      </c>
      <c r="B12" s="40"/>
      <c r="C12" s="49" t="s">
        <v>19</v>
      </c>
      <c r="D12" s="42">
        <v>59954.42</v>
      </c>
      <c r="E12" s="43">
        <f t="shared" si="1"/>
        <v>3.410164317435085E-3</v>
      </c>
      <c r="F12" s="44"/>
      <c r="G12" s="44">
        <f t="shared" si="2"/>
        <v>0</v>
      </c>
      <c r="H12" s="44"/>
      <c r="I12" s="44">
        <f t="shared" si="3"/>
        <v>0</v>
      </c>
      <c r="J12" s="44"/>
      <c r="K12" s="44">
        <f t="shared" si="3"/>
        <v>0</v>
      </c>
      <c r="L12" s="44"/>
      <c r="M12" s="44">
        <f t="shared" si="4"/>
        <v>0</v>
      </c>
      <c r="N12" s="44"/>
      <c r="O12" s="44">
        <f t="shared" si="4"/>
        <v>0</v>
      </c>
      <c r="P12" s="44"/>
      <c r="Q12" s="44">
        <f t="shared" si="4"/>
        <v>0</v>
      </c>
      <c r="R12" s="44">
        <f t="shared" si="5"/>
        <v>0</v>
      </c>
      <c r="S12" s="45">
        <f t="shared" si="5"/>
        <v>0</v>
      </c>
      <c r="U12" s="5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1:37" s="46" customFormat="1" ht="30" customHeight="1" x14ac:dyDescent="0.2">
      <c r="A13" s="48" t="s">
        <v>20</v>
      </c>
      <c r="B13" s="40"/>
      <c r="C13" s="49" t="s">
        <v>21</v>
      </c>
      <c r="D13" s="42">
        <v>363738.74</v>
      </c>
      <c r="E13" s="43">
        <f t="shared" si="1"/>
        <v>2.0689198094432371E-2</v>
      </c>
      <c r="F13" s="44"/>
      <c r="G13" s="44">
        <f t="shared" si="2"/>
        <v>0</v>
      </c>
      <c r="H13" s="44"/>
      <c r="I13" s="44">
        <f t="shared" si="3"/>
        <v>0</v>
      </c>
      <c r="J13" s="44"/>
      <c r="K13" s="44">
        <f t="shared" si="3"/>
        <v>0</v>
      </c>
      <c r="L13" s="44"/>
      <c r="M13" s="44">
        <f t="shared" si="4"/>
        <v>0</v>
      </c>
      <c r="N13" s="44"/>
      <c r="O13" s="44">
        <f t="shared" si="4"/>
        <v>0</v>
      </c>
      <c r="P13" s="44"/>
      <c r="Q13" s="44">
        <f t="shared" si="4"/>
        <v>0</v>
      </c>
      <c r="R13" s="44">
        <f t="shared" si="5"/>
        <v>0</v>
      </c>
      <c r="S13" s="45">
        <f t="shared" si="5"/>
        <v>0</v>
      </c>
      <c r="U13" s="5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 s="46" customFormat="1" ht="30" customHeight="1" x14ac:dyDescent="0.2">
      <c r="A14" s="51" t="s">
        <v>22</v>
      </c>
      <c r="B14" s="51" t="s">
        <v>23</v>
      </c>
      <c r="C14" s="52" t="s">
        <v>24</v>
      </c>
      <c r="D14" s="42">
        <v>228526.81</v>
      </c>
      <c r="E14" s="43">
        <f t="shared" si="1"/>
        <v>1.299844069943913E-2</v>
      </c>
      <c r="F14" s="44"/>
      <c r="G14" s="44">
        <f t="shared" si="2"/>
        <v>0</v>
      </c>
      <c r="H14" s="44"/>
      <c r="I14" s="44">
        <f t="shared" si="3"/>
        <v>0</v>
      </c>
      <c r="J14" s="44"/>
      <c r="K14" s="44">
        <f t="shared" si="3"/>
        <v>0</v>
      </c>
      <c r="L14" s="44"/>
      <c r="M14" s="44">
        <f t="shared" si="4"/>
        <v>0</v>
      </c>
      <c r="N14" s="44"/>
      <c r="O14" s="44">
        <f t="shared" si="4"/>
        <v>0</v>
      </c>
      <c r="P14" s="44"/>
      <c r="Q14" s="44">
        <f t="shared" si="4"/>
        <v>0</v>
      </c>
      <c r="R14" s="44">
        <f t="shared" si="5"/>
        <v>0</v>
      </c>
      <c r="S14" s="45">
        <f t="shared" si="5"/>
        <v>0</v>
      </c>
      <c r="U14" s="5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</row>
    <row r="15" spans="1:37" s="46" customFormat="1" ht="50.1" customHeight="1" thickBot="1" x14ac:dyDescent="0.25">
      <c r="A15" s="53" t="s">
        <v>25</v>
      </c>
      <c r="B15" s="54"/>
      <c r="C15" s="49" t="s">
        <v>26</v>
      </c>
      <c r="D15" s="42">
        <v>144090.12999999998</v>
      </c>
      <c r="E15" s="43">
        <f t="shared" si="1"/>
        <v>8.1957430297980131E-3</v>
      </c>
      <c r="F15" s="44"/>
      <c r="G15" s="44">
        <f t="shared" si="2"/>
        <v>0</v>
      </c>
      <c r="H15" s="44"/>
      <c r="I15" s="44">
        <f t="shared" si="3"/>
        <v>0</v>
      </c>
      <c r="J15" s="44"/>
      <c r="K15" s="44">
        <f t="shared" si="3"/>
        <v>0</v>
      </c>
      <c r="L15" s="44"/>
      <c r="M15" s="44">
        <f t="shared" si="4"/>
        <v>0</v>
      </c>
      <c r="N15" s="44"/>
      <c r="O15" s="44">
        <f t="shared" si="4"/>
        <v>0</v>
      </c>
      <c r="P15" s="44"/>
      <c r="Q15" s="44">
        <f t="shared" si="4"/>
        <v>0</v>
      </c>
      <c r="R15" s="44">
        <f t="shared" si="5"/>
        <v>0</v>
      </c>
      <c r="S15" s="45">
        <f t="shared" si="5"/>
        <v>0</v>
      </c>
      <c r="U15" s="5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</row>
    <row r="16" spans="1:37" s="46" customFormat="1" ht="30" customHeight="1" x14ac:dyDescent="0.2">
      <c r="A16" s="53" t="s">
        <v>27</v>
      </c>
      <c r="B16" s="55"/>
      <c r="C16" s="49" t="s">
        <v>28</v>
      </c>
      <c r="D16" s="42">
        <v>400773.61999999994</v>
      </c>
      <c r="E16" s="43">
        <f t="shared" si="1"/>
        <v>2.279571545005836E-2</v>
      </c>
      <c r="F16" s="44"/>
      <c r="G16" s="44">
        <f t="shared" si="2"/>
        <v>0</v>
      </c>
      <c r="H16" s="44"/>
      <c r="I16" s="44">
        <f t="shared" si="3"/>
        <v>0</v>
      </c>
      <c r="J16" s="44"/>
      <c r="K16" s="44">
        <f t="shared" si="3"/>
        <v>0</v>
      </c>
      <c r="L16" s="44"/>
      <c r="M16" s="44">
        <f t="shared" si="4"/>
        <v>0</v>
      </c>
      <c r="N16" s="44"/>
      <c r="O16" s="44">
        <f t="shared" si="4"/>
        <v>0</v>
      </c>
      <c r="P16" s="44"/>
      <c r="Q16" s="44">
        <f t="shared" si="4"/>
        <v>0</v>
      </c>
      <c r="R16" s="44">
        <f t="shared" si="5"/>
        <v>0</v>
      </c>
      <c r="S16" s="45">
        <f t="shared" si="5"/>
        <v>0</v>
      </c>
      <c r="U16" s="5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1:37" s="46" customFormat="1" ht="30" customHeight="1" x14ac:dyDescent="0.2">
      <c r="A17" s="53" t="s">
        <v>29</v>
      </c>
      <c r="B17" s="55"/>
      <c r="C17" s="49" t="s">
        <v>30</v>
      </c>
      <c r="D17" s="42">
        <v>102303.78</v>
      </c>
      <c r="E17" s="43">
        <f t="shared" si="1"/>
        <v>5.8189654756851811E-3</v>
      </c>
      <c r="F17" s="44"/>
      <c r="G17" s="44">
        <f t="shared" si="2"/>
        <v>0</v>
      </c>
      <c r="H17" s="44"/>
      <c r="I17" s="44">
        <f t="shared" si="3"/>
        <v>0</v>
      </c>
      <c r="J17" s="44"/>
      <c r="K17" s="44">
        <f t="shared" si="3"/>
        <v>0</v>
      </c>
      <c r="L17" s="44"/>
      <c r="M17" s="44">
        <f t="shared" si="4"/>
        <v>0</v>
      </c>
      <c r="N17" s="44"/>
      <c r="O17" s="44">
        <f t="shared" si="4"/>
        <v>0</v>
      </c>
      <c r="P17" s="44"/>
      <c r="Q17" s="44">
        <f t="shared" si="4"/>
        <v>0</v>
      </c>
      <c r="R17" s="44">
        <f t="shared" si="5"/>
        <v>0</v>
      </c>
      <c r="S17" s="45">
        <f t="shared" si="5"/>
        <v>0</v>
      </c>
      <c r="U17" s="5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  <row r="18" spans="1:37" s="46" customFormat="1" ht="30" customHeight="1" x14ac:dyDescent="0.2">
      <c r="A18" s="53" t="s">
        <v>31</v>
      </c>
      <c r="B18" s="55"/>
      <c r="C18" s="49" t="s">
        <v>32</v>
      </c>
      <c r="D18" s="42">
        <v>88755.09</v>
      </c>
      <c r="E18" s="43">
        <f t="shared" si="1"/>
        <v>5.0483257265892915E-3</v>
      </c>
      <c r="F18" s="44"/>
      <c r="G18" s="44">
        <f t="shared" si="2"/>
        <v>0</v>
      </c>
      <c r="H18" s="44"/>
      <c r="I18" s="44">
        <f t="shared" si="3"/>
        <v>0</v>
      </c>
      <c r="J18" s="44"/>
      <c r="K18" s="44">
        <f t="shared" si="3"/>
        <v>0</v>
      </c>
      <c r="L18" s="44"/>
      <c r="M18" s="44">
        <f t="shared" si="4"/>
        <v>0</v>
      </c>
      <c r="N18" s="44"/>
      <c r="O18" s="44">
        <f t="shared" si="4"/>
        <v>0</v>
      </c>
      <c r="P18" s="44"/>
      <c r="Q18" s="44">
        <f t="shared" si="4"/>
        <v>0</v>
      </c>
      <c r="R18" s="44">
        <f t="shared" si="5"/>
        <v>0</v>
      </c>
      <c r="S18" s="45">
        <f t="shared" si="5"/>
        <v>0</v>
      </c>
      <c r="U18" s="5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</row>
    <row r="19" spans="1:37" s="46" customFormat="1" ht="30" customHeight="1" x14ac:dyDescent="0.2">
      <c r="A19" s="53" t="s">
        <v>33</v>
      </c>
      <c r="B19" s="55"/>
      <c r="C19" s="49" t="s">
        <v>34</v>
      </c>
      <c r="D19" s="42">
        <v>536038.56000000006</v>
      </c>
      <c r="E19" s="43">
        <f t="shared" si="1"/>
        <v>3.0489488015750736E-2</v>
      </c>
      <c r="F19" s="44">
        <v>7.25</v>
      </c>
      <c r="G19" s="44">
        <f t="shared" si="2"/>
        <v>38862.795600000005</v>
      </c>
      <c r="H19" s="44">
        <v>7.25</v>
      </c>
      <c r="I19" s="44">
        <f t="shared" si="3"/>
        <v>38862.795600000005</v>
      </c>
      <c r="J19" s="44">
        <v>7.25</v>
      </c>
      <c r="K19" s="44">
        <f t="shared" si="3"/>
        <v>38862.795600000005</v>
      </c>
      <c r="L19" s="44">
        <v>7.25</v>
      </c>
      <c r="M19" s="44">
        <f t="shared" si="4"/>
        <v>38862.795600000005</v>
      </c>
      <c r="N19" s="44">
        <v>7.25</v>
      </c>
      <c r="O19" s="44">
        <f t="shared" si="4"/>
        <v>38862.795600000005</v>
      </c>
      <c r="P19" s="44">
        <v>7.25</v>
      </c>
      <c r="Q19" s="44">
        <f t="shared" si="4"/>
        <v>38862.795600000005</v>
      </c>
      <c r="R19" s="44">
        <f t="shared" si="5"/>
        <v>43.5</v>
      </c>
      <c r="S19" s="45">
        <f t="shared" si="5"/>
        <v>233176.77360000004</v>
      </c>
      <c r="U19" s="5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1:37" s="46" customFormat="1" ht="30" customHeight="1" thickBot="1" x14ac:dyDescent="0.25">
      <c r="A20" s="53" t="s">
        <v>35</v>
      </c>
      <c r="B20" s="56"/>
      <c r="C20" s="49" t="s">
        <v>36</v>
      </c>
      <c r="D20" s="42">
        <v>978898.16</v>
      </c>
      <c r="E20" s="43">
        <f>IFERROR(D20/$D$23,0)</f>
        <v>5.5679023758963241E-2</v>
      </c>
      <c r="F20" s="44">
        <v>0.57999999999999996</v>
      </c>
      <c r="G20" s="44">
        <f t="shared" si="2"/>
        <v>5677.6093279999996</v>
      </c>
      <c r="H20" s="44">
        <v>0.57999999999999996</v>
      </c>
      <c r="I20" s="44">
        <f t="shared" si="3"/>
        <v>5677.6093279999996</v>
      </c>
      <c r="J20" s="44">
        <v>0.57999999999999996</v>
      </c>
      <c r="K20" s="44">
        <f t="shared" si="3"/>
        <v>5677.6093279999996</v>
      </c>
      <c r="L20" s="44">
        <v>0.57999999999999996</v>
      </c>
      <c r="M20" s="44">
        <f t="shared" si="4"/>
        <v>5677.6093279999996</v>
      </c>
      <c r="N20" s="44">
        <v>0.57999999999999996</v>
      </c>
      <c r="O20" s="44">
        <f t="shared" si="4"/>
        <v>5677.6093279999996</v>
      </c>
      <c r="P20" s="44">
        <v>0.57999999999999996</v>
      </c>
      <c r="Q20" s="44">
        <f t="shared" si="4"/>
        <v>5677.6093279999996</v>
      </c>
      <c r="R20" s="44">
        <f t="shared" si="5"/>
        <v>3.48</v>
      </c>
      <c r="S20" s="45">
        <f t="shared" si="5"/>
        <v>34065.655967999999</v>
      </c>
      <c r="U20" s="5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1:37" ht="19.899999999999999" customHeight="1" x14ac:dyDescent="0.2">
      <c r="A21" s="57"/>
      <c r="B21" s="56"/>
      <c r="C21" s="58" t="s">
        <v>37</v>
      </c>
      <c r="D21" s="59">
        <f>D22</f>
        <v>7092146.4200000009</v>
      </c>
      <c r="E21" s="60"/>
      <c r="F21" s="61">
        <f>IFERROR(G21/$D$23,0)</f>
        <v>1.2706980013292313E-2</v>
      </c>
      <c r="G21" s="62">
        <f>G22</f>
        <v>223402.61223</v>
      </c>
      <c r="H21" s="61">
        <f>IFERROR(I21/$D$23,0)</f>
        <v>1.2706980013292313E-2</v>
      </c>
      <c r="I21" s="63">
        <f>I22</f>
        <v>223402.61223</v>
      </c>
      <c r="J21" s="61">
        <f>IFERROR(K21/$D$23,0)</f>
        <v>1.2706980013292313E-2</v>
      </c>
      <c r="K21" s="64">
        <f>K22</f>
        <v>223402.61223</v>
      </c>
      <c r="L21" s="61">
        <f>IFERROR(M21/$D$23,0)</f>
        <v>1.2706980013292313E-2</v>
      </c>
      <c r="M21" s="64">
        <f>M22</f>
        <v>223402.61223</v>
      </c>
      <c r="N21" s="61">
        <f>IFERROR(O21/$D$23,0)</f>
        <v>1.2706980013292313E-2</v>
      </c>
      <c r="O21" s="64">
        <f>O22</f>
        <v>223402.61223</v>
      </c>
      <c r="P21" s="61">
        <f>IFERROR(Q21/$D$23,0)</f>
        <v>1.2706980013292313E-2</v>
      </c>
      <c r="Q21" s="64">
        <f>Q22</f>
        <v>223402.61223</v>
      </c>
      <c r="R21" s="61">
        <f>IFERROR(S21/$D$23,0)</f>
        <v>7.6241880079753882E-2</v>
      </c>
      <c r="S21" s="64">
        <f>S22</f>
        <v>1340415.6733800001</v>
      </c>
    </row>
    <row r="22" spans="1:37" ht="19.899999999999999" customHeight="1" thickBot="1" x14ac:dyDescent="0.25">
      <c r="A22" s="67" t="s">
        <v>12</v>
      </c>
      <c r="B22" s="68"/>
      <c r="C22" s="69" t="s">
        <v>38</v>
      </c>
      <c r="D22" s="70">
        <v>7092146.4200000009</v>
      </c>
      <c r="E22" s="71">
        <f>IFERROR(D22/$D$23,0)</f>
        <v>0.40339619089816875</v>
      </c>
      <c r="F22" s="68">
        <v>3.15</v>
      </c>
      <c r="G22" s="68">
        <f>$D22*F22/100</f>
        <v>223402.61223</v>
      </c>
      <c r="H22" s="68">
        <v>3.15</v>
      </c>
      <c r="I22" s="68">
        <f>$D22*H22/100</f>
        <v>223402.61223</v>
      </c>
      <c r="J22" s="68">
        <v>3.15</v>
      </c>
      <c r="K22" s="68">
        <f>$D22*J22/100</f>
        <v>223402.61223</v>
      </c>
      <c r="L22" s="68">
        <v>3.15</v>
      </c>
      <c r="M22" s="68">
        <f>$D22*L22/100</f>
        <v>223402.61223</v>
      </c>
      <c r="N22" s="68">
        <v>3.15</v>
      </c>
      <c r="O22" s="68">
        <f>$D22*N22/100</f>
        <v>223402.61223</v>
      </c>
      <c r="P22" s="68">
        <v>3.15</v>
      </c>
      <c r="Q22" s="68">
        <f>$D22*P22/100</f>
        <v>223402.61223</v>
      </c>
      <c r="R22" s="68">
        <f>F22+H22+J22+L22+N22+P22</f>
        <v>18.899999999999999</v>
      </c>
      <c r="S22" s="68">
        <f>G22+I22+K22+M22+O22+Q22</f>
        <v>1340415.6733800001</v>
      </c>
    </row>
    <row r="23" spans="1:37" ht="19.899999999999999" customHeight="1" x14ac:dyDescent="0.2">
      <c r="A23" s="72"/>
      <c r="B23" s="73"/>
      <c r="C23" s="74" t="s">
        <v>39</v>
      </c>
      <c r="D23" s="75">
        <f>D8+D21</f>
        <v>17581094.169999998</v>
      </c>
      <c r="E23" s="76">
        <f>IFERROR(D23/$D$23,0)</f>
        <v>1</v>
      </c>
      <c r="F23" s="76">
        <f t="shared" ref="F23:S23" si="6">F8+F21</f>
        <v>1.76997670680243E-2</v>
      </c>
      <c r="G23" s="75">
        <f t="shared" si="6"/>
        <v>311181.27161</v>
      </c>
      <c r="H23" s="76">
        <f t="shared" si="6"/>
        <v>1.637086278288219E-2</v>
      </c>
      <c r="I23" s="75">
        <f t="shared" si="6"/>
        <v>287817.68023</v>
      </c>
      <c r="J23" s="77">
        <f t="shared" si="6"/>
        <v>1.637086278288219E-2</v>
      </c>
      <c r="K23" s="78">
        <f t="shared" si="6"/>
        <v>287817.68023</v>
      </c>
      <c r="L23" s="77">
        <f t="shared" si="6"/>
        <v>1.637086278288219E-2</v>
      </c>
      <c r="M23" s="78">
        <f t="shared" si="6"/>
        <v>287817.68023</v>
      </c>
      <c r="N23" s="77">
        <f t="shared" si="6"/>
        <v>1.637086278288219E-2</v>
      </c>
      <c r="O23" s="78">
        <f t="shared" si="6"/>
        <v>287817.68023</v>
      </c>
      <c r="P23" s="77">
        <f t="shared" si="6"/>
        <v>1.637086278288219E-2</v>
      </c>
      <c r="Q23" s="78">
        <f t="shared" si="6"/>
        <v>287817.68023</v>
      </c>
      <c r="R23" s="77">
        <f t="shared" si="6"/>
        <v>9.9554080982435247E-2</v>
      </c>
      <c r="S23" s="78">
        <f t="shared" si="6"/>
        <v>1750269.67276</v>
      </c>
    </row>
    <row r="24" spans="1:37" ht="22.5" customHeight="1" thickBot="1" x14ac:dyDescent="0.25">
      <c r="A24" s="79"/>
      <c r="B24" s="68"/>
      <c r="C24" s="80" t="s">
        <v>40</v>
      </c>
      <c r="D24" s="81"/>
      <c r="E24" s="82"/>
      <c r="F24" s="82">
        <f>F23</f>
        <v>1.76997670680243E-2</v>
      </c>
      <c r="G24" s="81">
        <f>G23</f>
        <v>311181.27161</v>
      </c>
      <c r="H24" s="82">
        <f>H23+F24</f>
        <v>3.4070629850906489E-2</v>
      </c>
      <c r="I24" s="81">
        <f t="shared" ref="I24:Q24" si="7">I23+G24</f>
        <v>598998.95183999999</v>
      </c>
      <c r="J24" s="82">
        <f>J23+H24</f>
        <v>5.0441492633788679E-2</v>
      </c>
      <c r="K24" s="81">
        <f t="shared" si="7"/>
        <v>886816.63207000005</v>
      </c>
      <c r="L24" s="82">
        <f>L23+J24</f>
        <v>6.6812355416670868E-2</v>
      </c>
      <c r="M24" s="81">
        <f t="shared" si="7"/>
        <v>1174634.3123000001</v>
      </c>
      <c r="N24" s="82">
        <f>N23+L24</f>
        <v>8.3183218199553058E-2</v>
      </c>
      <c r="O24" s="81">
        <f t="shared" si="7"/>
        <v>1462451.9925300002</v>
      </c>
      <c r="P24" s="82">
        <f>P23+N24</f>
        <v>9.9554080982435247E-2</v>
      </c>
      <c r="Q24" s="81">
        <f t="shared" si="7"/>
        <v>1750269.6727600002</v>
      </c>
      <c r="R24" s="82"/>
      <c r="S24" s="83"/>
    </row>
    <row r="25" spans="1:37" ht="22.5" customHeight="1" x14ac:dyDescent="0.2">
      <c r="A25" s="84"/>
      <c r="B25" s="85"/>
      <c r="C25" s="86"/>
      <c r="D25" s="87"/>
      <c r="E25" s="88"/>
      <c r="F25" s="88"/>
      <c r="G25" s="87"/>
      <c r="H25" s="88"/>
      <c r="I25" s="87"/>
      <c r="J25" s="88"/>
      <c r="K25" s="87"/>
      <c r="L25" s="88"/>
      <c r="M25" s="87"/>
      <c r="N25" s="88"/>
      <c r="O25" s="87"/>
      <c r="P25" s="88"/>
      <c r="Q25" s="87"/>
      <c r="R25" s="88"/>
      <c r="S25" s="89"/>
    </row>
    <row r="26" spans="1:37" ht="19.899999999999999" customHeight="1" thickBot="1" x14ac:dyDescent="0.25">
      <c r="A26" s="84"/>
      <c r="B26" s="85"/>
      <c r="C26" s="86"/>
      <c r="D26" s="87"/>
      <c r="E26" s="88"/>
      <c r="F26" s="88"/>
      <c r="G26" s="87"/>
      <c r="H26" s="88"/>
      <c r="I26" s="87"/>
      <c r="J26" s="90"/>
      <c r="K26" s="84"/>
      <c r="L26" s="90"/>
      <c r="M26" s="84"/>
      <c r="N26" s="90"/>
      <c r="O26" s="84"/>
      <c r="P26" s="90"/>
      <c r="Q26" s="84"/>
      <c r="R26" s="90"/>
      <c r="S26" s="84"/>
      <c r="T26" s="90"/>
    </row>
    <row r="27" spans="1:37" ht="19.899999999999999" customHeight="1" x14ac:dyDescent="0.2">
      <c r="A27" s="23" t="s">
        <v>5</v>
      </c>
      <c r="B27" s="24"/>
      <c r="C27" s="24" t="str">
        <f>C6</f>
        <v>DISCRIMINAÇÃO / ETAPAS</v>
      </c>
      <c r="D27" s="24" t="s">
        <v>7</v>
      </c>
      <c r="E27" s="24" t="s">
        <v>8</v>
      </c>
      <c r="F27" s="25">
        <f>IF(P6&lt;12,P6+1,1)</f>
        <v>7</v>
      </c>
      <c r="G27" s="26" t="str">
        <f>CHOOSE(F27,"JANEIRO","FEVEREIRO","MARÇO","ABRIL","MAIO","JUNHO","JULHO","AGOSTO","SETEMBRO","OUTUBRO","NOVEMBRO","DEZEMBRO")</f>
        <v>JULHO</v>
      </c>
      <c r="H27" s="25">
        <f>IF(F27&lt;12,F27+1,1)</f>
        <v>8</v>
      </c>
      <c r="I27" s="26" t="str">
        <f>CHOOSE(H27,"JANEIRO","FEVEREIRO","MARÇO","ABRIL","MAIO","JUNHO","JULHO","AGOSTO","SETEMBRO","OUTUBRO","NOVEMBRO","DEZEMBRO")</f>
        <v>AGOSTO</v>
      </c>
      <c r="J27" s="25">
        <f>IF(H27&lt;12,H27+1,1)</f>
        <v>9</v>
      </c>
      <c r="K27" s="26" t="str">
        <f>CHOOSE(J27,"JANEIRO","FEVEREIRO","MARÇO","ABRIL","MAIO","JUNHO","JULHO","AGOSTO","SETEMBRO","OUTUBRO","NOVEMBRO","DEZEMBRO")</f>
        <v>SETEMBRO</v>
      </c>
      <c r="L27" s="25">
        <f>IF(J27&lt;12,J27+1,1)</f>
        <v>10</v>
      </c>
      <c r="M27" s="26" t="str">
        <f>CHOOSE(L27,"JANEIRO","FEVEREIRO","MARÇO","ABRIL","MAIO","JUNHO","JULHO","AGOSTO","SETEMBRO","OUTUBRO","NOVEMBRO","DEZEMBRO")</f>
        <v>OUTUBRO</v>
      </c>
      <c r="N27" s="25">
        <f>IF(L27&lt;12,L27+1,1)</f>
        <v>11</v>
      </c>
      <c r="O27" s="26" t="str">
        <f>CHOOSE(N27,"JANEIRO","FEVEREIRO","MARÇO","ABRIL","MAIO","JUNHO","JULHO","AGOSTO","SETEMBRO","OUTUBRO","NOVEMBRO","DEZEMBRO")</f>
        <v>NOVEMBRO</v>
      </c>
      <c r="P27" s="25">
        <f>IF(N27&lt;12,N27+1,1)</f>
        <v>12</v>
      </c>
      <c r="Q27" s="26" t="str">
        <f>CHOOSE(P27,"JANEIRO","FEVEREIRO","MARÇO","ABRIL","MAIO","JUNHO","JULHO","AGOSTO","SETEMBRO","OUTUBRO","NOVEMBRO","DEZEMBRO")</f>
        <v>DEZEMBRO</v>
      </c>
      <c r="R27" s="24" t="s">
        <v>9</v>
      </c>
      <c r="S27" s="27"/>
    </row>
    <row r="28" spans="1:37" ht="19.899999999999999" customHeight="1" thickBot="1" x14ac:dyDescent="0.25">
      <c r="A28" s="28"/>
      <c r="B28" s="29"/>
      <c r="C28" s="29"/>
      <c r="D28" s="29"/>
      <c r="E28" s="29"/>
      <c r="F28" s="30" t="s">
        <v>8</v>
      </c>
      <c r="G28" s="30" t="s">
        <v>10</v>
      </c>
      <c r="H28" s="30" t="s">
        <v>8</v>
      </c>
      <c r="I28" s="30" t="s">
        <v>10</v>
      </c>
      <c r="J28" s="30" t="s">
        <v>8</v>
      </c>
      <c r="K28" s="30" t="s">
        <v>10</v>
      </c>
      <c r="L28" s="30" t="s">
        <v>8</v>
      </c>
      <c r="M28" s="30" t="s">
        <v>10</v>
      </c>
      <c r="N28" s="30" t="s">
        <v>8</v>
      </c>
      <c r="O28" s="30" t="s">
        <v>10</v>
      </c>
      <c r="P28" s="30" t="s">
        <v>8</v>
      </c>
      <c r="Q28" s="30" t="s">
        <v>10</v>
      </c>
      <c r="R28" s="30" t="s">
        <v>8</v>
      </c>
      <c r="S28" s="31" t="s">
        <v>10</v>
      </c>
    </row>
    <row r="29" spans="1:37" ht="19.899999999999999" customHeight="1" x14ac:dyDescent="0.2">
      <c r="A29" s="34"/>
      <c r="B29" s="35"/>
      <c r="C29" s="36" t="str">
        <f t="shared" ref="C29:E41" si="8">C8</f>
        <v>SERVIÇOS</v>
      </c>
      <c r="D29" s="37">
        <f t="shared" si="8"/>
        <v>10488947.749999998</v>
      </c>
      <c r="E29" s="35"/>
      <c r="F29" s="38">
        <f>IFERROR(G29/$D$23,0)</f>
        <v>3.7324410825336032E-3</v>
      </c>
      <c r="G29" s="37">
        <f>SUM(G30:G41)</f>
        <v>65620.39815600001</v>
      </c>
      <c r="H29" s="38">
        <f>IFERROR(I29/$D$23,0)</f>
        <v>3.6638827695898756E-3</v>
      </c>
      <c r="I29" s="37">
        <f>SUM(I30:I41)</f>
        <v>64415.068000000007</v>
      </c>
      <c r="J29" s="38">
        <f>IFERROR(K29/$D$23,0)</f>
        <v>3.6638827695898756E-3</v>
      </c>
      <c r="K29" s="37">
        <f>SUM(K30:K41)</f>
        <v>64415.068000000007</v>
      </c>
      <c r="L29" s="38">
        <f>IFERROR(M29/$D$23,0)</f>
        <v>3.6638827695898756E-3</v>
      </c>
      <c r="M29" s="37">
        <f>SUM(M30:M41)</f>
        <v>64415.068000000007</v>
      </c>
      <c r="N29" s="38">
        <f>IFERROR(O29/$D$23,0)</f>
        <v>3.6638827695898756E-3</v>
      </c>
      <c r="O29" s="37">
        <f>SUM(O30:O41)</f>
        <v>64415.068000000007</v>
      </c>
      <c r="P29" s="38">
        <f>IFERROR(Q29/$D$23,0)</f>
        <v>3.6831519153395225E-3</v>
      </c>
      <c r="Q29" s="37">
        <f>SUM(Q30:Q41)</f>
        <v>64753.840666000004</v>
      </c>
      <c r="R29" s="38">
        <f>IFERROR(S29/$D$23,0)</f>
        <v>4.5383324978913987E-2</v>
      </c>
      <c r="S29" s="37">
        <f>SUM(S30:S41)</f>
        <v>797888.51020200003</v>
      </c>
    </row>
    <row r="30" spans="1:37" ht="30" customHeight="1" x14ac:dyDescent="0.2">
      <c r="A30" s="39" t="str">
        <f>A9</f>
        <v>01.00</v>
      </c>
      <c r="B30" s="40"/>
      <c r="C30" s="41" t="str">
        <f t="shared" si="8"/>
        <v xml:space="preserve">SERVIÇOS PRELIMINARES                                                                                                                                                                                   </v>
      </c>
      <c r="D30" s="42">
        <f t="shared" si="8"/>
        <v>165113.71999999997</v>
      </c>
      <c r="E30" s="43">
        <f>E9</f>
        <v>9.3915497183188115E-3</v>
      </c>
      <c r="F30" s="44">
        <v>0.73</v>
      </c>
      <c r="G30" s="44">
        <f t="shared" ref="G30:G41" si="9">$D30*F30/100</f>
        <v>1205.3301559999998</v>
      </c>
      <c r="H30" s="44"/>
      <c r="I30" s="44">
        <f t="shared" ref="I30:I41" si="10">$D30*H30/100</f>
        <v>0</v>
      </c>
      <c r="J30" s="44"/>
      <c r="K30" s="44">
        <f t="shared" ref="K30:K41" si="11">$D30*J30/100</f>
        <v>0</v>
      </c>
      <c r="L30" s="44"/>
      <c r="M30" s="44">
        <f t="shared" ref="M30:M41" si="12">$D30*L30/100</f>
        <v>0</v>
      </c>
      <c r="N30" s="44"/>
      <c r="O30" s="44">
        <f t="shared" ref="O30:O41" si="13">$D30*N30/100</f>
        <v>0</v>
      </c>
      <c r="P30" s="44"/>
      <c r="Q30" s="44">
        <f t="shared" ref="Q30:Q41" si="14">$D30*P30/100</f>
        <v>0</v>
      </c>
      <c r="R30" s="44">
        <f>F30+H30+J30+L30+N30+P30+R9</f>
        <v>14.88</v>
      </c>
      <c r="S30" s="45">
        <f>G30+I30+K30+M30+O30+Q30+S9</f>
        <v>24568.921535999998</v>
      </c>
    </row>
    <row r="31" spans="1:37" ht="30" customHeight="1" x14ac:dyDescent="0.2">
      <c r="A31" s="39" t="str">
        <f t="shared" ref="A31:A40" si="15">A10</f>
        <v>02.00</v>
      </c>
      <c r="B31" s="40"/>
      <c r="C31" s="49" t="str">
        <f t="shared" si="8"/>
        <v xml:space="preserve">ADMINISTRAÇÃO LOCAL DA OBRA                                                                                                                                                                             </v>
      </c>
      <c r="D31" s="42">
        <f t="shared" si="8"/>
        <v>1129242.22</v>
      </c>
      <c r="E31" s="43">
        <f t="shared" si="8"/>
        <v>6.4230485832156833E-2</v>
      </c>
      <c r="F31" s="44">
        <v>1.76</v>
      </c>
      <c r="G31" s="44">
        <f t="shared" si="9"/>
        <v>19874.663071999999</v>
      </c>
      <c r="H31" s="44">
        <v>1.76</v>
      </c>
      <c r="I31" s="44">
        <f t="shared" si="10"/>
        <v>19874.663071999999</v>
      </c>
      <c r="J31" s="44">
        <v>1.76</v>
      </c>
      <c r="K31" s="44">
        <f t="shared" si="11"/>
        <v>19874.663071999999</v>
      </c>
      <c r="L31" s="44">
        <v>1.76</v>
      </c>
      <c r="M31" s="44">
        <f t="shared" si="12"/>
        <v>19874.663071999999</v>
      </c>
      <c r="N31" s="44">
        <v>1.76</v>
      </c>
      <c r="O31" s="44">
        <f t="shared" si="13"/>
        <v>19874.663071999999</v>
      </c>
      <c r="P31" s="44">
        <v>1.79</v>
      </c>
      <c r="Q31" s="44">
        <f t="shared" si="14"/>
        <v>20213.435738</v>
      </c>
      <c r="R31" s="44">
        <f>F31+H31+J31+L31+N31+P31+R10</f>
        <v>21.15</v>
      </c>
      <c r="S31" s="45">
        <f t="shared" ref="S31:S41" si="16">G31+I31+K31+M31+O31+Q31+S10</f>
        <v>238834.72952999998</v>
      </c>
      <c r="V31" s="91"/>
    </row>
    <row r="32" spans="1:37" ht="30" customHeight="1" x14ac:dyDescent="0.2">
      <c r="A32" s="39" t="str">
        <f t="shared" si="15"/>
        <v>03.00</v>
      </c>
      <c r="B32" s="40"/>
      <c r="C32" s="49" t="str">
        <f t="shared" si="8"/>
        <v xml:space="preserve">PREPARO DO SOLO                                                                                                                                                                                         </v>
      </c>
      <c r="D32" s="42">
        <f t="shared" si="8"/>
        <v>6291512.5</v>
      </c>
      <c r="E32" s="43">
        <f t="shared" si="8"/>
        <v>0.35785670898320437</v>
      </c>
      <c r="F32" s="44"/>
      <c r="G32" s="44">
        <f t="shared" si="9"/>
        <v>0</v>
      </c>
      <c r="H32" s="44"/>
      <c r="I32" s="44">
        <f t="shared" si="10"/>
        <v>0</v>
      </c>
      <c r="J32" s="44"/>
      <c r="K32" s="44">
        <f t="shared" si="11"/>
        <v>0</v>
      </c>
      <c r="L32" s="44"/>
      <c r="M32" s="44">
        <f t="shared" si="12"/>
        <v>0</v>
      </c>
      <c r="N32" s="44"/>
      <c r="O32" s="44">
        <f t="shared" si="13"/>
        <v>0</v>
      </c>
      <c r="P32" s="44"/>
      <c r="Q32" s="44">
        <f t="shared" si="14"/>
        <v>0</v>
      </c>
      <c r="R32" s="44">
        <f>F32+H32+J32+L32+N32+P32+R11</f>
        <v>0</v>
      </c>
      <c r="S32" s="45">
        <f t="shared" si="16"/>
        <v>0</v>
      </c>
    </row>
    <row r="33" spans="1:37" ht="30" customHeight="1" x14ac:dyDescent="0.2">
      <c r="A33" s="39" t="str">
        <f t="shared" si="15"/>
        <v>04.00</v>
      </c>
      <c r="B33" s="40"/>
      <c r="C33" s="49" t="str">
        <f t="shared" si="8"/>
        <v xml:space="preserve">ESTAÇÕES DE BOMBEAMENTO                                                                                                                                                                                 </v>
      </c>
      <c r="D33" s="42">
        <f t="shared" si="8"/>
        <v>59954.42</v>
      </c>
      <c r="E33" s="43">
        <f t="shared" si="8"/>
        <v>3.410164317435085E-3</v>
      </c>
      <c r="F33" s="44"/>
      <c r="G33" s="44">
        <f>$D33*F33/100</f>
        <v>0</v>
      </c>
      <c r="H33" s="44"/>
      <c r="I33" s="44">
        <f>$D33*H33/100</f>
        <v>0</v>
      </c>
      <c r="J33" s="44"/>
      <c r="K33" s="44">
        <f>$D33*J33/100</f>
        <v>0</v>
      </c>
      <c r="L33" s="44"/>
      <c r="M33" s="44">
        <f>$D33*L33/100</f>
        <v>0</v>
      </c>
      <c r="N33" s="44"/>
      <c r="O33" s="44">
        <f>$D33*N33/100</f>
        <v>0</v>
      </c>
      <c r="P33" s="44"/>
      <c r="Q33" s="44">
        <f>$D33*P33/100</f>
        <v>0</v>
      </c>
      <c r="R33" s="44">
        <f>F33+H33+J33+L33+N33+P33+R12</f>
        <v>0</v>
      </c>
      <c r="S33" s="45">
        <f>G33+I33+K33+M33+O33+Q33+S12</f>
        <v>0</v>
      </c>
    </row>
    <row r="34" spans="1:37" ht="30" customHeight="1" x14ac:dyDescent="0.2">
      <c r="A34" s="39" t="str">
        <f t="shared" si="15"/>
        <v>05.00</v>
      </c>
      <c r="B34" s="40"/>
      <c r="C34" s="49" t="str">
        <f t="shared" si="8"/>
        <v xml:space="preserve">ESTRUTURA DO BARRILETE                                                                                                                                                                                  </v>
      </c>
      <c r="D34" s="42">
        <f t="shared" si="8"/>
        <v>363738.74</v>
      </c>
      <c r="E34" s="43">
        <f t="shared" si="8"/>
        <v>2.0689198094432371E-2</v>
      </c>
      <c r="F34" s="44"/>
      <c r="G34" s="44">
        <f t="shared" si="9"/>
        <v>0</v>
      </c>
      <c r="H34" s="44"/>
      <c r="I34" s="44">
        <f t="shared" si="10"/>
        <v>0</v>
      </c>
      <c r="J34" s="44"/>
      <c r="K34" s="44">
        <f t="shared" si="11"/>
        <v>0</v>
      </c>
      <c r="L34" s="44"/>
      <c r="M34" s="44">
        <f t="shared" si="12"/>
        <v>0</v>
      </c>
      <c r="N34" s="44"/>
      <c r="O34" s="44">
        <f t="shared" si="13"/>
        <v>0</v>
      </c>
      <c r="P34" s="44"/>
      <c r="Q34" s="44">
        <f t="shared" si="14"/>
        <v>0</v>
      </c>
      <c r="R34" s="44">
        <f>F34+H34+J34+L34+N34+P34+R13</f>
        <v>0</v>
      </c>
      <c r="S34" s="45">
        <f t="shared" si="16"/>
        <v>0</v>
      </c>
    </row>
    <row r="35" spans="1:37" s="65" customFormat="1" ht="30" customHeight="1" x14ac:dyDescent="0.2">
      <c r="A35" s="39" t="str">
        <f t="shared" si="15"/>
        <v>06.00</v>
      </c>
      <c r="B35" s="92"/>
      <c r="C35" s="49" t="str">
        <f t="shared" si="8"/>
        <v xml:space="preserve">ESTRUTURA DE DERIVAÇÃO / SAÍDAS                                                                                                                                                                         </v>
      </c>
      <c r="D35" s="42">
        <f t="shared" si="8"/>
        <v>228526.81</v>
      </c>
      <c r="E35" s="43">
        <f t="shared" si="8"/>
        <v>1.299844069943913E-2</v>
      </c>
      <c r="F35" s="44"/>
      <c r="G35" s="44">
        <f t="shared" si="9"/>
        <v>0</v>
      </c>
      <c r="H35" s="44"/>
      <c r="I35" s="44">
        <f t="shared" si="10"/>
        <v>0</v>
      </c>
      <c r="J35" s="44"/>
      <c r="K35" s="44">
        <f t="shared" si="11"/>
        <v>0</v>
      </c>
      <c r="L35" s="44"/>
      <c r="M35" s="44">
        <f t="shared" si="12"/>
        <v>0</v>
      </c>
      <c r="N35" s="44"/>
      <c r="O35" s="44">
        <f t="shared" si="13"/>
        <v>0</v>
      </c>
      <c r="P35" s="44"/>
      <c r="Q35" s="44">
        <f t="shared" si="14"/>
        <v>0</v>
      </c>
      <c r="R35" s="44">
        <f>F35+H35+J35+L35+N35+P35+R14</f>
        <v>0</v>
      </c>
      <c r="S35" s="45">
        <f t="shared" si="16"/>
        <v>0</v>
      </c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</row>
    <row r="36" spans="1:37" s="65" customFormat="1" ht="50.1" customHeight="1" x14ac:dyDescent="0.2">
      <c r="A36" s="39" t="str">
        <f t="shared" si="15"/>
        <v>07.00</v>
      </c>
      <c r="B36" s="92"/>
      <c r="C36" s="49" t="str">
        <f t="shared" si="8"/>
        <v xml:space="preserve">INSTALAÇÃO DE TUBOS / CONEXÕES PARA REDES DE DISTRIBUIÇÃO D'ÁGUA  E LINHAS DE RECALQUE                                                                                                                  </v>
      </c>
      <c r="D36" s="42">
        <f t="shared" si="8"/>
        <v>144090.12999999998</v>
      </c>
      <c r="E36" s="43">
        <f t="shared" si="8"/>
        <v>8.1957430297980131E-3</v>
      </c>
      <c r="F36" s="44"/>
      <c r="G36" s="44">
        <f t="shared" si="9"/>
        <v>0</v>
      </c>
      <c r="H36" s="44"/>
      <c r="I36" s="44">
        <f t="shared" si="10"/>
        <v>0</v>
      </c>
      <c r="J36" s="44"/>
      <c r="K36" s="44">
        <f t="shared" si="11"/>
        <v>0</v>
      </c>
      <c r="L36" s="44"/>
      <c r="M36" s="44">
        <f t="shared" si="12"/>
        <v>0</v>
      </c>
      <c r="N36" s="44"/>
      <c r="O36" s="44">
        <f t="shared" si="13"/>
        <v>0</v>
      </c>
      <c r="P36" s="44"/>
      <c r="Q36" s="44">
        <f t="shared" si="14"/>
        <v>0</v>
      </c>
      <c r="R36" s="44">
        <f t="shared" ref="R36:R41" si="17">F36+H36+J36+L36+N36+P36+R15</f>
        <v>0</v>
      </c>
      <c r="S36" s="45">
        <f t="shared" si="16"/>
        <v>0</v>
      </c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</row>
    <row r="37" spans="1:37" s="65" customFormat="1" ht="30" customHeight="1" x14ac:dyDescent="0.2">
      <c r="A37" s="39" t="str">
        <f t="shared" si="15"/>
        <v>08.00</v>
      </c>
      <c r="B37" s="92"/>
      <c r="C37" s="49" t="str">
        <f t="shared" si="8"/>
        <v xml:space="preserve">ESTRADAS VICINAIS                                                                                                                                                                                       </v>
      </c>
      <c r="D37" s="42">
        <f t="shared" si="8"/>
        <v>400773.61999999994</v>
      </c>
      <c r="E37" s="43">
        <f t="shared" si="8"/>
        <v>2.279571545005836E-2</v>
      </c>
      <c r="F37" s="44"/>
      <c r="G37" s="44">
        <f t="shared" si="9"/>
        <v>0</v>
      </c>
      <c r="H37" s="44"/>
      <c r="I37" s="44">
        <f t="shared" si="10"/>
        <v>0</v>
      </c>
      <c r="J37" s="44"/>
      <c r="K37" s="44">
        <f t="shared" si="11"/>
        <v>0</v>
      </c>
      <c r="L37" s="44"/>
      <c r="M37" s="44">
        <f t="shared" si="12"/>
        <v>0</v>
      </c>
      <c r="N37" s="44"/>
      <c r="O37" s="44">
        <f t="shared" si="13"/>
        <v>0</v>
      </c>
      <c r="P37" s="44"/>
      <c r="Q37" s="44">
        <f t="shared" si="14"/>
        <v>0</v>
      </c>
      <c r="R37" s="44">
        <f t="shared" si="17"/>
        <v>0</v>
      </c>
      <c r="S37" s="45">
        <f t="shared" si="16"/>
        <v>0</v>
      </c>
      <c r="U37" s="5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</row>
    <row r="38" spans="1:37" s="65" customFormat="1" ht="30" customHeight="1" x14ac:dyDescent="0.2">
      <c r="A38" s="39" t="str">
        <f t="shared" si="15"/>
        <v>09.00</v>
      </c>
      <c r="B38" s="92"/>
      <c r="C38" s="49" t="str">
        <f t="shared" si="8"/>
        <v xml:space="preserve">DRENAGEM COLETORA SUPERFICIAL                                                                                                                                                                           </v>
      </c>
      <c r="D38" s="42">
        <f t="shared" si="8"/>
        <v>102303.78</v>
      </c>
      <c r="E38" s="43">
        <f t="shared" si="8"/>
        <v>5.8189654756851811E-3</v>
      </c>
      <c r="F38" s="44"/>
      <c r="G38" s="44">
        <f t="shared" si="9"/>
        <v>0</v>
      </c>
      <c r="H38" s="44"/>
      <c r="I38" s="44">
        <f t="shared" si="10"/>
        <v>0</v>
      </c>
      <c r="J38" s="44"/>
      <c r="K38" s="44">
        <f t="shared" si="11"/>
        <v>0</v>
      </c>
      <c r="L38" s="44"/>
      <c r="M38" s="44">
        <f t="shared" si="12"/>
        <v>0</v>
      </c>
      <c r="N38" s="44"/>
      <c r="O38" s="44">
        <f t="shared" si="13"/>
        <v>0</v>
      </c>
      <c r="P38" s="44"/>
      <c r="Q38" s="44">
        <f t="shared" si="14"/>
        <v>0</v>
      </c>
      <c r="R38" s="44">
        <f t="shared" si="17"/>
        <v>0</v>
      </c>
      <c r="S38" s="45">
        <f t="shared" si="16"/>
        <v>0</v>
      </c>
      <c r="U38" s="5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</row>
    <row r="39" spans="1:37" s="65" customFormat="1" ht="30" customHeight="1" x14ac:dyDescent="0.2">
      <c r="A39" s="39" t="str">
        <f t="shared" si="15"/>
        <v>10.00</v>
      </c>
      <c r="B39" s="92"/>
      <c r="C39" s="49" t="str">
        <f t="shared" si="8"/>
        <v xml:space="preserve">EDIFICAÇÕES                                                                                                                                                                                             </v>
      </c>
      <c r="D39" s="42">
        <f t="shared" si="8"/>
        <v>88755.09</v>
      </c>
      <c r="E39" s="43">
        <f t="shared" si="8"/>
        <v>5.0483257265892915E-3</v>
      </c>
      <c r="F39" s="44"/>
      <c r="G39" s="44">
        <f t="shared" si="9"/>
        <v>0</v>
      </c>
      <c r="H39" s="44"/>
      <c r="I39" s="44">
        <f t="shared" si="10"/>
        <v>0</v>
      </c>
      <c r="J39" s="44"/>
      <c r="K39" s="44">
        <f t="shared" si="11"/>
        <v>0</v>
      </c>
      <c r="L39" s="44"/>
      <c r="M39" s="44">
        <f t="shared" si="12"/>
        <v>0</v>
      </c>
      <c r="N39" s="44"/>
      <c r="O39" s="44">
        <f t="shared" si="13"/>
        <v>0</v>
      </c>
      <c r="P39" s="44"/>
      <c r="Q39" s="44">
        <f t="shared" si="14"/>
        <v>0</v>
      </c>
      <c r="R39" s="44">
        <f t="shared" si="17"/>
        <v>0</v>
      </c>
      <c r="S39" s="45">
        <f t="shared" si="16"/>
        <v>0</v>
      </c>
      <c r="U39" s="5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</row>
    <row r="40" spans="1:37" s="65" customFormat="1" ht="30" customHeight="1" x14ac:dyDescent="0.2">
      <c r="A40" s="39" t="str">
        <f t="shared" si="15"/>
        <v>11.00</v>
      </c>
      <c r="B40" s="92"/>
      <c r="C40" s="49" t="str">
        <f t="shared" si="8"/>
        <v xml:space="preserve">INSTALAÇÕES ELÉTRICAS EM GERAL                                                                                                                                                                          </v>
      </c>
      <c r="D40" s="42">
        <f t="shared" si="8"/>
        <v>536038.56000000006</v>
      </c>
      <c r="E40" s="43">
        <f t="shared" si="8"/>
        <v>3.0489488015750736E-2</v>
      </c>
      <c r="F40" s="44">
        <v>7.25</v>
      </c>
      <c r="G40" s="44">
        <f t="shared" si="9"/>
        <v>38862.795600000005</v>
      </c>
      <c r="H40" s="44">
        <v>7.25</v>
      </c>
      <c r="I40" s="44">
        <f t="shared" si="10"/>
        <v>38862.795600000005</v>
      </c>
      <c r="J40" s="44">
        <v>7.25</v>
      </c>
      <c r="K40" s="44">
        <f t="shared" si="11"/>
        <v>38862.795600000005</v>
      </c>
      <c r="L40" s="44">
        <v>7.25</v>
      </c>
      <c r="M40" s="44">
        <f t="shared" si="12"/>
        <v>38862.795600000005</v>
      </c>
      <c r="N40" s="44">
        <v>7.25</v>
      </c>
      <c r="O40" s="44">
        <f t="shared" si="13"/>
        <v>38862.795600000005</v>
      </c>
      <c r="P40" s="44">
        <v>7.25</v>
      </c>
      <c r="Q40" s="44">
        <f t="shared" si="14"/>
        <v>38862.795600000005</v>
      </c>
      <c r="R40" s="44">
        <f t="shared" si="17"/>
        <v>87</v>
      </c>
      <c r="S40" s="45">
        <f t="shared" si="16"/>
        <v>466353.54720000009</v>
      </c>
      <c r="U40" s="5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</row>
    <row r="41" spans="1:37" s="65" customFormat="1" ht="30" customHeight="1" thickBot="1" x14ac:dyDescent="0.25">
      <c r="A41" s="51" t="str">
        <f>A20</f>
        <v>12.00</v>
      </c>
      <c r="B41" s="92"/>
      <c r="C41" s="93" t="str">
        <f>C20</f>
        <v>OUTROS SERVIÇOS</v>
      </c>
      <c r="D41" s="42">
        <f t="shared" si="8"/>
        <v>978898.16</v>
      </c>
      <c r="E41" s="43">
        <f t="shared" si="8"/>
        <v>5.5679023758963241E-2</v>
      </c>
      <c r="F41" s="44">
        <v>0.57999999999999996</v>
      </c>
      <c r="G41" s="44">
        <f t="shared" si="9"/>
        <v>5677.6093279999996</v>
      </c>
      <c r="H41" s="44">
        <v>0.57999999999999996</v>
      </c>
      <c r="I41" s="44">
        <f t="shared" si="10"/>
        <v>5677.6093279999996</v>
      </c>
      <c r="J41" s="44">
        <v>0.57999999999999996</v>
      </c>
      <c r="K41" s="44">
        <f t="shared" si="11"/>
        <v>5677.6093279999996</v>
      </c>
      <c r="L41" s="44">
        <v>0.57999999999999996</v>
      </c>
      <c r="M41" s="44">
        <f t="shared" si="12"/>
        <v>5677.6093279999996</v>
      </c>
      <c r="N41" s="44">
        <v>0.57999999999999996</v>
      </c>
      <c r="O41" s="44">
        <f t="shared" si="13"/>
        <v>5677.6093279999996</v>
      </c>
      <c r="P41" s="44">
        <v>0.57999999999999996</v>
      </c>
      <c r="Q41" s="44">
        <f t="shared" si="14"/>
        <v>5677.6093279999996</v>
      </c>
      <c r="R41" s="44">
        <f t="shared" si="17"/>
        <v>6.96</v>
      </c>
      <c r="S41" s="45">
        <f t="shared" si="16"/>
        <v>68131.311935999998</v>
      </c>
      <c r="U41" s="5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</row>
    <row r="42" spans="1:37" s="65" customFormat="1" ht="19.899999999999999" customHeight="1" x14ac:dyDescent="0.2">
      <c r="A42" s="94"/>
      <c r="B42" s="95"/>
      <c r="C42" s="36" t="str">
        <f>C21</f>
        <v>MATERIAIS</v>
      </c>
      <c r="D42" s="63">
        <f>D43</f>
        <v>7092146.4200000009</v>
      </c>
      <c r="E42" s="60"/>
      <c r="F42" s="61">
        <f>IFERROR(G42/$D$23,0)</f>
        <v>1.2706980013292313E-2</v>
      </c>
      <c r="G42" s="62">
        <f>G43</f>
        <v>223402.61223</v>
      </c>
      <c r="H42" s="61">
        <f>IFERROR(I42/$D$23,0)</f>
        <v>1.2706980013292313E-2</v>
      </c>
      <c r="I42" s="63">
        <f>I43</f>
        <v>223402.61223</v>
      </c>
      <c r="J42" s="61">
        <f>IFERROR(K42/$D$23,0)</f>
        <v>1.2706980013292313E-2</v>
      </c>
      <c r="K42" s="64">
        <f>K43</f>
        <v>223402.61223</v>
      </c>
      <c r="L42" s="61">
        <f>IFERROR(M42/$D$23,0)</f>
        <v>1.2706980013292313E-2</v>
      </c>
      <c r="M42" s="64">
        <f>M43</f>
        <v>223402.61223</v>
      </c>
      <c r="N42" s="61">
        <f>IFERROR(O42/$D$23,0)</f>
        <v>1.2706980013292313E-2</v>
      </c>
      <c r="O42" s="64">
        <f>O43</f>
        <v>223402.61223</v>
      </c>
      <c r="P42" s="61">
        <f>IFERROR(Q42/$D$23,0)</f>
        <v>1.3917168585986822E-2</v>
      </c>
      <c r="Q42" s="64">
        <f>Q43</f>
        <v>244679.05149000004</v>
      </c>
      <c r="R42" s="61">
        <f>IFERROR(S42/$D$23,0)</f>
        <v>0.15369394873220227</v>
      </c>
      <c r="S42" s="64">
        <f>S43</f>
        <v>2702107.78602</v>
      </c>
      <c r="U42" s="5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</row>
    <row r="43" spans="1:37" s="65" customFormat="1" ht="19.899999999999999" customHeight="1" thickBot="1" x14ac:dyDescent="0.25">
      <c r="A43" s="67" t="str">
        <f>A22</f>
        <v>01.00</v>
      </c>
      <c r="B43" s="68"/>
      <c r="C43" s="69" t="str">
        <f>C22</f>
        <v>MATERIAIS EM GERAL</v>
      </c>
      <c r="D43" s="70">
        <f>D22</f>
        <v>7092146.4200000009</v>
      </c>
      <c r="E43" s="71">
        <f t="shared" ref="E43:E44" si="18">IFERROR(D43/$D$23,0)</f>
        <v>0.40339619089816875</v>
      </c>
      <c r="F43" s="68">
        <v>3.15</v>
      </c>
      <c r="G43" s="68">
        <f>$D43*F43/100</f>
        <v>223402.61223</v>
      </c>
      <c r="H43" s="68">
        <v>3.15</v>
      </c>
      <c r="I43" s="68">
        <f>$D43*H43/100</f>
        <v>223402.61223</v>
      </c>
      <c r="J43" s="68">
        <v>3.15</v>
      </c>
      <c r="K43" s="68">
        <f>$D43*J43/100</f>
        <v>223402.61223</v>
      </c>
      <c r="L43" s="68">
        <v>3.15</v>
      </c>
      <c r="M43" s="68">
        <f>$D43*L43/100</f>
        <v>223402.61223</v>
      </c>
      <c r="N43" s="68">
        <v>3.15</v>
      </c>
      <c r="O43" s="68">
        <f>$D43*N43/100</f>
        <v>223402.61223</v>
      </c>
      <c r="P43" s="68">
        <v>3.45</v>
      </c>
      <c r="Q43" s="68">
        <f>$D43*P43/100</f>
        <v>244679.05149000004</v>
      </c>
      <c r="R43" s="68">
        <f>F43+H43+J43+L43+N43+P43+R22</f>
        <v>38.099999999999994</v>
      </c>
      <c r="S43" s="68">
        <f>G43+I43+K43+M43+O43+Q43+S22</f>
        <v>2702107.78602</v>
      </c>
      <c r="U43" s="5"/>
      <c r="V43" s="91"/>
      <c r="W43" s="6"/>
      <c r="X43" s="91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</row>
    <row r="44" spans="1:37" s="65" customFormat="1" ht="19.899999999999999" customHeight="1" x14ac:dyDescent="0.2">
      <c r="A44" s="72"/>
      <c r="B44" s="73"/>
      <c r="C44" s="74" t="str">
        <f>C23</f>
        <v>TOTAL</v>
      </c>
      <c r="D44" s="75">
        <f>D29+D42</f>
        <v>17581094.169999998</v>
      </c>
      <c r="E44" s="76">
        <f t="shared" si="18"/>
        <v>1</v>
      </c>
      <c r="F44" s="76">
        <f t="shared" ref="F44:S44" si="19">F29+F42</f>
        <v>1.6439421095825916E-2</v>
      </c>
      <c r="G44" s="75">
        <f t="shared" si="19"/>
        <v>289023.01038600004</v>
      </c>
      <c r="H44" s="76">
        <f t="shared" si="19"/>
        <v>1.637086278288219E-2</v>
      </c>
      <c r="I44" s="75">
        <f t="shared" si="19"/>
        <v>287817.68023</v>
      </c>
      <c r="J44" s="77">
        <f t="shared" si="19"/>
        <v>1.637086278288219E-2</v>
      </c>
      <c r="K44" s="78">
        <f t="shared" si="19"/>
        <v>287817.68023</v>
      </c>
      <c r="L44" s="77">
        <f t="shared" si="19"/>
        <v>1.637086278288219E-2</v>
      </c>
      <c r="M44" s="78">
        <f t="shared" si="19"/>
        <v>287817.68023</v>
      </c>
      <c r="N44" s="77">
        <f t="shared" si="19"/>
        <v>1.637086278288219E-2</v>
      </c>
      <c r="O44" s="78">
        <f t="shared" si="19"/>
        <v>287817.68023</v>
      </c>
      <c r="P44" s="77">
        <f t="shared" si="19"/>
        <v>1.7600320501326344E-2</v>
      </c>
      <c r="Q44" s="78">
        <f t="shared" si="19"/>
        <v>309432.89215600002</v>
      </c>
      <c r="R44" s="77">
        <f t="shared" si="19"/>
        <v>0.19907727371111625</v>
      </c>
      <c r="S44" s="78">
        <f t="shared" si="19"/>
        <v>3499996.2962219999</v>
      </c>
      <c r="U44" s="5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</row>
    <row r="45" spans="1:37" s="65" customFormat="1" ht="19.899999999999999" customHeight="1" thickBot="1" x14ac:dyDescent="0.25">
      <c r="A45" s="79"/>
      <c r="B45" s="68"/>
      <c r="C45" s="80" t="str">
        <f>C24</f>
        <v>ACUMULADO</v>
      </c>
      <c r="D45" s="81"/>
      <c r="E45" s="82"/>
      <c r="F45" s="82">
        <f>F44+P24</f>
        <v>0.11599350207826116</v>
      </c>
      <c r="G45" s="81">
        <f>G44+Q24</f>
        <v>2039292.6831460004</v>
      </c>
      <c r="H45" s="82">
        <f t="shared" ref="H45:Q45" si="20">H44+F45</f>
        <v>0.13236436486114334</v>
      </c>
      <c r="I45" s="81">
        <f t="shared" si="20"/>
        <v>2327110.3633760004</v>
      </c>
      <c r="J45" s="82">
        <f t="shared" si="20"/>
        <v>0.14873522764402552</v>
      </c>
      <c r="K45" s="81">
        <f t="shared" si="20"/>
        <v>2614928.0436060005</v>
      </c>
      <c r="L45" s="82">
        <f t="shared" si="20"/>
        <v>0.16510609042690771</v>
      </c>
      <c r="M45" s="81">
        <f t="shared" si="20"/>
        <v>2902745.7238360005</v>
      </c>
      <c r="N45" s="82">
        <f t="shared" si="20"/>
        <v>0.1814769532097899</v>
      </c>
      <c r="O45" s="81">
        <f t="shared" si="20"/>
        <v>3190563.4040660006</v>
      </c>
      <c r="P45" s="82">
        <f t="shared" si="20"/>
        <v>0.19907727371111625</v>
      </c>
      <c r="Q45" s="81">
        <f t="shared" si="20"/>
        <v>3499996.2962220004</v>
      </c>
      <c r="R45" s="82"/>
      <c r="S45" s="83"/>
      <c r="U45" s="5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</row>
    <row r="46" spans="1:37" ht="19.899999999999999" customHeight="1" x14ac:dyDescent="0.2">
      <c r="D46" s="99"/>
      <c r="E46" s="100"/>
    </row>
    <row r="47" spans="1:37" ht="19.5" customHeight="1" thickBot="1" x14ac:dyDescent="0.25">
      <c r="D47" s="99"/>
      <c r="E47" s="100"/>
    </row>
    <row r="48" spans="1:37" ht="19.5" customHeight="1" x14ac:dyDescent="0.2">
      <c r="A48" s="23" t="s">
        <v>5</v>
      </c>
      <c r="B48" s="24"/>
      <c r="C48" s="24" t="str">
        <f>C27</f>
        <v>DISCRIMINAÇÃO / ETAPAS</v>
      </c>
      <c r="D48" s="24" t="s">
        <v>7</v>
      </c>
      <c r="E48" s="24" t="s">
        <v>8</v>
      </c>
      <c r="F48" s="25">
        <f>IF(P27&lt;12,P27+1,1)</f>
        <v>1</v>
      </c>
      <c r="G48" s="26" t="str">
        <f>CHOOSE(F48,"JANEIRO","FEVEREIRO","MARÇO","ABRIL","MAIO","JUNHO","JULHO","AGOSTO","SETEMBRO","OUTUBRO","NOVEMBRO","DEZEMBRO")</f>
        <v>JANEIRO</v>
      </c>
      <c r="H48" s="25">
        <f>IF(F48&lt;12,F48+1,1)</f>
        <v>2</v>
      </c>
      <c r="I48" s="26" t="str">
        <f>CHOOSE(H48,"JANEIRO","FEVEREIRO","MARÇO","ABRIL","MAIO","JUNHO","JULHO","AGOSTO","SETEMBRO","OUTUBRO","NOVEMBRO","DEZEMBRO")</f>
        <v>FEVEREIRO</v>
      </c>
      <c r="J48" s="25">
        <f>IF(H48&lt;12,H48+1,1)</f>
        <v>3</v>
      </c>
      <c r="K48" s="26" t="str">
        <f>CHOOSE(J48,"JANEIRO","FEVEREIRO","MARÇO","ABRIL","MAIO","JUNHO","JULHO","AGOSTO","SETEMBRO","OUTUBRO","NOVEMBRO","DEZEMBRO")</f>
        <v>MARÇO</v>
      </c>
      <c r="L48" s="25">
        <f>IF(J48&lt;12,J48+1,1)</f>
        <v>4</v>
      </c>
      <c r="M48" s="26" t="str">
        <f>CHOOSE(L48,"JANEIRO","FEVEREIRO","MARÇO","ABRIL","MAIO","JUNHO","JULHO","AGOSTO","SETEMBRO","OUTUBRO","NOVEMBRO","DEZEMBRO")</f>
        <v>ABRIL</v>
      </c>
      <c r="N48" s="25">
        <f>IF(L48&lt;12,L48+1,1)</f>
        <v>5</v>
      </c>
      <c r="O48" s="26" t="str">
        <f>CHOOSE(N48,"JANEIRO","FEVEREIRO","MARÇO","ABRIL","MAIO","JUNHO","JULHO","AGOSTO","SETEMBRO","OUTUBRO","NOVEMBRO","DEZEMBRO")</f>
        <v>MAIO</v>
      </c>
      <c r="P48" s="25">
        <f>IF(N48&lt;12,N48+1,1)</f>
        <v>6</v>
      </c>
      <c r="Q48" s="26" t="str">
        <f>CHOOSE(P48,"JANEIRO","FEVEREIRO","MARÇO","ABRIL","MAIO","JUNHO","JULHO","AGOSTO","SETEMBRO","OUTUBRO","NOVEMBRO","DEZEMBRO")</f>
        <v>JUNHO</v>
      </c>
      <c r="R48" s="24" t="s">
        <v>9</v>
      </c>
      <c r="S48" s="27"/>
    </row>
    <row r="49" spans="1:37" ht="19.5" customHeight="1" thickBot="1" x14ac:dyDescent="0.25">
      <c r="A49" s="28"/>
      <c r="B49" s="29"/>
      <c r="C49" s="29"/>
      <c r="D49" s="29"/>
      <c r="E49" s="29"/>
      <c r="F49" s="30" t="s">
        <v>8</v>
      </c>
      <c r="G49" s="30" t="s">
        <v>10</v>
      </c>
      <c r="H49" s="30" t="s">
        <v>8</v>
      </c>
      <c r="I49" s="30" t="s">
        <v>10</v>
      </c>
      <c r="J49" s="30" t="s">
        <v>8</v>
      </c>
      <c r="K49" s="30" t="s">
        <v>10</v>
      </c>
      <c r="L49" s="30" t="s">
        <v>8</v>
      </c>
      <c r="M49" s="30" t="s">
        <v>10</v>
      </c>
      <c r="N49" s="30" t="s">
        <v>8</v>
      </c>
      <c r="O49" s="30" t="s">
        <v>10</v>
      </c>
      <c r="P49" s="30" t="s">
        <v>8</v>
      </c>
      <c r="Q49" s="30" t="s">
        <v>10</v>
      </c>
      <c r="R49" s="30" t="s">
        <v>8</v>
      </c>
      <c r="S49" s="31" t="s">
        <v>10</v>
      </c>
    </row>
    <row r="50" spans="1:37" ht="19.5" customHeight="1" x14ac:dyDescent="0.2">
      <c r="A50" s="34"/>
      <c r="B50" s="35"/>
      <c r="C50" s="36" t="str">
        <f t="shared" ref="C50:E62" si="21">C29</f>
        <v>SERVIÇOS</v>
      </c>
      <c r="D50" s="37">
        <f t="shared" si="21"/>
        <v>10488947.749999998</v>
      </c>
      <c r="E50" s="35"/>
      <c r="F50" s="38">
        <f>IFERROR(G50/$D$23,0)</f>
        <v>6.2798870372810262E-2</v>
      </c>
      <c r="G50" s="37">
        <f>SUM(G51:G62)</f>
        <v>1104072.8537940001</v>
      </c>
      <c r="H50" s="38">
        <f>IFERROR(I50/$D$23,0)</f>
        <v>5.519641087583118E-2</v>
      </c>
      <c r="I50" s="37">
        <f>SUM(I51:I62)</f>
        <v>970413.29745399999</v>
      </c>
      <c r="J50" s="38">
        <f>IFERROR(K50/$D$23,0)</f>
        <v>5.489151599567367E-2</v>
      </c>
      <c r="K50" s="37">
        <f>SUM(K51:K62)</f>
        <v>965052.91185400006</v>
      </c>
      <c r="L50" s="38">
        <f>IFERROR(M50/$D$23,0)</f>
        <v>5.5283143618927569E-2</v>
      </c>
      <c r="M50" s="37">
        <f>SUM(M51:M62)</f>
        <v>971938.15397800005</v>
      </c>
      <c r="N50" s="38">
        <f>IFERROR(O50/$D$23,0)</f>
        <v>5.5300735713765883E-2</v>
      </c>
      <c r="O50" s="37">
        <f>SUM(O51:O62)</f>
        <v>972247.44225400011</v>
      </c>
      <c r="P50" s="38">
        <f>IFERROR(Q50/$D$23,0)</f>
        <v>5.5300735713765883E-2</v>
      </c>
      <c r="Q50" s="37">
        <f>SUM(Q51:Q62)</f>
        <v>972247.44225400011</v>
      </c>
      <c r="R50" s="38">
        <f>IFERROR(S50/$D$23,0)</f>
        <v>0.38415473726968841</v>
      </c>
      <c r="S50" s="37">
        <f>SUM(S51:S62)</f>
        <v>6753860.6117899995</v>
      </c>
    </row>
    <row r="51" spans="1:37" ht="30" customHeight="1" x14ac:dyDescent="0.2">
      <c r="A51" s="39" t="str">
        <f>A30</f>
        <v>01.00</v>
      </c>
      <c r="B51" s="40"/>
      <c r="C51" s="41" t="str">
        <f t="shared" si="21"/>
        <v xml:space="preserve">SERVIÇOS PRELIMINARES                                                                                                                                                                                   </v>
      </c>
      <c r="D51" s="42">
        <f t="shared" si="21"/>
        <v>165113.71999999997</v>
      </c>
      <c r="E51" s="43">
        <f>E30</f>
        <v>9.3915497183188115E-3</v>
      </c>
      <c r="F51" s="44">
        <v>80.95</v>
      </c>
      <c r="G51" s="44">
        <f t="shared" ref="G51:G62" si="22">$D51*F51/100</f>
        <v>133659.55633999998</v>
      </c>
      <c r="H51" s="44"/>
      <c r="I51" s="44">
        <f t="shared" ref="I51:I62" si="23">$D51*H51/100</f>
        <v>0</v>
      </c>
      <c r="J51" s="44"/>
      <c r="K51" s="44">
        <f t="shared" ref="K51:K62" si="24">$D51*J51/100</f>
        <v>0</v>
      </c>
      <c r="L51" s="44">
        <v>4.17</v>
      </c>
      <c r="M51" s="44">
        <f t="shared" ref="M51:M62" si="25">$D51*L51/100</f>
        <v>6885.2421239999985</v>
      </c>
      <c r="N51" s="44"/>
      <c r="O51" s="44">
        <f t="shared" ref="O51:O62" si="26">$D51*N51/100</f>
        <v>0</v>
      </c>
      <c r="P51" s="44"/>
      <c r="Q51" s="44">
        <f t="shared" ref="Q51:Q62" si="27">$D51*P51/100</f>
        <v>0</v>
      </c>
      <c r="R51" s="44">
        <f t="shared" ref="R51:S62" si="28">F51+H51+J51+L51+N51+P51+R30</f>
        <v>100</v>
      </c>
      <c r="S51" s="45">
        <f t="shared" si="28"/>
        <v>165113.72</v>
      </c>
      <c r="V51" s="91"/>
    </row>
    <row r="52" spans="1:37" ht="30" customHeight="1" x14ac:dyDescent="0.2">
      <c r="A52" s="48" t="str">
        <f t="shared" ref="A52:A62" si="29">A31</f>
        <v>02.00</v>
      </c>
      <c r="B52" s="40"/>
      <c r="C52" s="49" t="str">
        <f t="shared" si="21"/>
        <v xml:space="preserve">ADMINISTRAÇÃO LOCAL DA OBRA                                                                                                                                                                             </v>
      </c>
      <c r="D52" s="42">
        <f t="shared" si="21"/>
        <v>1129242.22</v>
      </c>
      <c r="E52" s="43">
        <f t="shared" si="21"/>
        <v>6.4230485832156833E-2</v>
      </c>
      <c r="F52" s="44">
        <f>6.57</f>
        <v>6.57</v>
      </c>
      <c r="G52" s="44">
        <f t="shared" si="22"/>
        <v>74191.213854000001</v>
      </c>
      <c r="H52" s="44">
        <v>6.57</v>
      </c>
      <c r="I52" s="44">
        <f t="shared" si="23"/>
        <v>74191.213854000001</v>
      </c>
      <c r="J52" s="44">
        <v>6.57</v>
      </c>
      <c r="K52" s="44">
        <f t="shared" si="24"/>
        <v>74191.213854000001</v>
      </c>
      <c r="L52" s="44">
        <v>6.57</v>
      </c>
      <c r="M52" s="44">
        <f t="shared" si="25"/>
        <v>74191.213854000001</v>
      </c>
      <c r="N52" s="44">
        <v>6.57</v>
      </c>
      <c r="O52" s="44">
        <f t="shared" si="26"/>
        <v>74191.213854000001</v>
      </c>
      <c r="P52" s="44">
        <v>6.57</v>
      </c>
      <c r="Q52" s="44">
        <f t="shared" si="27"/>
        <v>74191.213854000001</v>
      </c>
      <c r="R52" s="44">
        <f t="shared" si="28"/>
        <v>60.57</v>
      </c>
      <c r="S52" s="45">
        <f t="shared" si="28"/>
        <v>683982.01265399996</v>
      </c>
    </row>
    <row r="53" spans="1:37" ht="30" customHeight="1" x14ac:dyDescent="0.2">
      <c r="A53" s="48" t="str">
        <f t="shared" si="29"/>
        <v>03.00</v>
      </c>
      <c r="B53" s="40"/>
      <c r="C53" s="49" t="str">
        <f t="shared" si="21"/>
        <v xml:space="preserve">PREPARO DO SOLO                                                                                                                                                                                         </v>
      </c>
      <c r="D53" s="42">
        <f t="shared" si="21"/>
        <v>6291512.5</v>
      </c>
      <c r="E53" s="43">
        <f t="shared" si="21"/>
        <v>0.35785670898320437</v>
      </c>
      <c r="F53" s="44">
        <v>12</v>
      </c>
      <c r="G53" s="44">
        <f>$D53*F53/100</f>
        <v>754981.5</v>
      </c>
      <c r="H53" s="44">
        <v>12</v>
      </c>
      <c r="I53" s="44">
        <f>$D53*H53/100</f>
        <v>754981.5</v>
      </c>
      <c r="J53" s="44">
        <v>12</v>
      </c>
      <c r="K53" s="44">
        <f>$D53*J53/100</f>
        <v>754981.5</v>
      </c>
      <c r="L53" s="44">
        <v>12</v>
      </c>
      <c r="M53" s="44">
        <f>$D53*L53/100</f>
        <v>754981.5</v>
      </c>
      <c r="N53" s="44">
        <v>12</v>
      </c>
      <c r="O53" s="44">
        <f>$D53*N53/100</f>
        <v>754981.5</v>
      </c>
      <c r="P53" s="44">
        <v>12</v>
      </c>
      <c r="Q53" s="44">
        <f>$D53*P53/100</f>
        <v>754981.5</v>
      </c>
      <c r="R53" s="44">
        <f>F53+H53+J53+L53+N53+P53+R32</f>
        <v>72</v>
      </c>
      <c r="S53" s="45">
        <f>G53+I53+K53+M53+O53+Q53+S32</f>
        <v>4529889</v>
      </c>
    </row>
    <row r="54" spans="1:37" ht="30" customHeight="1" x14ac:dyDescent="0.2">
      <c r="A54" s="48" t="str">
        <f t="shared" si="29"/>
        <v>04.00</v>
      </c>
      <c r="B54" s="40"/>
      <c r="C54" s="49" t="str">
        <f t="shared" si="21"/>
        <v xml:space="preserve">ESTAÇÕES DE BOMBEAMENTO                                                                                                                                                                                 </v>
      </c>
      <c r="D54" s="42">
        <f t="shared" si="21"/>
        <v>59954.42</v>
      </c>
      <c r="E54" s="43">
        <f t="shared" si="21"/>
        <v>3.410164317435085E-3</v>
      </c>
      <c r="F54" s="44"/>
      <c r="G54" s="44">
        <f>$D54*F54/100</f>
        <v>0</v>
      </c>
      <c r="H54" s="44"/>
      <c r="I54" s="44">
        <f>$D54*H54/100</f>
        <v>0</v>
      </c>
      <c r="J54" s="44"/>
      <c r="K54" s="44">
        <f>$D54*J54/100</f>
        <v>0</v>
      </c>
      <c r="L54" s="44"/>
      <c r="M54" s="44">
        <f>$D54*L54/100</f>
        <v>0</v>
      </c>
      <c r="N54" s="44">
        <v>12</v>
      </c>
      <c r="O54" s="44">
        <f>$D54*N54/100</f>
        <v>7194.5304000000006</v>
      </c>
      <c r="P54" s="44">
        <v>12</v>
      </c>
      <c r="Q54" s="44">
        <f>$D54*P54/100</f>
        <v>7194.5304000000006</v>
      </c>
      <c r="R54" s="44">
        <f>F54+H54+J54+L54+N54+P54+R33</f>
        <v>24</v>
      </c>
      <c r="S54" s="45">
        <f>G54+I54+K54+M54+O54+Q54+S33</f>
        <v>14389.060800000001</v>
      </c>
    </row>
    <row r="55" spans="1:37" ht="30" customHeight="1" x14ac:dyDescent="0.2">
      <c r="A55" s="48" t="str">
        <f t="shared" si="29"/>
        <v>05.00</v>
      </c>
      <c r="B55" s="40"/>
      <c r="C55" s="49" t="str">
        <f t="shared" si="21"/>
        <v xml:space="preserve">ESTRUTURA DO BARRILETE                                                                                                                                                                                  </v>
      </c>
      <c r="D55" s="42">
        <f t="shared" si="21"/>
        <v>363738.74</v>
      </c>
      <c r="E55" s="43">
        <f t="shared" si="21"/>
        <v>2.0689198094432371E-2</v>
      </c>
      <c r="F55" s="44"/>
      <c r="G55" s="44">
        <f t="shared" si="22"/>
        <v>0</v>
      </c>
      <c r="H55" s="44"/>
      <c r="I55" s="44">
        <f t="shared" si="23"/>
        <v>0</v>
      </c>
      <c r="J55" s="44"/>
      <c r="K55" s="44">
        <f t="shared" si="24"/>
        <v>0</v>
      </c>
      <c r="L55" s="44"/>
      <c r="M55" s="44">
        <f t="shared" si="25"/>
        <v>0</v>
      </c>
      <c r="N55" s="44"/>
      <c r="O55" s="44">
        <f t="shared" si="26"/>
        <v>0</v>
      </c>
      <c r="P55" s="44"/>
      <c r="Q55" s="44">
        <f t="shared" si="27"/>
        <v>0</v>
      </c>
      <c r="R55" s="44">
        <f t="shared" si="28"/>
        <v>0</v>
      </c>
      <c r="S55" s="45">
        <f t="shared" si="28"/>
        <v>0</v>
      </c>
    </row>
    <row r="56" spans="1:37" s="65" customFormat="1" ht="30" customHeight="1" x14ac:dyDescent="0.2">
      <c r="A56" s="51" t="str">
        <f t="shared" si="29"/>
        <v>06.00</v>
      </c>
      <c r="B56" s="92"/>
      <c r="C56" s="49" t="str">
        <f t="shared" si="21"/>
        <v xml:space="preserve">ESTRUTURA DE DERIVAÇÃO / SAÍDAS                                                                                                                                                                         </v>
      </c>
      <c r="D56" s="42">
        <f t="shared" si="21"/>
        <v>228526.81</v>
      </c>
      <c r="E56" s="43">
        <f t="shared" si="21"/>
        <v>1.299844069943913E-2</v>
      </c>
      <c r="F56" s="44"/>
      <c r="G56" s="44">
        <f t="shared" si="22"/>
        <v>0</v>
      </c>
      <c r="H56" s="44"/>
      <c r="I56" s="44">
        <f t="shared" si="23"/>
        <v>0</v>
      </c>
      <c r="J56" s="44"/>
      <c r="K56" s="44">
        <f t="shared" si="24"/>
        <v>0</v>
      </c>
      <c r="L56" s="44"/>
      <c r="M56" s="44">
        <f t="shared" si="25"/>
        <v>0</v>
      </c>
      <c r="N56" s="44"/>
      <c r="O56" s="44">
        <f t="shared" si="26"/>
        <v>0</v>
      </c>
      <c r="P56" s="44"/>
      <c r="Q56" s="44">
        <f t="shared" si="27"/>
        <v>0</v>
      </c>
      <c r="R56" s="44">
        <f t="shared" si="28"/>
        <v>0</v>
      </c>
      <c r="S56" s="45">
        <f t="shared" si="28"/>
        <v>0</v>
      </c>
      <c r="U56" s="5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s="65" customFormat="1" ht="50.1" customHeight="1" x14ac:dyDescent="0.2">
      <c r="A57" s="51" t="str">
        <f t="shared" si="29"/>
        <v>07.00</v>
      </c>
      <c r="B57" s="92"/>
      <c r="C57" s="49" t="str">
        <f t="shared" si="21"/>
        <v xml:space="preserve">INSTALAÇÃO DE TUBOS / CONEXÕES PARA REDES DE DISTRIBUIÇÃO D'ÁGUA  E LINHAS DE RECALQUE                                                                                                                  </v>
      </c>
      <c r="D57" s="42">
        <f t="shared" si="21"/>
        <v>144090.12999999998</v>
      </c>
      <c r="E57" s="43">
        <f t="shared" si="21"/>
        <v>8.1957430297980131E-3</v>
      </c>
      <c r="F57" s="44">
        <v>10</v>
      </c>
      <c r="G57" s="44">
        <f t="shared" si="22"/>
        <v>14409.012999999999</v>
      </c>
      <c r="H57" s="44">
        <v>10</v>
      </c>
      <c r="I57" s="44">
        <f t="shared" si="23"/>
        <v>14409.012999999999</v>
      </c>
      <c r="J57" s="44">
        <v>10</v>
      </c>
      <c r="K57" s="44">
        <f t="shared" si="24"/>
        <v>14409.012999999999</v>
      </c>
      <c r="L57" s="44">
        <v>10</v>
      </c>
      <c r="M57" s="44">
        <f t="shared" si="25"/>
        <v>14409.012999999999</v>
      </c>
      <c r="N57" s="44">
        <v>10</v>
      </c>
      <c r="O57" s="44">
        <f t="shared" si="26"/>
        <v>14409.012999999999</v>
      </c>
      <c r="P57" s="44">
        <v>10</v>
      </c>
      <c r="Q57" s="44">
        <f t="shared" si="27"/>
        <v>14409.012999999999</v>
      </c>
      <c r="R57" s="44">
        <f t="shared" si="28"/>
        <v>60</v>
      </c>
      <c r="S57" s="45">
        <f t="shared" si="28"/>
        <v>86454.078000000009</v>
      </c>
      <c r="U57" s="5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s="65" customFormat="1" ht="30" customHeight="1" x14ac:dyDescent="0.2">
      <c r="A58" s="51" t="str">
        <f t="shared" si="29"/>
        <v>08.00</v>
      </c>
      <c r="B58" s="92"/>
      <c r="C58" s="49" t="str">
        <f t="shared" si="21"/>
        <v xml:space="preserve">ESTRADAS VICINAIS                                                                                                                                                                                       </v>
      </c>
      <c r="D58" s="42">
        <f t="shared" si="21"/>
        <v>400773.61999999994</v>
      </c>
      <c r="E58" s="43">
        <f t="shared" si="21"/>
        <v>2.279571545005836E-2</v>
      </c>
      <c r="F58" s="44">
        <v>8</v>
      </c>
      <c r="G58" s="44">
        <f t="shared" si="22"/>
        <v>32061.889599999995</v>
      </c>
      <c r="H58" s="44">
        <v>8</v>
      </c>
      <c r="I58" s="44">
        <f t="shared" si="23"/>
        <v>32061.889599999995</v>
      </c>
      <c r="J58" s="44">
        <v>8</v>
      </c>
      <c r="K58" s="44">
        <f t="shared" si="24"/>
        <v>32061.889599999995</v>
      </c>
      <c r="L58" s="44">
        <v>8</v>
      </c>
      <c r="M58" s="44">
        <f t="shared" si="25"/>
        <v>32061.889599999995</v>
      </c>
      <c r="N58" s="44">
        <v>8</v>
      </c>
      <c r="O58" s="44">
        <f t="shared" si="26"/>
        <v>32061.889599999995</v>
      </c>
      <c r="P58" s="44">
        <v>8</v>
      </c>
      <c r="Q58" s="44">
        <f t="shared" si="27"/>
        <v>32061.889599999995</v>
      </c>
      <c r="R58" s="44">
        <f t="shared" si="28"/>
        <v>48</v>
      </c>
      <c r="S58" s="45">
        <f t="shared" si="28"/>
        <v>192371.33759999997</v>
      </c>
      <c r="U58" s="5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</row>
    <row r="59" spans="1:37" s="65" customFormat="1" ht="30" customHeight="1" x14ac:dyDescent="0.2">
      <c r="A59" s="51" t="str">
        <f t="shared" si="29"/>
        <v>09.00</v>
      </c>
      <c r="B59" s="92"/>
      <c r="C59" s="49" t="str">
        <f t="shared" si="21"/>
        <v xml:space="preserve">DRENAGEM COLETORA SUPERFICIAL                                                                                                                                                                           </v>
      </c>
      <c r="D59" s="42">
        <f t="shared" si="21"/>
        <v>102303.78</v>
      </c>
      <c r="E59" s="43">
        <f t="shared" si="21"/>
        <v>5.8189654756851811E-3</v>
      </c>
      <c r="F59" s="44">
        <v>8</v>
      </c>
      <c r="G59" s="44">
        <f t="shared" si="22"/>
        <v>8184.3023999999996</v>
      </c>
      <c r="H59" s="44">
        <v>8</v>
      </c>
      <c r="I59" s="44">
        <f t="shared" si="23"/>
        <v>8184.3023999999996</v>
      </c>
      <c r="J59" s="44">
        <v>8</v>
      </c>
      <c r="K59" s="44">
        <f t="shared" si="24"/>
        <v>8184.3023999999996</v>
      </c>
      <c r="L59" s="44">
        <v>8</v>
      </c>
      <c r="M59" s="44">
        <f t="shared" si="25"/>
        <v>8184.3023999999996</v>
      </c>
      <c r="N59" s="44">
        <v>8</v>
      </c>
      <c r="O59" s="44">
        <f t="shared" si="26"/>
        <v>8184.3023999999996</v>
      </c>
      <c r="P59" s="44">
        <v>8</v>
      </c>
      <c r="Q59" s="44">
        <f t="shared" si="27"/>
        <v>8184.3023999999996</v>
      </c>
      <c r="R59" s="44">
        <f t="shared" si="28"/>
        <v>48</v>
      </c>
      <c r="S59" s="45">
        <f t="shared" si="28"/>
        <v>49105.814399999996</v>
      </c>
      <c r="U59" s="5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</row>
    <row r="60" spans="1:37" s="65" customFormat="1" ht="30" customHeight="1" x14ac:dyDescent="0.2">
      <c r="A60" s="51" t="str">
        <f t="shared" si="29"/>
        <v>10.00</v>
      </c>
      <c r="B60" s="92"/>
      <c r="C60" s="49" t="str">
        <f t="shared" si="21"/>
        <v xml:space="preserve">EDIFICAÇÕES                                                                                                                                                                                             </v>
      </c>
      <c r="D60" s="42">
        <f t="shared" si="21"/>
        <v>88755.09</v>
      </c>
      <c r="E60" s="43">
        <f t="shared" si="21"/>
        <v>5.0483257265892915E-3</v>
      </c>
      <c r="F60" s="44"/>
      <c r="G60" s="44">
        <f t="shared" si="22"/>
        <v>0</v>
      </c>
      <c r="H60" s="44"/>
      <c r="I60" s="44">
        <f t="shared" si="23"/>
        <v>0</v>
      </c>
      <c r="J60" s="44"/>
      <c r="K60" s="44">
        <f t="shared" si="24"/>
        <v>0</v>
      </c>
      <c r="L60" s="44"/>
      <c r="M60" s="44">
        <f t="shared" si="25"/>
        <v>0</v>
      </c>
      <c r="N60" s="44"/>
      <c r="O60" s="44">
        <f t="shared" si="26"/>
        <v>0</v>
      </c>
      <c r="P60" s="44"/>
      <c r="Q60" s="44">
        <f t="shared" si="27"/>
        <v>0</v>
      </c>
      <c r="R60" s="44">
        <f t="shared" si="28"/>
        <v>0</v>
      </c>
      <c r="S60" s="45">
        <f t="shared" si="28"/>
        <v>0</v>
      </c>
      <c r="U60" s="5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</row>
    <row r="61" spans="1:37" s="65" customFormat="1" ht="30" customHeight="1" x14ac:dyDescent="0.2">
      <c r="A61" s="51" t="str">
        <f t="shared" si="29"/>
        <v>11.00</v>
      </c>
      <c r="B61" s="92"/>
      <c r="C61" s="49" t="str">
        <f t="shared" si="21"/>
        <v xml:space="preserve">INSTALAÇÕES ELÉTRICAS EM GERAL                                                                                                                                                                          </v>
      </c>
      <c r="D61" s="42">
        <f t="shared" si="21"/>
        <v>536038.56000000006</v>
      </c>
      <c r="E61" s="43">
        <f t="shared" si="21"/>
        <v>3.0489488015750736E-2</v>
      </c>
      <c r="F61" s="44">
        <v>2</v>
      </c>
      <c r="G61" s="44">
        <f t="shared" si="22"/>
        <v>10720.771200000001</v>
      </c>
      <c r="H61" s="44">
        <v>2</v>
      </c>
      <c r="I61" s="44">
        <f t="shared" si="23"/>
        <v>10720.771200000001</v>
      </c>
      <c r="J61" s="44">
        <v>1</v>
      </c>
      <c r="K61" s="44">
        <f t="shared" si="24"/>
        <v>5360.3856000000005</v>
      </c>
      <c r="L61" s="44">
        <v>1</v>
      </c>
      <c r="M61" s="44">
        <f t="shared" si="25"/>
        <v>5360.3856000000005</v>
      </c>
      <c r="N61" s="44">
        <v>1</v>
      </c>
      <c r="O61" s="44">
        <f t="shared" si="26"/>
        <v>5360.3856000000005</v>
      </c>
      <c r="P61" s="44">
        <v>1</v>
      </c>
      <c r="Q61" s="44">
        <f t="shared" si="27"/>
        <v>5360.3856000000005</v>
      </c>
      <c r="R61" s="44">
        <f t="shared" si="28"/>
        <v>95</v>
      </c>
      <c r="S61" s="45">
        <f t="shared" si="28"/>
        <v>509236.6320000001</v>
      </c>
      <c r="U61" s="5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</row>
    <row r="62" spans="1:37" s="65" customFormat="1" ht="30" customHeight="1" thickBot="1" x14ac:dyDescent="0.25">
      <c r="A62" s="51" t="str">
        <f t="shared" si="29"/>
        <v>12.00</v>
      </c>
      <c r="B62" s="92"/>
      <c r="C62" s="93" t="str">
        <f t="shared" si="21"/>
        <v>OUTROS SERVIÇOS</v>
      </c>
      <c r="D62" s="42">
        <f t="shared" si="21"/>
        <v>978898.16</v>
      </c>
      <c r="E62" s="43">
        <f t="shared" si="21"/>
        <v>5.5679023758963241E-2</v>
      </c>
      <c r="F62" s="44">
        <v>7.75</v>
      </c>
      <c r="G62" s="44">
        <f t="shared" si="22"/>
        <v>75864.607400000008</v>
      </c>
      <c r="H62" s="44">
        <v>7.75</v>
      </c>
      <c r="I62" s="44">
        <f t="shared" si="23"/>
        <v>75864.607400000008</v>
      </c>
      <c r="J62" s="44">
        <v>7.75</v>
      </c>
      <c r="K62" s="44">
        <f t="shared" si="24"/>
        <v>75864.607400000008</v>
      </c>
      <c r="L62" s="44">
        <v>7.75</v>
      </c>
      <c r="M62" s="44">
        <f t="shared" si="25"/>
        <v>75864.607400000008</v>
      </c>
      <c r="N62" s="44">
        <v>7.75</v>
      </c>
      <c r="O62" s="44">
        <f t="shared" si="26"/>
        <v>75864.607400000008</v>
      </c>
      <c r="P62" s="44">
        <v>7.75</v>
      </c>
      <c r="Q62" s="44">
        <f t="shared" si="27"/>
        <v>75864.607400000008</v>
      </c>
      <c r="R62" s="44">
        <f t="shared" si="28"/>
        <v>53.46</v>
      </c>
      <c r="S62" s="45">
        <f t="shared" si="28"/>
        <v>523318.956336</v>
      </c>
      <c r="U62" s="5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</row>
    <row r="63" spans="1:37" s="65" customFormat="1" ht="19.899999999999999" customHeight="1" x14ac:dyDescent="0.2">
      <c r="A63" s="94"/>
      <c r="B63" s="95"/>
      <c r="C63" s="36" t="str">
        <f>C42</f>
        <v>MATERIAIS</v>
      </c>
      <c r="D63" s="63">
        <f>D64</f>
        <v>7092146.4200000009</v>
      </c>
      <c r="E63" s="60"/>
      <c r="F63" s="61">
        <f>IFERROR(G63/$D$23,0)</f>
        <v>2.0815243450345508E-2</v>
      </c>
      <c r="G63" s="62">
        <f>G64</f>
        <v>365954.75527200004</v>
      </c>
      <c r="H63" s="61">
        <f>IFERROR(I63/$D$23,0)</f>
        <v>2.0815243450345508E-2</v>
      </c>
      <c r="I63" s="63">
        <f>I64</f>
        <v>365954.75527200004</v>
      </c>
      <c r="J63" s="61">
        <f>IFERROR(K63/$D$23,0)</f>
        <v>2.0815243450345508E-2</v>
      </c>
      <c r="K63" s="64">
        <f>K64</f>
        <v>365954.75527200004</v>
      </c>
      <c r="L63" s="61">
        <f>IFERROR(M63/$D$23,0)</f>
        <v>2.0815243450345508E-2</v>
      </c>
      <c r="M63" s="64">
        <f>M64</f>
        <v>365954.75527200004</v>
      </c>
      <c r="N63" s="61">
        <f>IFERROR(O63/$D$23,0)</f>
        <v>2.0815243450345508E-2</v>
      </c>
      <c r="O63" s="64">
        <f>O64</f>
        <v>365954.75527200004</v>
      </c>
      <c r="P63" s="61">
        <f>IFERROR(Q63/$D$23,0)</f>
        <v>2.0815243450345508E-2</v>
      </c>
      <c r="Q63" s="64">
        <f>Q64</f>
        <v>365954.75527200004</v>
      </c>
      <c r="R63" s="61">
        <f>IFERROR(S63/$D$23,0)</f>
        <v>0.27858540943427529</v>
      </c>
      <c r="S63" s="64">
        <f>S64</f>
        <v>4897836.3176520001</v>
      </c>
      <c r="U63" s="5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</row>
    <row r="64" spans="1:37" s="65" customFormat="1" ht="19.899999999999999" customHeight="1" thickBot="1" x14ac:dyDescent="0.25">
      <c r="A64" s="67" t="str">
        <f>A43</f>
        <v>01.00</v>
      </c>
      <c r="B64" s="68"/>
      <c r="C64" s="69" t="str">
        <f>C43</f>
        <v>MATERIAIS EM GERAL</v>
      </c>
      <c r="D64" s="70">
        <f>D43</f>
        <v>7092146.4200000009</v>
      </c>
      <c r="E64" s="71">
        <f t="shared" ref="E64:E65" si="30">IFERROR(D64/$D$23,0)</f>
        <v>0.40339619089816875</v>
      </c>
      <c r="F64" s="68">
        <v>5.16</v>
      </c>
      <c r="G64" s="68">
        <f>$D64*F64/100</f>
        <v>365954.75527200004</v>
      </c>
      <c r="H64" s="68">
        <v>5.16</v>
      </c>
      <c r="I64" s="68">
        <f>$D64*H64/100</f>
        <v>365954.75527200004</v>
      </c>
      <c r="J64" s="68">
        <v>5.16</v>
      </c>
      <c r="K64" s="68">
        <f>$D64*J64/100</f>
        <v>365954.75527200004</v>
      </c>
      <c r="L64" s="68">
        <v>5.16</v>
      </c>
      <c r="M64" s="68">
        <f>$D64*L64/100</f>
        <v>365954.75527200004</v>
      </c>
      <c r="N64" s="68">
        <v>5.16</v>
      </c>
      <c r="O64" s="68">
        <f>$D64*N64/100</f>
        <v>365954.75527200004</v>
      </c>
      <c r="P64" s="68">
        <v>5.16</v>
      </c>
      <c r="Q64" s="68">
        <f>$D64*P64/100</f>
        <v>365954.75527200004</v>
      </c>
      <c r="R64" s="68">
        <f>F64+H64+J64+L64+N64+P64+R43</f>
        <v>69.06</v>
      </c>
      <c r="S64" s="68">
        <f>G64+I64+K64+M64+O64+Q64+S43</f>
        <v>4897836.3176520001</v>
      </c>
      <c r="U64" s="5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</row>
    <row r="65" spans="1:37" s="65" customFormat="1" ht="19.899999999999999" customHeight="1" x14ac:dyDescent="0.2">
      <c r="A65" s="72"/>
      <c r="B65" s="73"/>
      <c r="C65" s="74" t="str">
        <f>C44</f>
        <v>TOTAL</v>
      </c>
      <c r="D65" s="75">
        <f>D50+D63</f>
        <v>17581094.169999998</v>
      </c>
      <c r="E65" s="76">
        <f t="shared" si="30"/>
        <v>1</v>
      </c>
      <c r="F65" s="76">
        <f t="shared" ref="F65:R65" si="31">F50+F63</f>
        <v>8.361411382315577E-2</v>
      </c>
      <c r="G65" s="75">
        <f t="shared" si="31"/>
        <v>1470027.6090660002</v>
      </c>
      <c r="H65" s="76">
        <f t="shared" si="31"/>
        <v>7.6011654326176681E-2</v>
      </c>
      <c r="I65" s="75">
        <f t="shared" si="31"/>
        <v>1336368.0527260001</v>
      </c>
      <c r="J65" s="77">
        <f t="shared" si="31"/>
        <v>7.5706759446019178E-2</v>
      </c>
      <c r="K65" s="78">
        <f t="shared" si="31"/>
        <v>1331007.6671260002</v>
      </c>
      <c r="L65" s="77">
        <f t="shared" si="31"/>
        <v>7.6098387069273077E-2</v>
      </c>
      <c r="M65" s="78">
        <f t="shared" si="31"/>
        <v>1337892.90925</v>
      </c>
      <c r="N65" s="77">
        <f t="shared" si="31"/>
        <v>7.6115979164111391E-2</v>
      </c>
      <c r="O65" s="78">
        <f t="shared" si="31"/>
        <v>1338202.1975260002</v>
      </c>
      <c r="P65" s="77">
        <f t="shared" si="31"/>
        <v>7.6115979164111391E-2</v>
      </c>
      <c r="Q65" s="78">
        <f t="shared" si="31"/>
        <v>1338202.1975260002</v>
      </c>
      <c r="R65" s="77">
        <f t="shared" si="31"/>
        <v>0.66274014670396375</v>
      </c>
      <c r="S65" s="78">
        <f>S50+S63</f>
        <v>11651696.929442</v>
      </c>
      <c r="U65" s="5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</row>
    <row r="66" spans="1:37" s="65" customFormat="1" ht="19.899999999999999" customHeight="1" thickBot="1" x14ac:dyDescent="0.25">
      <c r="A66" s="79"/>
      <c r="B66" s="68"/>
      <c r="C66" s="80" t="str">
        <f>C45</f>
        <v>ACUMULADO</v>
      </c>
      <c r="D66" s="81"/>
      <c r="E66" s="82"/>
      <c r="F66" s="82">
        <f>F65+P45</f>
        <v>0.28269138753427203</v>
      </c>
      <c r="G66" s="81">
        <f>G65+Q45</f>
        <v>4970023.9052880006</v>
      </c>
      <c r="H66" s="82">
        <f t="shared" ref="H66:Q66" si="32">H65+F66</f>
        <v>0.35870304186044871</v>
      </c>
      <c r="I66" s="81">
        <f t="shared" si="32"/>
        <v>6306391.9580140002</v>
      </c>
      <c r="J66" s="82">
        <f t="shared" si="32"/>
        <v>0.43440980130646789</v>
      </c>
      <c r="K66" s="81">
        <f t="shared" si="32"/>
        <v>7637399.6251400001</v>
      </c>
      <c r="L66" s="82">
        <f t="shared" si="32"/>
        <v>0.51050818837574097</v>
      </c>
      <c r="M66" s="81">
        <f t="shared" si="32"/>
        <v>8975292.5343900006</v>
      </c>
      <c r="N66" s="82">
        <f t="shared" si="32"/>
        <v>0.58662416753985236</v>
      </c>
      <c r="O66" s="81">
        <f t="shared" si="32"/>
        <v>10313494.731916001</v>
      </c>
      <c r="P66" s="82">
        <f t="shared" si="32"/>
        <v>0.66274014670396375</v>
      </c>
      <c r="Q66" s="81">
        <f t="shared" si="32"/>
        <v>11651696.929442002</v>
      </c>
      <c r="R66" s="82"/>
      <c r="S66" s="83"/>
      <c r="U66" s="5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</row>
    <row r="68" spans="1:37" ht="19.899999999999999" customHeight="1" thickBot="1" x14ac:dyDescent="0.25"/>
    <row r="69" spans="1:37" ht="19.899999999999999" customHeight="1" x14ac:dyDescent="0.2">
      <c r="A69" s="23" t="s">
        <v>5</v>
      </c>
      <c r="B69" s="24"/>
      <c r="C69" s="24" t="str">
        <f>C48</f>
        <v>DISCRIMINAÇÃO / ETAPAS</v>
      </c>
      <c r="D69" s="24" t="s">
        <v>7</v>
      </c>
      <c r="E69" s="24" t="s">
        <v>8</v>
      </c>
      <c r="F69" s="25">
        <f>IF(P48&lt;12,P48+1,1)</f>
        <v>7</v>
      </c>
      <c r="G69" s="26" t="str">
        <f>CHOOSE(F69,"JANEIRO","FEVEREIRO","MARÇO","ABRIL","MAIO","JUNHO","JULHO","AGOSTO","SETEMBRO","OUTUBRO","NOVEMBRO","DEZEMBRO")</f>
        <v>JULHO</v>
      </c>
      <c r="H69" s="25">
        <f>IF(F69&lt;12,F69+1,1)</f>
        <v>8</v>
      </c>
      <c r="I69" s="26" t="str">
        <f>CHOOSE(H69,"JANEIRO","FEVEREIRO","MARÇO","ABRIL","MAIO","JUNHO","JULHO","AGOSTO","SETEMBRO","OUTUBRO","NOVEMBRO","DEZEMBRO")</f>
        <v>AGOSTO</v>
      </c>
      <c r="J69" s="25">
        <f>IF(H69&lt;12,H69+1,1)</f>
        <v>9</v>
      </c>
      <c r="K69" s="26" t="str">
        <f>CHOOSE(J69,"JANEIRO","FEVEREIRO","MARÇO","ABRIL","MAIO","JUNHO","JULHO","AGOSTO","SETEMBRO","OUTUBRO","NOVEMBRO","DEZEMBRO")</f>
        <v>SETEMBRO</v>
      </c>
      <c r="L69" s="25">
        <f>IF(J69&lt;12,J69+1,1)</f>
        <v>10</v>
      </c>
      <c r="M69" s="26" t="str">
        <f>CHOOSE(L69,"JANEIRO","FEVEREIRO","MARÇO","ABRIL","MAIO","JUNHO","JULHO","AGOSTO","SETEMBRO","OUTUBRO","NOVEMBRO","DEZEMBRO")</f>
        <v>OUTUBRO</v>
      </c>
      <c r="N69" s="25">
        <f>IF(L69&lt;12,L69+1,1)</f>
        <v>11</v>
      </c>
      <c r="O69" s="26" t="str">
        <f>CHOOSE(N69,"JANEIRO","FEVEREIRO","MARÇO","ABRIL","MAIO","JUNHO","JULHO","AGOSTO","SETEMBRO","OUTUBRO","NOVEMBRO","DEZEMBRO")</f>
        <v>NOVEMBRO</v>
      </c>
      <c r="P69" s="25">
        <f>IF(N69&lt;12,N69+1,1)</f>
        <v>12</v>
      </c>
      <c r="Q69" s="26" t="str">
        <f>CHOOSE(P69,"JANEIRO","FEVEREIRO","MARÇO","ABRIL","MAIO","JUNHO","JULHO","AGOSTO","SETEMBRO","OUTUBRO","NOVEMBRO","DEZEMBRO")</f>
        <v>DEZEMBRO</v>
      </c>
      <c r="R69" s="24" t="s">
        <v>9</v>
      </c>
      <c r="S69" s="27"/>
    </row>
    <row r="70" spans="1:37" ht="19.899999999999999" customHeight="1" thickBot="1" x14ac:dyDescent="0.25">
      <c r="A70" s="28"/>
      <c r="B70" s="29"/>
      <c r="C70" s="29"/>
      <c r="D70" s="29"/>
      <c r="E70" s="29"/>
      <c r="F70" s="30" t="s">
        <v>8</v>
      </c>
      <c r="G70" s="30" t="s">
        <v>10</v>
      </c>
      <c r="H70" s="30" t="s">
        <v>8</v>
      </c>
      <c r="I70" s="30" t="s">
        <v>10</v>
      </c>
      <c r="J70" s="30" t="s">
        <v>8</v>
      </c>
      <c r="K70" s="30" t="s">
        <v>10</v>
      </c>
      <c r="L70" s="30" t="s">
        <v>8</v>
      </c>
      <c r="M70" s="30" t="s">
        <v>10</v>
      </c>
      <c r="N70" s="30" t="s">
        <v>8</v>
      </c>
      <c r="O70" s="30" t="s">
        <v>10</v>
      </c>
      <c r="P70" s="30" t="s">
        <v>8</v>
      </c>
      <c r="Q70" s="30" t="s">
        <v>10</v>
      </c>
      <c r="R70" s="30" t="s">
        <v>8</v>
      </c>
      <c r="S70" s="31" t="s">
        <v>10</v>
      </c>
    </row>
    <row r="71" spans="1:37" ht="19.899999999999999" customHeight="1" x14ac:dyDescent="0.2">
      <c r="A71" s="34"/>
      <c r="B71" s="35"/>
      <c r="C71" s="36" t="str">
        <f>C50</f>
        <v>SERVIÇOS</v>
      </c>
      <c r="D71" s="37">
        <f>D50</f>
        <v>10488947.749999998</v>
      </c>
      <c r="E71" s="35"/>
      <c r="F71" s="38">
        <f>IFERROR(G71/$D$23,0)</f>
        <v>6.2845995588794487E-2</v>
      </c>
      <c r="G71" s="37">
        <f>SUM(G72:G83)</f>
        <v>1104901.3666540002</v>
      </c>
      <c r="H71" s="38">
        <f>IFERROR(I71/$D$23,0)</f>
        <v>6.2523924550709598E-2</v>
      </c>
      <c r="I71" s="37">
        <f>SUM(I72:I83)</f>
        <v>1099239.0054040002</v>
      </c>
      <c r="J71" s="38">
        <f>IFERROR(K71/$D$23,0)</f>
        <v>1.9493403359320042E-2</v>
      </c>
      <c r="K71" s="37">
        <f>SUM(K72:K83)</f>
        <v>342715.36015399999</v>
      </c>
      <c r="L71" s="38">
        <f>IFERROR(M71/$D$23,0)</f>
        <v>1.9493403359320042E-2</v>
      </c>
      <c r="M71" s="37">
        <f>SUM(M72:M83)</f>
        <v>342715.36015399999</v>
      </c>
      <c r="N71" s="38">
        <f>IFERROR(O71/$D$23,0)</f>
        <v>1.9493403359320042E-2</v>
      </c>
      <c r="O71" s="37">
        <f>SUM(O72:O83)</f>
        <v>342715.36015399999</v>
      </c>
      <c r="P71" s="38">
        <f>IFERROR(Q71/$D$23,0)</f>
        <v>2.8598941614678814E-2</v>
      </c>
      <c r="Q71" s="37">
        <f>SUM(Q72:Q83)</f>
        <v>502800.68569000001</v>
      </c>
      <c r="R71" s="38">
        <f>IFERROR(S71/$D$23,0)</f>
        <v>0.59660380910183131</v>
      </c>
      <c r="S71" s="37">
        <f>SUM(S72:S83)</f>
        <v>10488947.749999998</v>
      </c>
    </row>
    <row r="72" spans="1:37" ht="30" customHeight="1" x14ac:dyDescent="0.2">
      <c r="A72" s="39" t="str">
        <f t="shared" ref="A72:A82" si="33">A51</f>
        <v>01.00</v>
      </c>
      <c r="B72" s="40"/>
      <c r="C72" s="41" t="str">
        <f t="shared" ref="C72:E82" si="34">C51</f>
        <v xml:space="preserve">SERVIÇOS PRELIMINARES                                                                                                                                                                                   </v>
      </c>
      <c r="D72" s="42">
        <f t="shared" si="34"/>
        <v>165113.71999999997</v>
      </c>
      <c r="E72" s="43">
        <f t="shared" si="34"/>
        <v>9.3915497183188115E-3</v>
      </c>
      <c r="F72" s="44"/>
      <c r="G72" s="44">
        <f t="shared" ref="G72:G83" si="35">$D72*F72/100</f>
        <v>0</v>
      </c>
      <c r="H72" s="44"/>
      <c r="I72" s="44">
        <f t="shared" ref="I72:I83" si="36">$D72*H72/100</f>
        <v>0</v>
      </c>
      <c r="J72" s="44"/>
      <c r="K72" s="44">
        <f t="shared" ref="K72:K83" si="37">$D72*J72/100</f>
        <v>0</v>
      </c>
      <c r="L72" s="44"/>
      <c r="M72" s="44">
        <f t="shared" ref="M72:M83" si="38">$D72*L72/100</f>
        <v>0</v>
      </c>
      <c r="N72" s="44"/>
      <c r="O72" s="44">
        <f t="shared" ref="O72:O83" si="39">$D72*N72/100</f>
        <v>0</v>
      </c>
      <c r="P72" s="44"/>
      <c r="Q72" s="44">
        <f t="shared" ref="Q72:Q83" si="40">$D72*P72/100</f>
        <v>0</v>
      </c>
      <c r="R72" s="44">
        <f t="shared" ref="R72:S83" si="41">F72+H72+J72+L72+N72+P72+R51</f>
        <v>100</v>
      </c>
      <c r="S72" s="45">
        <f t="shared" si="41"/>
        <v>165113.72</v>
      </c>
      <c r="V72" s="91"/>
    </row>
    <row r="73" spans="1:37" ht="30" customHeight="1" x14ac:dyDescent="0.2">
      <c r="A73" s="48" t="str">
        <f t="shared" si="33"/>
        <v>02.00</v>
      </c>
      <c r="B73" s="40"/>
      <c r="C73" s="49" t="str">
        <f t="shared" si="34"/>
        <v xml:space="preserve">ADMINISTRAÇÃO LOCAL DA OBRA                                                                                                                                                                             </v>
      </c>
      <c r="D73" s="42">
        <f t="shared" si="34"/>
        <v>1129242.22</v>
      </c>
      <c r="E73" s="43">
        <f t="shared" si="34"/>
        <v>6.4230485832156833E-2</v>
      </c>
      <c r="F73" s="44">
        <v>6.57</v>
      </c>
      <c r="G73" s="44">
        <f t="shared" si="35"/>
        <v>74191.213854000001</v>
      </c>
      <c r="H73" s="44">
        <v>6.57</v>
      </c>
      <c r="I73" s="44">
        <f t="shared" si="36"/>
        <v>74191.213854000001</v>
      </c>
      <c r="J73" s="44">
        <v>6.57</v>
      </c>
      <c r="K73" s="44">
        <f t="shared" si="37"/>
        <v>74191.213854000001</v>
      </c>
      <c r="L73" s="44">
        <v>6.57</v>
      </c>
      <c r="M73" s="44">
        <f t="shared" si="38"/>
        <v>74191.213854000001</v>
      </c>
      <c r="N73" s="44">
        <v>6.57</v>
      </c>
      <c r="O73" s="44">
        <f t="shared" si="39"/>
        <v>74191.213854000001</v>
      </c>
      <c r="P73" s="44">
        <v>6.58</v>
      </c>
      <c r="Q73" s="44">
        <f t="shared" si="40"/>
        <v>74304.138076000003</v>
      </c>
      <c r="R73" s="44">
        <f t="shared" si="41"/>
        <v>100</v>
      </c>
      <c r="S73" s="45">
        <f t="shared" si="41"/>
        <v>1129242.22</v>
      </c>
    </row>
    <row r="74" spans="1:37" ht="30" customHeight="1" x14ac:dyDescent="0.2">
      <c r="A74" s="48" t="str">
        <f t="shared" si="33"/>
        <v>03.00</v>
      </c>
      <c r="B74" s="40"/>
      <c r="C74" s="49" t="str">
        <f t="shared" si="34"/>
        <v xml:space="preserve">PREPARO DO SOLO                                                                                                                                                                                         </v>
      </c>
      <c r="D74" s="42">
        <f t="shared" si="34"/>
        <v>6291512.5</v>
      </c>
      <c r="E74" s="43">
        <f t="shared" si="34"/>
        <v>0.35785670898320437</v>
      </c>
      <c r="F74" s="44">
        <v>12</v>
      </c>
      <c r="G74" s="44">
        <f t="shared" si="35"/>
        <v>754981.5</v>
      </c>
      <c r="H74" s="44">
        <v>11.91</v>
      </c>
      <c r="I74" s="44">
        <f t="shared" si="36"/>
        <v>749319.13875000004</v>
      </c>
      <c r="J74" s="44"/>
      <c r="K74" s="44">
        <f t="shared" si="37"/>
        <v>0</v>
      </c>
      <c r="L74" s="44"/>
      <c r="M74" s="44">
        <f t="shared" si="38"/>
        <v>0</v>
      </c>
      <c r="N74" s="44"/>
      <c r="O74" s="44">
        <f t="shared" si="39"/>
        <v>0</v>
      </c>
      <c r="P74" s="44">
        <v>4.09</v>
      </c>
      <c r="Q74" s="44">
        <f t="shared" si="40"/>
        <v>257322.86124999999</v>
      </c>
      <c r="R74" s="44">
        <f t="shared" si="41"/>
        <v>100</v>
      </c>
      <c r="S74" s="45">
        <f t="shared" si="41"/>
        <v>6291512.5</v>
      </c>
    </row>
    <row r="75" spans="1:37" ht="30" customHeight="1" x14ac:dyDescent="0.2">
      <c r="A75" s="48" t="str">
        <f t="shared" si="33"/>
        <v>04.00</v>
      </c>
      <c r="B75" s="40"/>
      <c r="C75" s="49" t="str">
        <f t="shared" si="34"/>
        <v xml:space="preserve">ESTAÇÕES DE BOMBEAMENTO                                                                                                                                                                                 </v>
      </c>
      <c r="D75" s="42">
        <f t="shared" si="34"/>
        <v>59954.42</v>
      </c>
      <c r="E75" s="43">
        <f t="shared" si="34"/>
        <v>3.410164317435085E-3</v>
      </c>
      <c r="F75" s="44">
        <v>12</v>
      </c>
      <c r="G75" s="44">
        <f>$D75*F75/100</f>
        <v>7194.5304000000006</v>
      </c>
      <c r="H75" s="44">
        <v>12</v>
      </c>
      <c r="I75" s="44">
        <f>$D75*H75/100</f>
        <v>7194.5304000000006</v>
      </c>
      <c r="J75" s="44">
        <v>12</v>
      </c>
      <c r="K75" s="44">
        <f>$D75*J75/100</f>
        <v>7194.5304000000006</v>
      </c>
      <c r="L75" s="44">
        <v>12</v>
      </c>
      <c r="M75" s="44">
        <f>$D75*L75/100</f>
        <v>7194.5304000000006</v>
      </c>
      <c r="N75" s="44">
        <v>12</v>
      </c>
      <c r="O75" s="44">
        <f>$D75*N75/100</f>
        <v>7194.5304000000006</v>
      </c>
      <c r="P75" s="44">
        <v>16</v>
      </c>
      <c r="Q75" s="44">
        <f>$D75*P75/100</f>
        <v>9592.7071999999989</v>
      </c>
      <c r="R75" s="44">
        <f>F75+H75+J75+L75+N75+P75+R54</f>
        <v>100</v>
      </c>
      <c r="S75" s="45">
        <f>G75+I75+K75+M75+O75+Q75+S54</f>
        <v>59954.42</v>
      </c>
    </row>
    <row r="76" spans="1:37" ht="30" customHeight="1" x14ac:dyDescent="0.2">
      <c r="A76" s="48" t="str">
        <f t="shared" si="33"/>
        <v>05.00</v>
      </c>
      <c r="B76" s="40"/>
      <c r="C76" s="49" t="str">
        <f t="shared" si="34"/>
        <v xml:space="preserve">ESTRUTURA DO BARRILETE                                                                                                                                                                                  </v>
      </c>
      <c r="D76" s="42">
        <f t="shared" si="34"/>
        <v>363738.74</v>
      </c>
      <c r="E76" s="43">
        <f t="shared" si="34"/>
        <v>2.0689198094432371E-2</v>
      </c>
      <c r="F76" s="44">
        <v>20</v>
      </c>
      <c r="G76" s="44">
        <f t="shared" si="35"/>
        <v>72747.747999999992</v>
      </c>
      <c r="H76" s="44">
        <v>20</v>
      </c>
      <c r="I76" s="44">
        <f t="shared" si="36"/>
        <v>72747.747999999992</v>
      </c>
      <c r="J76" s="44">
        <v>20</v>
      </c>
      <c r="K76" s="44">
        <f t="shared" si="37"/>
        <v>72747.747999999992</v>
      </c>
      <c r="L76" s="44">
        <v>20</v>
      </c>
      <c r="M76" s="44">
        <f t="shared" si="38"/>
        <v>72747.747999999992</v>
      </c>
      <c r="N76" s="44">
        <v>20</v>
      </c>
      <c r="O76" s="44">
        <f t="shared" si="39"/>
        <v>72747.747999999992</v>
      </c>
      <c r="P76" s="44"/>
      <c r="Q76" s="44">
        <f t="shared" si="40"/>
        <v>0</v>
      </c>
      <c r="R76" s="44">
        <f t="shared" si="41"/>
        <v>100</v>
      </c>
      <c r="S76" s="45">
        <f t="shared" si="41"/>
        <v>363738.74</v>
      </c>
    </row>
    <row r="77" spans="1:37" s="65" customFormat="1" ht="30" customHeight="1" x14ac:dyDescent="0.2">
      <c r="A77" s="51" t="str">
        <f t="shared" si="33"/>
        <v>06.00</v>
      </c>
      <c r="B77" s="92"/>
      <c r="C77" s="49" t="str">
        <f t="shared" si="34"/>
        <v xml:space="preserve">ESTRUTURA DE DERIVAÇÃO / SAÍDAS                                                                                                                                                                         </v>
      </c>
      <c r="D77" s="42">
        <f t="shared" si="34"/>
        <v>228526.81</v>
      </c>
      <c r="E77" s="43">
        <f t="shared" si="34"/>
        <v>1.299844069943913E-2</v>
      </c>
      <c r="F77" s="44">
        <v>20</v>
      </c>
      <c r="G77" s="44">
        <f t="shared" si="35"/>
        <v>45705.362000000001</v>
      </c>
      <c r="H77" s="44">
        <v>20</v>
      </c>
      <c r="I77" s="44">
        <f t="shared" si="36"/>
        <v>45705.362000000001</v>
      </c>
      <c r="J77" s="44">
        <v>20</v>
      </c>
      <c r="K77" s="44">
        <f t="shared" si="37"/>
        <v>45705.362000000001</v>
      </c>
      <c r="L77" s="44">
        <v>20</v>
      </c>
      <c r="M77" s="44">
        <f t="shared" si="38"/>
        <v>45705.362000000001</v>
      </c>
      <c r="N77" s="44">
        <v>20</v>
      </c>
      <c r="O77" s="44">
        <f t="shared" si="39"/>
        <v>45705.362000000001</v>
      </c>
      <c r="P77" s="44"/>
      <c r="Q77" s="44">
        <f t="shared" si="40"/>
        <v>0</v>
      </c>
      <c r="R77" s="44">
        <f t="shared" si="41"/>
        <v>100</v>
      </c>
      <c r="S77" s="45">
        <f t="shared" si="41"/>
        <v>228526.81</v>
      </c>
      <c r="U77" s="5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</row>
    <row r="78" spans="1:37" s="65" customFormat="1" ht="50.1" customHeight="1" x14ac:dyDescent="0.2">
      <c r="A78" s="51" t="str">
        <f t="shared" si="33"/>
        <v>07.00</v>
      </c>
      <c r="B78" s="92"/>
      <c r="C78" s="49" t="str">
        <f t="shared" si="34"/>
        <v xml:space="preserve">INSTALAÇÃO DE TUBOS / CONEXÕES PARA REDES DE DISTRIBUIÇÃO D'ÁGUA  E LINHAS DE RECALQUE                                                                                                                  </v>
      </c>
      <c r="D78" s="42">
        <f t="shared" si="34"/>
        <v>144090.12999999998</v>
      </c>
      <c r="E78" s="43">
        <f t="shared" si="34"/>
        <v>8.1957430297980131E-3</v>
      </c>
      <c r="F78" s="44">
        <v>10</v>
      </c>
      <c r="G78" s="44">
        <f t="shared" si="35"/>
        <v>14409.012999999999</v>
      </c>
      <c r="H78" s="44">
        <v>10</v>
      </c>
      <c r="I78" s="44">
        <f t="shared" si="36"/>
        <v>14409.012999999999</v>
      </c>
      <c r="J78" s="44">
        <v>5</v>
      </c>
      <c r="K78" s="44">
        <f t="shared" si="37"/>
        <v>7204.5064999999995</v>
      </c>
      <c r="L78" s="44">
        <v>5</v>
      </c>
      <c r="M78" s="44">
        <f t="shared" si="38"/>
        <v>7204.5064999999995</v>
      </c>
      <c r="N78" s="44">
        <v>5</v>
      </c>
      <c r="O78" s="44">
        <f t="shared" si="39"/>
        <v>7204.5064999999995</v>
      </c>
      <c r="P78" s="44">
        <v>5</v>
      </c>
      <c r="Q78" s="44">
        <f t="shared" si="40"/>
        <v>7204.5064999999995</v>
      </c>
      <c r="R78" s="44">
        <f t="shared" si="41"/>
        <v>100</v>
      </c>
      <c r="S78" s="45">
        <f t="shared" si="41"/>
        <v>144090.13</v>
      </c>
      <c r="U78" s="5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</row>
    <row r="79" spans="1:37" s="65" customFormat="1" ht="30" customHeight="1" x14ac:dyDescent="0.2">
      <c r="A79" s="51" t="str">
        <f t="shared" si="33"/>
        <v>08.00</v>
      </c>
      <c r="B79" s="92"/>
      <c r="C79" s="49" t="str">
        <f t="shared" si="34"/>
        <v xml:space="preserve">ESTRADAS VICINAIS                                                                                                                                                                                       </v>
      </c>
      <c r="D79" s="42">
        <f t="shared" si="34"/>
        <v>400773.61999999994</v>
      </c>
      <c r="E79" s="43">
        <f t="shared" si="34"/>
        <v>2.279571545005836E-2</v>
      </c>
      <c r="F79" s="44">
        <v>8</v>
      </c>
      <c r="G79" s="44">
        <f t="shared" si="35"/>
        <v>32061.889599999995</v>
      </c>
      <c r="H79" s="44">
        <v>8</v>
      </c>
      <c r="I79" s="44">
        <f t="shared" si="36"/>
        <v>32061.889599999995</v>
      </c>
      <c r="J79" s="44">
        <v>8</v>
      </c>
      <c r="K79" s="44">
        <f t="shared" si="37"/>
        <v>32061.889599999995</v>
      </c>
      <c r="L79" s="44">
        <v>8</v>
      </c>
      <c r="M79" s="44">
        <f t="shared" si="38"/>
        <v>32061.889599999995</v>
      </c>
      <c r="N79" s="44">
        <v>8</v>
      </c>
      <c r="O79" s="44">
        <f t="shared" si="39"/>
        <v>32061.889599999995</v>
      </c>
      <c r="P79" s="44">
        <v>12</v>
      </c>
      <c r="Q79" s="44">
        <f t="shared" si="40"/>
        <v>48092.834399999992</v>
      </c>
      <c r="R79" s="44">
        <f t="shared" si="41"/>
        <v>100</v>
      </c>
      <c r="S79" s="45">
        <f t="shared" si="41"/>
        <v>400773.61999999994</v>
      </c>
      <c r="U79" s="5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</row>
    <row r="80" spans="1:37" s="65" customFormat="1" ht="30" customHeight="1" x14ac:dyDescent="0.2">
      <c r="A80" s="51" t="str">
        <f t="shared" si="33"/>
        <v>09.00</v>
      </c>
      <c r="B80" s="92"/>
      <c r="C80" s="49" t="str">
        <f t="shared" si="34"/>
        <v xml:space="preserve">DRENAGEM COLETORA SUPERFICIAL                                                                                                                                                                           </v>
      </c>
      <c r="D80" s="42">
        <f t="shared" si="34"/>
        <v>102303.78</v>
      </c>
      <c r="E80" s="43">
        <f t="shared" si="34"/>
        <v>5.8189654756851811E-3</v>
      </c>
      <c r="F80" s="44">
        <v>8</v>
      </c>
      <c r="G80" s="44">
        <f t="shared" si="35"/>
        <v>8184.3023999999996</v>
      </c>
      <c r="H80" s="44">
        <v>8</v>
      </c>
      <c r="I80" s="44">
        <f t="shared" si="36"/>
        <v>8184.3023999999996</v>
      </c>
      <c r="J80" s="44">
        <v>8</v>
      </c>
      <c r="K80" s="44">
        <f t="shared" si="37"/>
        <v>8184.3023999999996</v>
      </c>
      <c r="L80" s="44">
        <v>8</v>
      </c>
      <c r="M80" s="44">
        <f t="shared" si="38"/>
        <v>8184.3023999999996</v>
      </c>
      <c r="N80" s="44">
        <v>8</v>
      </c>
      <c r="O80" s="44">
        <f t="shared" si="39"/>
        <v>8184.3023999999996</v>
      </c>
      <c r="P80" s="44">
        <v>12</v>
      </c>
      <c r="Q80" s="44">
        <f t="shared" si="40"/>
        <v>12276.453599999999</v>
      </c>
      <c r="R80" s="44">
        <f t="shared" si="41"/>
        <v>100</v>
      </c>
      <c r="S80" s="45">
        <f t="shared" si="41"/>
        <v>102303.78</v>
      </c>
      <c r="U80" s="5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</row>
    <row r="81" spans="1:37" s="65" customFormat="1" ht="30" customHeight="1" x14ac:dyDescent="0.2">
      <c r="A81" s="51" t="str">
        <f t="shared" si="33"/>
        <v>10.00</v>
      </c>
      <c r="B81" s="92"/>
      <c r="C81" s="49" t="str">
        <f t="shared" si="34"/>
        <v xml:space="preserve">EDIFICAÇÕES                                                                                                                                                                                             </v>
      </c>
      <c r="D81" s="42">
        <f t="shared" si="34"/>
        <v>88755.09</v>
      </c>
      <c r="E81" s="43">
        <f t="shared" si="34"/>
        <v>5.0483257265892915E-3</v>
      </c>
      <c r="F81" s="44">
        <v>16</v>
      </c>
      <c r="G81" s="44">
        <f t="shared" si="35"/>
        <v>14200.814399999999</v>
      </c>
      <c r="H81" s="44">
        <v>16</v>
      </c>
      <c r="I81" s="44">
        <f t="shared" si="36"/>
        <v>14200.814399999999</v>
      </c>
      <c r="J81" s="44">
        <v>16</v>
      </c>
      <c r="K81" s="44">
        <f t="shared" si="37"/>
        <v>14200.814399999999</v>
      </c>
      <c r="L81" s="44">
        <v>16</v>
      </c>
      <c r="M81" s="44">
        <f t="shared" si="38"/>
        <v>14200.814399999999</v>
      </c>
      <c r="N81" s="44">
        <v>16</v>
      </c>
      <c r="O81" s="44">
        <f t="shared" si="39"/>
        <v>14200.814399999999</v>
      </c>
      <c r="P81" s="44">
        <v>20</v>
      </c>
      <c r="Q81" s="44">
        <f t="shared" si="40"/>
        <v>17751.017999999996</v>
      </c>
      <c r="R81" s="44">
        <f t="shared" si="41"/>
        <v>100</v>
      </c>
      <c r="S81" s="45">
        <f t="shared" si="41"/>
        <v>88755.09</v>
      </c>
      <c r="U81" s="5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</row>
    <row r="82" spans="1:37" s="65" customFormat="1" ht="30" customHeight="1" x14ac:dyDescent="0.2">
      <c r="A82" s="51" t="str">
        <f t="shared" si="33"/>
        <v>11.00</v>
      </c>
      <c r="B82" s="92"/>
      <c r="C82" s="49" t="str">
        <f t="shared" si="34"/>
        <v xml:space="preserve">INSTALAÇÕES ELÉTRICAS EM GERAL                                                                                                                                                                          </v>
      </c>
      <c r="D82" s="42">
        <f t="shared" si="34"/>
        <v>536038.56000000006</v>
      </c>
      <c r="E82" s="43">
        <f t="shared" si="34"/>
        <v>3.0489488015750736E-2</v>
      </c>
      <c r="F82" s="44">
        <v>1</v>
      </c>
      <c r="G82" s="44">
        <f t="shared" si="35"/>
        <v>5360.3856000000005</v>
      </c>
      <c r="H82" s="44">
        <v>1</v>
      </c>
      <c r="I82" s="44">
        <f t="shared" si="36"/>
        <v>5360.3856000000005</v>
      </c>
      <c r="J82" s="44">
        <v>1</v>
      </c>
      <c r="K82" s="44">
        <f t="shared" si="37"/>
        <v>5360.3856000000005</v>
      </c>
      <c r="L82" s="44">
        <v>1</v>
      </c>
      <c r="M82" s="44">
        <f t="shared" si="38"/>
        <v>5360.3856000000005</v>
      </c>
      <c r="N82" s="44">
        <v>1</v>
      </c>
      <c r="O82" s="44">
        <f t="shared" si="39"/>
        <v>5360.3856000000005</v>
      </c>
      <c r="P82" s="44"/>
      <c r="Q82" s="44">
        <f t="shared" si="40"/>
        <v>0</v>
      </c>
      <c r="R82" s="44">
        <f t="shared" si="41"/>
        <v>100</v>
      </c>
      <c r="S82" s="45">
        <f t="shared" si="41"/>
        <v>536038.56000000006</v>
      </c>
      <c r="U82" s="5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</row>
    <row r="83" spans="1:37" s="65" customFormat="1" ht="30" customHeight="1" thickBot="1" x14ac:dyDescent="0.25">
      <c r="A83" s="51" t="str">
        <f>A62</f>
        <v>12.00</v>
      </c>
      <c r="B83" s="92"/>
      <c r="C83" s="93" t="str">
        <f>C62</f>
        <v>OUTROS SERVIÇOS</v>
      </c>
      <c r="D83" s="42">
        <f>D62</f>
        <v>978898.16</v>
      </c>
      <c r="E83" s="43">
        <f>E62</f>
        <v>5.5679023758963241E-2</v>
      </c>
      <c r="F83" s="44">
        <v>7.75</v>
      </c>
      <c r="G83" s="44">
        <f t="shared" si="35"/>
        <v>75864.607400000008</v>
      </c>
      <c r="H83" s="44">
        <v>7.75</v>
      </c>
      <c r="I83" s="44">
        <f t="shared" si="36"/>
        <v>75864.607400000008</v>
      </c>
      <c r="J83" s="44">
        <v>7.75</v>
      </c>
      <c r="K83" s="44">
        <f t="shared" si="37"/>
        <v>75864.607400000008</v>
      </c>
      <c r="L83" s="44">
        <v>7.75</v>
      </c>
      <c r="M83" s="44">
        <f t="shared" si="38"/>
        <v>75864.607400000008</v>
      </c>
      <c r="N83" s="44">
        <v>7.75</v>
      </c>
      <c r="O83" s="44">
        <f t="shared" si="39"/>
        <v>75864.607400000008</v>
      </c>
      <c r="P83" s="44">
        <v>7.79</v>
      </c>
      <c r="Q83" s="44">
        <f t="shared" si="40"/>
        <v>76256.166664000004</v>
      </c>
      <c r="R83" s="44">
        <f t="shared" si="41"/>
        <v>100</v>
      </c>
      <c r="S83" s="45">
        <f t="shared" si="41"/>
        <v>978898.16</v>
      </c>
      <c r="U83" s="5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</row>
    <row r="84" spans="1:37" s="65" customFormat="1" ht="19.899999999999999" customHeight="1" x14ac:dyDescent="0.2">
      <c r="A84" s="94"/>
      <c r="B84" s="95"/>
      <c r="C84" s="36" t="str">
        <f>C63</f>
        <v>MATERIAIS</v>
      </c>
      <c r="D84" s="63">
        <f>D85</f>
        <v>7092146.4200000009</v>
      </c>
      <c r="E84" s="60"/>
      <c r="F84" s="61">
        <f>IFERROR(G84/$D$23,0)</f>
        <v>2.0815243450345508E-2</v>
      </c>
      <c r="G84" s="62">
        <f>G85</f>
        <v>365954.75527200004</v>
      </c>
      <c r="H84" s="61">
        <f>IFERROR(I84/$D$23,0)</f>
        <v>2.0815243450345508E-2</v>
      </c>
      <c r="I84" s="63">
        <f>I85</f>
        <v>365954.75527200004</v>
      </c>
      <c r="J84" s="61">
        <f>IFERROR(K84/$D$23,0)</f>
        <v>2.0815243450345508E-2</v>
      </c>
      <c r="K84" s="64">
        <f>K85</f>
        <v>365954.75527200004</v>
      </c>
      <c r="L84" s="61">
        <f>IFERROR(M84/$D$23,0)</f>
        <v>2.0815243450345508E-2</v>
      </c>
      <c r="M84" s="64">
        <f>M85</f>
        <v>365954.75527200004</v>
      </c>
      <c r="N84" s="61">
        <f>IFERROR(O84/$D$23,0)</f>
        <v>2.0815243450345508E-2</v>
      </c>
      <c r="O84" s="64">
        <f>O85</f>
        <v>365954.75527200004</v>
      </c>
      <c r="P84" s="61">
        <f>IFERROR(Q84/$D$23,0)</f>
        <v>2.0734564212165872E-2</v>
      </c>
      <c r="Q84" s="64">
        <f>Q85</f>
        <v>364536.32598800003</v>
      </c>
      <c r="R84" s="61">
        <f>IFERROR(S84/$D$23,0)</f>
        <v>0.40339619089816869</v>
      </c>
      <c r="S84" s="64">
        <f>S85</f>
        <v>7092146.4199999999</v>
      </c>
      <c r="U84" s="5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</row>
    <row r="85" spans="1:37" s="65" customFormat="1" ht="19.899999999999999" customHeight="1" thickBot="1" x14ac:dyDescent="0.25">
      <c r="A85" s="67" t="str">
        <f>A64</f>
        <v>01.00</v>
      </c>
      <c r="B85" s="68"/>
      <c r="C85" s="69" t="str">
        <f>C64</f>
        <v>MATERIAIS EM GERAL</v>
      </c>
      <c r="D85" s="70">
        <f>D64</f>
        <v>7092146.4200000009</v>
      </c>
      <c r="E85" s="71">
        <f t="shared" ref="E85:E86" si="42">IFERROR(D85/$D$23,0)</f>
        <v>0.40339619089816875</v>
      </c>
      <c r="F85" s="68">
        <v>5.16</v>
      </c>
      <c r="G85" s="68">
        <f>$D85*F85/100</f>
        <v>365954.75527200004</v>
      </c>
      <c r="H85" s="68">
        <v>5.16</v>
      </c>
      <c r="I85" s="68">
        <f>$D85*H85/100</f>
        <v>365954.75527200004</v>
      </c>
      <c r="J85" s="68">
        <v>5.16</v>
      </c>
      <c r="K85" s="68">
        <f>$D85*J85/100</f>
        <v>365954.75527200004</v>
      </c>
      <c r="L85" s="68">
        <v>5.16</v>
      </c>
      <c r="M85" s="68">
        <f>$D85*L85/100</f>
        <v>365954.75527200004</v>
      </c>
      <c r="N85" s="68">
        <v>5.16</v>
      </c>
      <c r="O85" s="68">
        <f>$D85*N85/100</f>
        <v>365954.75527200004</v>
      </c>
      <c r="P85" s="68">
        <v>5.14</v>
      </c>
      <c r="Q85" s="68">
        <f>$D85*P85/100</f>
        <v>364536.32598800003</v>
      </c>
      <c r="R85" s="68">
        <f>F85+H85+J85+L85+N85+P85+R64</f>
        <v>100</v>
      </c>
      <c r="S85" s="68">
        <f>G85+I85+K85+M85+O85+Q85+S64</f>
        <v>7092146.4199999999</v>
      </c>
      <c r="U85" s="5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</row>
    <row r="86" spans="1:37" s="65" customFormat="1" ht="19.899999999999999" customHeight="1" x14ac:dyDescent="0.2">
      <c r="A86" s="72"/>
      <c r="B86" s="73"/>
      <c r="C86" s="74" t="str">
        <f>C65</f>
        <v>TOTAL</v>
      </c>
      <c r="D86" s="75">
        <f>D71+D84</f>
        <v>17581094.169999998</v>
      </c>
      <c r="E86" s="76">
        <f t="shared" si="42"/>
        <v>1</v>
      </c>
      <c r="F86" s="76">
        <f t="shared" ref="F86:O86" si="43">F71+F84</f>
        <v>8.3661239039139995E-2</v>
      </c>
      <c r="G86" s="75">
        <f t="shared" si="43"/>
        <v>1470856.1219260003</v>
      </c>
      <c r="H86" s="76">
        <f t="shared" si="43"/>
        <v>8.3339168001055106E-2</v>
      </c>
      <c r="I86" s="75">
        <f t="shared" si="43"/>
        <v>1465193.7606760003</v>
      </c>
      <c r="J86" s="77">
        <f t="shared" si="43"/>
        <v>4.0308646809665546E-2</v>
      </c>
      <c r="K86" s="78">
        <f t="shared" si="43"/>
        <v>708670.11542599997</v>
      </c>
      <c r="L86" s="77">
        <f t="shared" si="43"/>
        <v>4.0308646809665546E-2</v>
      </c>
      <c r="M86" s="78">
        <f t="shared" si="43"/>
        <v>708670.11542599997</v>
      </c>
      <c r="N86" s="77">
        <f t="shared" si="43"/>
        <v>4.0308646809665546E-2</v>
      </c>
      <c r="O86" s="78">
        <f t="shared" si="43"/>
        <v>708670.11542599997</v>
      </c>
      <c r="P86" s="77">
        <v>4.0899999999999999E-2</v>
      </c>
      <c r="Q86" s="78">
        <f>Q71+Q84</f>
        <v>867337.01167799998</v>
      </c>
      <c r="R86" s="77">
        <f>R71</f>
        <v>0.59660380910183131</v>
      </c>
      <c r="S86" s="78">
        <f>S71+S84</f>
        <v>17581094.169999998</v>
      </c>
      <c r="U86" s="5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</row>
    <row r="87" spans="1:37" s="65" customFormat="1" ht="19.899999999999999" customHeight="1" thickBot="1" x14ac:dyDescent="0.25">
      <c r="A87" s="79"/>
      <c r="B87" s="68"/>
      <c r="C87" s="80" t="str">
        <f>C66</f>
        <v>ACUMULADO</v>
      </c>
      <c r="D87" s="81"/>
      <c r="E87" s="82"/>
      <c r="F87" s="82">
        <f>F86+P66</f>
        <v>0.74640138574310377</v>
      </c>
      <c r="G87" s="81">
        <f>G86+Q66</f>
        <v>13122553.051368002</v>
      </c>
      <c r="H87" s="82">
        <f t="shared" ref="H87:Q87" si="44">H86+F87</f>
        <v>0.82974055374415889</v>
      </c>
      <c r="I87" s="81">
        <f t="shared" si="44"/>
        <v>14587746.812044002</v>
      </c>
      <c r="J87" s="82">
        <f t="shared" si="44"/>
        <v>0.8700492005538244</v>
      </c>
      <c r="K87" s="81">
        <f t="shared" si="44"/>
        <v>15296416.927470002</v>
      </c>
      <c r="L87" s="82">
        <f t="shared" si="44"/>
        <v>0.9103578473634899</v>
      </c>
      <c r="M87" s="81">
        <f t="shared" si="44"/>
        <v>16005087.042896003</v>
      </c>
      <c r="N87" s="82">
        <f t="shared" si="44"/>
        <v>0.95066649417315541</v>
      </c>
      <c r="O87" s="81">
        <f t="shared" si="44"/>
        <v>16713757.158322003</v>
      </c>
      <c r="P87" s="82">
        <f t="shared" si="44"/>
        <v>0.99156649417315545</v>
      </c>
      <c r="Q87" s="81">
        <f t="shared" si="44"/>
        <v>17581094.170000002</v>
      </c>
      <c r="R87" s="82"/>
      <c r="S87" s="83"/>
      <c r="U87" s="5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</row>
  </sheetData>
  <mergeCells count="29">
    <mergeCell ref="A69:A70"/>
    <mergeCell ref="B69:B70"/>
    <mergeCell ref="C69:C70"/>
    <mergeCell ref="D69:D70"/>
    <mergeCell ref="E69:E70"/>
    <mergeCell ref="R69:S69"/>
    <mergeCell ref="A48:A49"/>
    <mergeCell ref="B48:B49"/>
    <mergeCell ref="C48:C49"/>
    <mergeCell ref="D48:D49"/>
    <mergeCell ref="E48:E49"/>
    <mergeCell ref="R48:S48"/>
    <mergeCell ref="R6:S6"/>
    <mergeCell ref="A27:A28"/>
    <mergeCell ref="B27:B28"/>
    <mergeCell ref="C27:C28"/>
    <mergeCell ref="D27:D28"/>
    <mergeCell ref="E27:E28"/>
    <mergeCell ref="R27:S27"/>
    <mergeCell ref="D1:L1"/>
    <mergeCell ref="D2:L2"/>
    <mergeCell ref="D3:L3"/>
    <mergeCell ref="A4:D5"/>
    <mergeCell ref="E4:S5"/>
    <mergeCell ref="A6:A7"/>
    <mergeCell ref="B6:B7"/>
    <mergeCell ref="C6:C7"/>
    <mergeCell ref="D6:D7"/>
    <mergeCell ref="E6:E7"/>
  </mergeCells>
  <printOptions horizontalCentered="1"/>
  <pageMargins left="0.22" right="0.23" top="0.74" bottom="0.83" header="0.31496062992125984" footer="0.31496062992125984"/>
  <pageSetup paperSize="9" scale="39" fitToHeight="2" orientation="landscape" r:id="rId1"/>
  <headerFooter alignWithMargins="0"/>
  <rowBreaks count="1" manualBreakCount="1">
    <brk id="45" max="18" man="1"/>
  </rowBreaks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2</xdr:col>
                <xdr:colOff>962025</xdr:colOff>
                <xdr:row>0</xdr:row>
                <xdr:rowOff>200025</xdr:rowOff>
              </from>
              <to>
                <xdr:col>2</xdr:col>
                <xdr:colOff>2790825</xdr:colOff>
                <xdr:row>2</xdr:row>
                <xdr:rowOff>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CRONOGRAMA_24_adgim</vt:lpstr>
      <vt:lpstr>CRONOGRAMA_24_adgim!Area_de_impressao</vt:lpstr>
      <vt:lpstr>CRONOGRAMA_24_adgim!Titulos_de_impressao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2020-11-25T18:58:41Z</dcterms:created>
  <dcterms:modified xsi:type="dcterms:W3CDTF">2020-11-25T18:59:20Z</dcterms:modified>
</cp:coreProperties>
</file>