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- ANO 2020\1- MINUTAS DE EDITAIS EM ELABORAÇÃO\MINUTA_PE_SRP_CISTERNAS\"/>
    </mc:Choice>
  </mc:AlternateContent>
  <xr:revisionPtr revIDLastSave="0" documentId="8_{28C00B04-06FA-4AB9-8F31-05025AC48E7F}" xr6:coauthVersionLast="45" xr6:coauthVersionMax="45" xr10:uidLastSave="{00000000-0000-0000-0000-000000000000}"/>
  <bookViews>
    <workbookView xWindow="23880" yWindow="-180" windowWidth="20730" windowHeight="11160" xr2:uid="{00000000-000D-0000-FFFF-FFFF00000000}"/>
  </bookViews>
  <sheets>
    <sheet name="CISTERNAS BA 2SR" sheetId="6" r:id="rId1"/>
    <sheet name="B.D.I SERVIÇOS (SEM DES.)" sheetId="8" r:id="rId2"/>
    <sheet name="B.D.I MATERIAIS (SEM DES.)" sheetId="9" r:id="rId3"/>
    <sheet name="COMPOSIÇÕES" sheetId="10" r:id="rId4"/>
    <sheet name="Cronograma Físico-Financeiro" sheetId="11" r:id="rId5"/>
  </sheets>
  <externalReferences>
    <externalReference r:id="rId6"/>
    <externalReference r:id="rId7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BA 2SR'!$A$11:$J$69</definedName>
    <definedName name="_xlnm._FilterDatabase" localSheetId="3" hidden="1">COMPOSIÇÕES!$A$10:$H$125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2">'B.D.I MATERIAIS (SEM DES.)'!$A$1:$H$37</definedName>
    <definedName name="_xlnm.Print_Area" localSheetId="1">'B.D.I SERVIÇOS (SEM DES.)'!$A$1:$H$37</definedName>
    <definedName name="_xlnm.Print_Area" localSheetId="0">'CISTERNAS BA 2SR'!$A$1:$J$60</definedName>
    <definedName name="_xlnm.Print_Area" localSheetId="3">COMPOSIÇÕES!$A$1:$H$119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 localSheetId="2">#REF!</definedName>
    <definedName name="COD_SINAPI" localSheetId="1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 localSheetId="2">#REF!</definedName>
    <definedName name="Excel_BuiltIn_Print_Area_4" localSheetId="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 localSheetId="2">#REF!</definedName>
    <definedName name="Excel_BuiltIn_Print_Titles_2_1" localSheetId="1">#REF!</definedName>
    <definedName name="Excel_BuiltIn_Print_Titles_2_1">(#REF!,#REF!)</definedName>
    <definedName name="Excel_BuiltIn_Print_Titles_3">#REF!</definedName>
    <definedName name="Excel_BuiltIn_Print_Titles_3_1" localSheetId="2">#REF!</definedName>
    <definedName name="Excel_BuiltIn_Print_Titles_3_1" localSheetId="1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 localSheetId="2">#REF!</definedName>
    <definedName name="Excel_BuiltIn_Print_Titles_4_1" localSheetId="1">#REF!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 localSheetId="4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BA 2SR'!$1:$10</definedName>
    <definedName name="_xlnm.Print_Titles" localSheetId="3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81029"/>
</workbook>
</file>

<file path=xl/calcChain.xml><?xml version="1.0" encoding="utf-8"?>
<calcChain xmlns="http://schemas.openxmlformats.org/spreadsheetml/2006/main">
  <c r="B11" i="11" l="1"/>
  <c r="H17" i="10" l="1"/>
  <c r="H100" i="10" l="1"/>
  <c r="H101" i="10"/>
  <c r="H102" i="10"/>
  <c r="H103" i="10"/>
  <c r="H99" i="10"/>
  <c r="H104" i="10" l="1"/>
  <c r="H93" i="10"/>
  <c r="H92" i="10"/>
  <c r="H87" i="10"/>
  <c r="H86" i="10"/>
  <c r="H85" i="10"/>
  <c r="H81" i="10"/>
  <c r="H80" i="10"/>
  <c r="H79" i="10"/>
  <c r="H78" i="10"/>
  <c r="H77" i="10"/>
  <c r="H73" i="10"/>
  <c r="H72" i="10"/>
  <c r="H68" i="10"/>
  <c r="H69" i="10" s="1"/>
  <c r="H64" i="10"/>
  <c r="H63" i="10"/>
  <c r="H59" i="10"/>
  <c r="H58" i="10"/>
  <c r="H57" i="10"/>
  <c r="H56" i="10"/>
  <c r="H52" i="10"/>
  <c r="H53" i="10" s="1"/>
  <c r="H48" i="10"/>
  <c r="H47" i="10"/>
  <c r="H43" i="10"/>
  <c r="H44" i="10" s="1"/>
  <c r="H39" i="10"/>
  <c r="H38" i="10"/>
  <c r="H37" i="10"/>
  <c r="H36" i="10"/>
  <c r="H35" i="10"/>
  <c r="H34" i="10"/>
  <c r="H33" i="10"/>
  <c r="H29" i="10"/>
  <c r="H30" i="10" s="1"/>
  <c r="H24" i="10"/>
  <c r="H23" i="10"/>
  <c r="H88" i="10" l="1"/>
  <c r="H49" i="10"/>
  <c r="H82" i="10"/>
  <c r="H65" i="10"/>
  <c r="H60" i="10"/>
  <c r="H74" i="10"/>
  <c r="B16" i="11"/>
  <c r="B15" i="11"/>
  <c r="B14" i="11"/>
  <c r="B13" i="11"/>
  <c r="B12" i="11"/>
  <c r="H25" i="10" l="1"/>
  <c r="H22" i="10"/>
  <c r="H21" i="10"/>
  <c r="H18" i="10" l="1"/>
  <c r="H26" i="10"/>
  <c r="H113" i="10"/>
  <c r="H112" i="10"/>
  <c r="H118" i="10"/>
  <c r="H117" i="10"/>
  <c r="H108" i="10"/>
  <c r="H107" i="10"/>
  <c r="I8" i="6"/>
  <c r="H109" i="10" l="1"/>
  <c r="H119" i="10"/>
  <c r="H114" i="10"/>
  <c r="H94" i="10" l="1"/>
  <c r="H95" i="10"/>
  <c r="H91" i="10"/>
  <c r="H96" i="10" l="1"/>
  <c r="F23" i="9" l="1"/>
  <c r="F17" i="9"/>
  <c r="F23" i="8"/>
  <c r="F17" i="8"/>
  <c r="F32" i="8" l="1"/>
  <c r="H40" i="10"/>
  <c r="F32" i="9"/>
  <c r="I7" i="6" s="1"/>
  <c r="H55" i="6" l="1"/>
  <c r="I55" i="6" s="1"/>
  <c r="H46" i="6"/>
  <c r="I46" i="6" s="1"/>
  <c r="H54" i="6"/>
  <c r="H43" i="6"/>
  <c r="I43" i="6" s="1"/>
  <c r="I42" i="6" s="1"/>
  <c r="H53" i="6"/>
  <c r="I53" i="6" s="1"/>
  <c r="H58" i="6"/>
  <c r="I58" i="6" s="1"/>
  <c r="H49" i="6"/>
  <c r="I49" i="6" s="1"/>
  <c r="H57" i="6"/>
  <c r="I57" i="6" s="1"/>
  <c r="H48" i="6"/>
  <c r="I48" i="6" s="1"/>
  <c r="H56" i="6"/>
  <c r="I56" i="6" s="1"/>
  <c r="H47" i="6"/>
  <c r="I47" i="6" s="1"/>
  <c r="H50" i="6"/>
  <c r="I50" i="6" s="1"/>
  <c r="H52" i="6"/>
  <c r="I52" i="6" s="1"/>
  <c r="H51" i="6"/>
  <c r="I51" i="6" s="1"/>
  <c r="I54" i="6"/>
  <c r="I6" i="6"/>
  <c r="H31" i="6" s="1"/>
  <c r="I31" i="6" s="1"/>
  <c r="H18" i="6" l="1"/>
  <c r="I18" i="6" s="1"/>
  <c r="H17" i="6"/>
  <c r="I17" i="6" s="1"/>
  <c r="H19" i="6"/>
  <c r="I19" i="6" s="1"/>
  <c r="I45" i="6"/>
  <c r="I40" i="6" s="1"/>
  <c r="H33" i="6"/>
  <c r="I33" i="6" s="1"/>
  <c r="H27" i="6"/>
  <c r="I27" i="6" s="1"/>
  <c r="H37" i="6"/>
  <c r="I37" i="6" s="1"/>
  <c r="H30" i="6"/>
  <c r="I30" i="6" s="1"/>
  <c r="H16" i="6"/>
  <c r="I16" i="6" s="1"/>
  <c r="H24" i="6"/>
  <c r="I24" i="6" s="1"/>
  <c r="H38" i="6"/>
  <c r="I38" i="6" s="1"/>
  <c r="H25" i="6"/>
  <c r="I25" i="6" s="1"/>
  <c r="H26" i="6"/>
  <c r="I26" i="6" s="1"/>
  <c r="H22" i="6"/>
  <c r="I22" i="6" s="1"/>
  <c r="H36" i="6"/>
  <c r="I36" i="6" s="1"/>
  <c r="H23" i="6"/>
  <c r="I23" i="6" s="1"/>
  <c r="H32" i="6"/>
  <c r="I32" i="6" s="1"/>
  <c r="I29" i="6" l="1"/>
  <c r="I21" i="6"/>
  <c r="I35" i="6"/>
  <c r="H12" i="10" l="1"/>
  <c r="H13" i="10" l="1"/>
  <c r="H14" i="10" s="1"/>
  <c r="H15" i="6" l="1"/>
  <c r="I15" i="6" s="1"/>
  <c r="I14" i="6" s="1"/>
  <c r="I12" i="6" s="1"/>
  <c r="I60" i="6" s="1"/>
  <c r="E11" i="11" l="1"/>
  <c r="D11" i="11"/>
  <c r="F11" i="11" l="1"/>
  <c r="G11" i="11" l="1"/>
  <c r="H11" i="11" l="1"/>
  <c r="I11" i="11" l="1"/>
  <c r="C11" i="11" l="1"/>
  <c r="J11" i="11" s="1"/>
  <c r="J14" i="6"/>
  <c r="K11" i="11" l="1"/>
  <c r="J21" i="6"/>
  <c r="C12" i="11"/>
  <c r="D12" i="11" s="1"/>
  <c r="E12" i="11" l="1"/>
  <c r="F12" i="11" l="1"/>
  <c r="G12" i="11" l="1"/>
  <c r="H12" i="11" l="1"/>
  <c r="I12" i="11" l="1"/>
  <c r="J12" i="11" l="1"/>
  <c r="K12" i="11" s="1"/>
  <c r="J29" i="6"/>
  <c r="C13" i="11"/>
  <c r="E13" i="11" l="1"/>
  <c r="D13" i="11"/>
  <c r="F13" i="11" l="1"/>
  <c r="G13" i="11" l="1"/>
  <c r="H13" i="11" l="1"/>
  <c r="I13" i="11" l="1"/>
  <c r="J13" i="11" s="1"/>
  <c r="K13" i="11" s="1"/>
  <c r="J12" i="6"/>
  <c r="J35" i="6"/>
  <c r="C14" i="11"/>
  <c r="D14" i="11" s="1"/>
  <c r="E14" i="11" l="1"/>
  <c r="F14" i="11" s="1"/>
  <c r="G14" i="11" s="1"/>
  <c r="H14" i="11" l="1"/>
  <c r="I14" i="11" l="1"/>
  <c r="J14" i="11" s="1"/>
  <c r="K14" i="11" l="1"/>
  <c r="J42" i="6"/>
  <c r="C15" i="11"/>
  <c r="E15" i="11" s="1"/>
  <c r="D15" i="11" l="1"/>
  <c r="F15" i="11"/>
  <c r="G15" i="11" l="1"/>
  <c r="H15" i="11" l="1"/>
  <c r="I15" i="11" l="1"/>
  <c r="J15" i="11" l="1"/>
  <c r="K15" i="11" l="1"/>
  <c r="J40" i="6"/>
  <c r="J45" i="6"/>
  <c r="C16" i="11"/>
  <c r="C17" i="11" s="1"/>
  <c r="C18" i="11" s="1"/>
  <c r="D16" i="11" l="1"/>
  <c r="D17" i="11" s="1"/>
  <c r="D18" i="11" s="1"/>
  <c r="E16" i="11"/>
  <c r="F16" i="11" l="1"/>
  <c r="E17" i="11"/>
  <c r="E18" i="11" s="1"/>
  <c r="G16" i="11" l="1"/>
  <c r="F17" i="11"/>
  <c r="F18" i="11" s="1"/>
  <c r="H16" i="11" l="1"/>
  <c r="G17" i="11"/>
  <c r="G18" i="11" s="1"/>
  <c r="I16" i="11" l="1"/>
  <c r="J16" i="11" s="1"/>
  <c r="J17" i="11" s="1"/>
  <c r="J18" i="11" s="1"/>
  <c r="H17" i="11"/>
  <c r="H18" i="11" s="1"/>
  <c r="I17" i="11" l="1"/>
  <c r="K16" i="11"/>
  <c r="I18" i="11" l="1"/>
  <c r="K18" i="11" s="1"/>
  <c r="K17" i="11"/>
  <c r="I65" i="6"/>
  <c r="I66" i="6" s="1"/>
  <c r="I67" i="6" s="1"/>
  <c r="J60" i="6"/>
  <c r="I69" i="6" l="1"/>
  <c r="J66" i="6"/>
</calcChain>
</file>

<file path=xl/sharedStrings.xml><?xml version="1.0" encoding="utf-8"?>
<sst xmlns="http://schemas.openxmlformats.org/spreadsheetml/2006/main" count="628" uniqueCount="302">
  <si>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</si>
  <si>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</si>
  <si>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</si>
  <si>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</si>
  <si>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</si>
  <si>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</si>
  <si>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</si>
  <si>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</si>
  <si>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</si>
  <si>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</si>
  <si>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</si>
  <si>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</si>
  <si>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PLANILHA ORÇAMENTÁRIA</t>
  </si>
  <si>
    <t>REGULARIZAÇÃO COM SOLO-CIMENTO TRAÇO 1:20, ESP=10CM</t>
  </si>
  <si>
    <t>BDI SERVIÇOS</t>
  </si>
  <si>
    <t>BDI MATERIAIS</t>
  </si>
  <si>
    <t>M</t>
  </si>
  <si>
    <t>01.01.01</t>
  </si>
  <si>
    <t>01.01.02</t>
  </si>
  <si>
    <t>01.01.03</t>
  </si>
  <si>
    <t>01.01.04</t>
  </si>
  <si>
    <t>01.01.05</t>
  </si>
  <si>
    <t>01.02.01</t>
  </si>
  <si>
    <t>01.02.02</t>
  </si>
  <si>
    <t>01.02.03</t>
  </si>
  <si>
    <t>M3</t>
  </si>
  <si>
    <t xml:space="preserve">KG    </t>
  </si>
  <si>
    <t xml:space="preserve">M3    </t>
  </si>
  <si>
    <t xml:space="preserve">UN    </t>
  </si>
  <si>
    <t xml:space="preserve">M     </t>
  </si>
  <si>
    <t xml:space="preserve">H     </t>
  </si>
  <si>
    <t xml:space="preserve">M2    </t>
  </si>
  <si>
    <t>MÊS</t>
  </si>
  <si>
    <t>02.01</t>
  </si>
  <si>
    <t>02.02</t>
  </si>
  <si>
    <t>Item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</si>
  <si>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</si>
  <si>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</si>
  <si>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</si>
  <si>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</si>
  <si>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SERVIÇOS PRELIMINAES E CANTEIRO DE OBRAS                                                                                                                                                                </t>
  </si>
  <si>
    <t xml:space="preserve">MOBILIZAÇÃO E DESMOBILIZAÇÃO DE PESSOAL E EQUIPAMENTOS                                                                                                                                                  </t>
  </si>
  <si>
    <t xml:space="preserve">INSTALAÇÃO DE CANTEIRO DE OBRAS (LOCAÇÃO DE IMÓVEL)                                                                                                                                                     </t>
  </si>
  <si>
    <t xml:space="preserve">MÊS   </t>
  </si>
  <si>
    <t xml:space="preserve">ADMINISTRAÇÃO LOCAL E MANUTENÇÃO DO CANTEIRO DE OBRAS                                                                                                                                                   </t>
  </si>
  <si>
    <t xml:space="preserve">VEÍCULO PICK-UP CABINE DUPLA 4X4 (163 CV), COM AR-CONDICIONADO PARA APOIO À FISCALIZAÇÃO, INCLUINDO DESPESAS COM COMBUSTÍVEL, ÓLEOS, MANUTENÇÃO, LICENCIAMENTO, SEGUROS, IMPOSTOS, ETC.                 </t>
  </si>
  <si>
    <t xml:space="preserve">ESCAVAÇÃO MANUAL - ABERTURA DA CISTERNA - H=80CM                                                                                                                                                        </t>
  </si>
  <si>
    <t xml:space="preserve">REGULARIZAÇÃO COM SOLO-CIMENTO TRAÇO 1:20, ESP=10CM                                                                                                                                                     </t>
  </si>
  <si>
    <t xml:space="preserve">M3XKM </t>
  </si>
  <si>
    <t xml:space="preserve">ESPALHAMENTO DO MATERIAL ESCAVADO NÃO UTILIZADO PARA  ATERRO                                                                                                                                            </t>
  </si>
  <si>
    <t xml:space="preserve">SERVIÇOS COMPLEMENTARES                                                                                                                                                                                 </t>
  </si>
  <si>
    <t xml:space="preserve">CALHA EM CHAPA DE AÇO GALVANIZADO NÚMERO 26. DESENVOLVIMENTO DE 30 CM. INCLUSO TRANSPORTE VERTICAL. (SINAPI 94227 ADAPTADA)                                                                             </t>
  </si>
  <si>
    <t xml:space="preserve">TRANSPORTE DAS CISTERNAS                                                                                                                                                                                </t>
  </si>
  <si>
    <t xml:space="preserve">UNXKM </t>
  </si>
  <si>
    <t>MINISTÉRIO DO DESENVOLVIMENTO REGIONAL - MDR</t>
  </si>
  <si>
    <t>M3XKM</t>
  </si>
  <si>
    <t>UNXKM</t>
  </si>
  <si>
    <t>QUANTIDADE ESTIMADA / CISTERNA</t>
  </si>
  <si>
    <t>QUANTIDADE TOTAL</t>
  </si>
  <si>
    <t>SETEMBRO / 2020</t>
  </si>
  <si>
    <t>VALOR
UNIT.
S/BDI (R$)</t>
  </si>
  <si>
    <t>VALOR
UNIT.
C/BDI (R$)</t>
  </si>
  <si>
    <t>VALOR
TOTAL (R$)</t>
  </si>
  <si>
    <t>CÓDIGO / BASE</t>
  </si>
  <si>
    <t>QTD DE CISTERNAS</t>
  </si>
  <si>
    <t>BASES DE REFERÊNCIA.: SINAPI / ORSE / DNIT</t>
  </si>
  <si>
    <t>FORNECIMENTO DE MATERIAIS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</si>
  <si>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</si>
  <si>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BOMBA DÁGUA DE MEMBRANA ANGULAR MANUAL, PRODUZIDA EM PLÁSTICO DE ENGENHARIA ATÓXICO, RESISTENTE A EXPOSIÇÃO PROLONGADA AO SOL.</t>
  </si>
  <si>
    <t>PLACA DE ALUMINIO ANODIZADO PARA NUMERAÇÃO DAS CISTERNAS</t>
  </si>
  <si>
    <t xml:space="preserve">TUBO DE PVC PARA ESGOTO PREDIAL DN 100MM </t>
  </si>
  <si>
    <t>TÊ SANITÁRIO PVC PARA ESGOTO PREDIAL DN 100MM</t>
  </si>
  <si>
    <t>JOELHO PVC SOLD. 90G PB P/ESGOTO PREDIAL DN 100MM</t>
  </si>
  <si>
    <t>LUVA SIMPLES PVC P/ESG. PREDIAL DN 100MM</t>
  </si>
  <si>
    <t>FILTRO SEPARADOR DE FOLHAS E DETRITOS</t>
  </si>
  <si>
    <t>CONJUNTO DE SUCÇÃO FLUTUANTE COM MANGUEIRA FLEXIVEL: BOIA 15CM COM ARGOLAS DE FIXAÇÃO, BRAÇADEIRA, CONECTOR ANGULAR PARA TUBOS, 2,5M MANGUEIRA 1" PVC COM REFORÇO SILICONE ESPIRALADA</t>
  </si>
  <si>
    <t>COTAÇÃO</t>
  </si>
  <si>
    <t xml:space="preserve">INSTALAÇÃO DAS CISTERNAS                                                                                                                                                                    </t>
  </si>
  <si>
    <t>VALOR TOTAL DA PLANILHA</t>
  </si>
  <si>
    <t>02.01.01</t>
  </si>
  <si>
    <t>02.02.01</t>
  </si>
  <si>
    <t>02.02.02</t>
  </si>
  <si>
    <t>02.02.03</t>
  </si>
  <si>
    <t>02.02.04</t>
  </si>
  <si>
    <t>02.02.05</t>
  </si>
  <si>
    <t>02.02.06</t>
  </si>
  <si>
    <t>02.02.07</t>
  </si>
  <si>
    <t>02.02.08</t>
  </si>
  <si>
    <t>02.02.09</t>
  </si>
  <si>
    <t>MATERIAIS PARA INSTALAÇÃO DAS CISTERNAS</t>
  </si>
  <si>
    <t xml:space="preserve">VALOR (R$)
/ CISTERNA </t>
  </si>
  <si>
    <t>Valor total disponibilizado</t>
  </si>
  <si>
    <t>Valor p/ cisternas</t>
  </si>
  <si>
    <t>CAP PVC, SOLDAVEL, DN 100 MM, SERIE NORMAL, PARA ESGOTO PREDIAL</t>
  </si>
  <si>
    <t>DETALHAMENTO DO BDI - SERVIÇOS</t>
  </si>
  <si>
    <t>3.1</t>
  </si>
  <si>
    <t>ISS</t>
  </si>
  <si>
    <t>3.2</t>
  </si>
  <si>
    <t>PIS</t>
  </si>
  <si>
    <t>Cofins</t>
  </si>
  <si>
    <t>Ministério do Desenvolvimento Regional</t>
  </si>
  <si>
    <t>Companhia de Desenvolvimento do Vale do São Francisco e Parnaíba</t>
  </si>
  <si>
    <t>Descrição dos serviços</t>
  </si>
  <si>
    <t>Preço de Venda (%)</t>
  </si>
  <si>
    <t>Custo Direto (%)</t>
  </si>
  <si>
    <t>Administração Central (A)</t>
  </si>
  <si>
    <t>Impostos e Taxas (I)</t>
  </si>
  <si>
    <t>2.1</t>
  </si>
  <si>
    <t>2.2</t>
  </si>
  <si>
    <t>2.3</t>
  </si>
  <si>
    <t>2.4</t>
  </si>
  <si>
    <t>CPRB (INSS)</t>
  </si>
  <si>
    <t>3</t>
  </si>
  <si>
    <t xml:space="preserve">Risco, seguro e garantia (R) </t>
  </si>
  <si>
    <t>Risco</t>
  </si>
  <si>
    <t>Seguro + garantia</t>
  </si>
  <si>
    <t>Despesas Financeiras (DF)</t>
  </si>
  <si>
    <t>Lucro (L)</t>
  </si>
  <si>
    <t>BDI* (%):</t>
  </si>
  <si>
    <t>Considerações:</t>
  </si>
  <si>
    <t>Acórdão nº 2622/2013 - TCU /Plenário</t>
  </si>
  <si>
    <r>
      <t xml:space="preserve">(*) </t>
    </r>
    <r>
      <rPr>
        <b/>
        <sz val="10"/>
        <rFont val="Arial"/>
        <family val="2"/>
      </rPr>
      <t>BDI (%) = (((1+(AC+S+R+G))*(1+DF)*(1+L)/(1-I))-1)*100</t>
    </r>
  </si>
  <si>
    <t>* Considerando a Lei nº 12.844/2013 e Acórdão 2293/2013-TCU -Plenário  (Desoneração da Folha de Pagamento)</t>
  </si>
  <si>
    <t>DETALHAMENTO DO BDI - FORNECIMENTO DE MATERIAIS</t>
  </si>
  <si>
    <t>APAGAR ANTES DE ENVIAR PARA A LICITAÇÃO</t>
  </si>
  <si>
    <t>MOBILIZAÇÃO E DESMOBILIZAÇÃO DE PESSOAL E EQUIPAMENTOS</t>
  </si>
  <si>
    <t>CAMINHÃO TOCO. PBT 14.300 KG. CARGA ÚTIL MÁX. 9.710 KG. DIST. ENTRE EIXOS 3.56 M. POTÊNCIA 185 CV. INCLUSIVE CARROCERIA FIXA ABERTA DE MADEIRA P/ TRANSPORTE GERAL DE CARGA SECA. DIMEN. APROX. 2.50 X 6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</si>
  <si>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</si>
  <si>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</si>
  <si>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>Custo Direto Total</t>
  </si>
  <si>
    <t xml:space="preserve"> 31/01/2020</t>
  </si>
  <si>
    <t>INSTALAÇÃO DE CANTEIRO DE OBRAS (LOCAÇÃO DE IMÓVEL)</t>
  </si>
  <si>
    <t>ADMINISTRAÇÃO LOCAL E MANUTENÇÃO DO CANTEIRO DE OBRAS</t>
  </si>
  <si>
    <t xml:space="preserve">VEÍCULO LEVE 1.3 - TABELA CODEVASF 7SR CÓD B3                                                                                                                                                           </t>
  </si>
  <si>
    <t xml:space="preserve">PICK-UP CD 4X4 DIESEL - TABELA CODEVASF 7SR CÓD B11                                                                                                                                                     </t>
  </si>
  <si>
    <t xml:space="preserve">ENGENHEIRO CIVIL JUNIOR COM ENCARGOS COMPLEMENTARES                                                                                                                                                     </t>
  </si>
  <si>
    <t xml:space="preserve">MES   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</si>
  <si>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</si>
  <si>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</si>
  <si>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VEÍCULO PICK-UP CABINE DUPLA 4X4 (163 CV), COM AR-CONDICIONADO PARA APOIO À FISCALIZAÇÃO, INCLUINDO DESPESAS COM COMBUSTÍVEL, ÓLEOS, MANUTENÇÃO, LICENCIAMENTO, SEGUROS, IMPOSTOS, ETC.</t>
  </si>
  <si>
    <t>PLACA DE OBRA EM CHAPA DE ACO GALVANIZADO (15 PLACAS DE 12M2)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</si>
  <si>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</si>
  <si>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</si>
  <si>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</si>
  <si>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</si>
  <si>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</si>
  <si>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</si>
  <si>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CIMENTO PORTLAND COMPOSTO CP II-32                                                                                                                                                                      </t>
  </si>
  <si>
    <t xml:space="preserve">CHI   </t>
  </si>
  <si>
    <t>ESCAVAÇÃO MANUAL - ABERTURA DA CISTERNA - H=80CM</t>
  </si>
  <si>
    <t>REATERRO COMPACTADO LATERAL, CONFORME ESPECIFICADO EM PROJETO, COM APROVEITAMENTO DO MATERIAL ESCAVADO</t>
  </si>
  <si>
    <t>ESCAVACAO E CARGA MATERIAL DE JAZIDA 1A CATEGORIA</t>
  </si>
  <si>
    <t xml:space="preserve">TRATOR DE ESTEIRAS. POTÊNCIA 150 HP. PESO OPERACIONAL 16.7 T. COM RODA MOTRIZ ELEVADA E LÂMINA 3.18 M3 - CHP DIURNO. AF_06/2014                                                                         </t>
  </si>
  <si>
    <t xml:space="preserve">PÁ CARREGADEIRA SOBRE RODAS. POTÊNCIA 197 HP. CAPACIDADE DA CAÇAMBA 2.5 A 3.5 M3. PESO OPERACIONAL 18338 KG - CHP DIURNO. AF_06/2014                                                                    </t>
  </si>
  <si>
    <t xml:space="preserve">PÁ CARREGADEIRA SOBRE RODAS. POTÊNCIA 197 HP. CAPACIDADE DA CAÇAMBA 2.5 A 3.5 M3. PESO OPERACIONAL 18338 KG - CHI DIURNO. AF_06/2014                                                                    </t>
  </si>
  <si>
    <t>TRANSPORTE LOCAL MATERIAL DE JAZIDA DMT= 10KM - ROD. NÃO PAVIMENTADA</t>
  </si>
  <si>
    <t xml:space="preserve">CAMINHÃO BASCULANTE 6 M3 TOCO. PESO BRUTO TOTAL 16.000 KG. CARGA ÚTIL MÁXIMA 11.130 KG. DISTÂNCIA ENTRE EIXOS 5.36 M. POTÊNCIA 185 CV. INCLUSIVE CAÇAMBA METÁLICA - CHP DIURNO. AF_06/2014              </t>
  </si>
  <si>
    <t xml:space="preserve">CAMINHÃO BASCULANTE 6 M3 TOCO. PESO BRUTO TOTAL 16.000 KG. CARGA ÚTIL MÁXIMA 11.130 KG. DISTÂNCIA ENTRE EIXOS 5.36 M. POTÊNCIA 185 CV. INCLUSIVE CAÇAMBA METÁLICA - CHI DIURNO. AF_06/2014              </t>
  </si>
  <si>
    <t>ESPALHAMENTO DO MATERIAL ESCAVADO NÃO UTILIZADO PARA  ATERRO</t>
  </si>
  <si>
    <t>ASSENTAMENTO DE TUBOS E CONEXÕES</t>
  </si>
  <si>
    <t>CALHA EM CHAPA DE AÇO GALVANIZADO NÚMERO 26. DESENVOLVIMENTO DE 30 CM. INCLUSO TRANSPORTE VERTICAL. (SINAPI 94227 ADAPTADA)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</si>
  <si>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</si>
  <si>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</si>
  <si>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</si>
  <si>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</si>
  <si>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</t>
  </si>
  <si>
    <t xml:space="preserve">PARAFUSO ZINCADO, SEXTAVADO, COM ROSCA INTEIRA, DIAMETRO 3/8", COMPRIMENTO 2"                                                                                                                           </t>
  </si>
  <si>
    <t xml:space="preserve">un    </t>
  </si>
  <si>
    <t xml:space="preserve">PORCA ZINCADA, QUADRADA, DIAMETRO 5/8"                                                                                                                                                                  </t>
  </si>
  <si>
    <t xml:space="preserve">CAMINHÃO TRUCADO (C/ TERCEIRO EIXO) ELETRÔNICO - POTÊNCIA 231CV - PBT = 22000KG - DIST. ENTRE EIXOS 5170 MM - INCLUI CARROCERIA FIXA ABERTA DE MADEIRA - CHP DIURNO. AF_06/2015                         </t>
  </si>
  <si>
    <t>DESCRIÇÃO</t>
  </si>
  <si>
    <t>01.02.04</t>
  </si>
  <si>
    <t>01.02.05</t>
  </si>
  <si>
    <t>01.02.06</t>
  </si>
  <si>
    <t>01.03</t>
  </si>
  <si>
    <t>01.03.01</t>
  </si>
  <si>
    <t>01.03.02</t>
  </si>
  <si>
    <t>01.03.03</t>
  </si>
  <si>
    <t>01.04</t>
  </si>
  <si>
    <t>01.04.01</t>
  </si>
  <si>
    <t>01.04.02</t>
  </si>
  <si>
    <t>01.04.03</t>
  </si>
  <si>
    <t>02.02.10</t>
  </si>
  <si>
    <t>02.02.11</t>
  </si>
  <si>
    <t>02.02.12</t>
  </si>
  <si>
    <t>GRELHA HEMISFÉRICA PVC FLEXÍVEL 88MM X 100 MM</t>
  </si>
  <si>
    <t xml:space="preserve">ASSENTAMENTO DE TUBOS E CONEXÕES (INCLUSIVE FILTRO SEPARADOR DE FOLHAS E ABRAÇADEIRAS)                                                                                                                                                                        </t>
  </si>
  <si>
    <t xml:space="preserve">INSTALAÇÃO DA BOMBA MANUAL (INCLUSIVE CONJUNTO DE SUCÇÃO FLUTUANTE COM MANGUEIRA FLEXIVEL)                                                                                                                                                                             </t>
  </si>
  <si>
    <t xml:space="preserve">REATERRO COMPACTADO LATERAL, CONFORME ESPECIFICADO EM PROJETO.                                     </t>
  </si>
  <si>
    <t xml:space="preserve">ESCAVACAO E CARGA MATERIAL DE JAZIDA 1A CATEGORIA (MATERIAL DE EMPRÉSTIMO)                                                                                                                                                       </t>
  </si>
  <si>
    <t xml:space="preserve">TRANSPORTE LOCAL MATERIAL DE JAZIDA DMT= 10KM - ROD. NÃO PAVIMENTADA (MATERIAL DE EMPRÉSTIMO)                                                                                                                                    </t>
  </si>
  <si>
    <t>BLOCO DE ANCORAGEM 25 X 30 X 25CM</t>
  </si>
  <si>
    <t>01.03.04</t>
  </si>
  <si>
    <t xml:space="preserve">ARMAÇÃO UTILIZANDO AÇO CA-60 DE 5.0 MM - MONTAGEM.                                                                                                           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</si>
  <si>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</si>
  <si>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 xml:space="preserve">CONCRETO FCK = 15MPA. TRAÇO 1:3.4:3.5 (CIMENTO/ AREIA MÉDIA/ BRITA 1)  - PREPARO MANUAL. AF_07/2016                                                                                                     </t>
  </si>
  <si>
    <t xml:space="preserve">FABRICAÇÃO. MONTAGEM E DESMONTAGEM DE FORMA PARA RADIER. EM MADEIRA SERRADA. 4 UTILIZAÇÕES. AF_09/2017                                                                                                  </t>
  </si>
  <si>
    <t>ARMAÇÃO UTILIZANDO AÇO CA-60 DE 5.0 MM - MONTAGEM.</t>
  </si>
  <si>
    <t xml:space="preserve">ESPACADOR / DISTANCIADOR CIRCULAR COM ENTRADA LATERAL. EM PLASTICO. PARA VERGALHAO *4.2 A 12.5* MM. COBRIMENTO 20 MM                                                                                    </t>
  </si>
  <si>
    <t xml:space="preserve">ACO CA-60. 4.2 MM. OU 5.0 MM. OU 6.0 MM. OU 7.0 MM. VERGALHAO                                                                                                                                           </t>
  </si>
  <si>
    <t xml:space="preserve">ARAME RECOZIDO 16 BWG. D = 1.60 MM (0.016 KG/M) OU 18 BWG. D = 1.25 MM (0.01 KG/M)                                                                                                                      </t>
  </si>
  <si>
    <t xml:space="preserve">AJUDANTE DE ARMADOR COM ENCARGOS COMPLEMENTARES                                                                                                                                                         </t>
  </si>
  <si>
    <t xml:space="preserve">ARMADOR COM ENCARGOS COMPLEMENTARES                                                                                                                                                                     </t>
  </si>
  <si>
    <t>02.02.13</t>
  </si>
  <si>
    <t>ABRAÇADEIRA TIPO U AÇO PERFILADO ZINCADO 4"</t>
  </si>
  <si>
    <t>BUCHA DE NYLON SEM ABA S8, COM PARAFUSO DE 4,80 X 50 MM EM ACO ZINCADO COM ROSCA SOBERBA, CABECA CHATA E FENDA PHILLIPS</t>
  </si>
  <si>
    <t>ARRUELA 3/16 ZINCADA</t>
  </si>
  <si>
    <t>Valor cisterna + apoio</t>
  </si>
  <si>
    <t xml:space="preserve">PLACA DE OBRA EM CHAPA DE ACO GALVANIZADO (01 PLACA DE 3,60 X 1,80M POR MUNICÍPIO)                                                                                                                                  </t>
  </si>
  <si>
    <t>Valor p/ apoio (10%)</t>
  </si>
  <si>
    <t>Codevasf/Sede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</si>
  <si>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</si>
  <si>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</si>
  <si>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</si>
  <si>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</si>
  <si>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</si>
  <si>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</si>
  <si>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</si>
  <si>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</si>
  <si>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</si>
  <si>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</si>
  <si>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MATERIAIS PARA INSTALAÇÃO DAS CISTERNAS (SERVIÇOS COMPLEMENTARES)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</si>
  <si>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</si>
  <si>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</si>
  <si>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</si>
  <si>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</si>
  <si>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</si>
  <si>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</si>
  <si>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</si>
  <si>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</si>
  <si>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Sinapi Ins</t>
  </si>
  <si>
    <t>Codevasf</t>
  </si>
  <si>
    <t>Composição</t>
  </si>
  <si>
    <t>CPU0001</t>
  </si>
  <si>
    <t>CPU0002</t>
  </si>
  <si>
    <t>CPU0003</t>
  </si>
  <si>
    <t>CPU0004</t>
  </si>
  <si>
    <t>CPU0005</t>
  </si>
  <si>
    <t>CPU0006</t>
  </si>
  <si>
    <t>CPU0007</t>
  </si>
  <si>
    <t>CPU0008</t>
  </si>
  <si>
    <t>CPU0009</t>
  </si>
  <si>
    <t>CPU0010</t>
  </si>
  <si>
    <t>CPU0011</t>
  </si>
  <si>
    <t>CPU0012</t>
  </si>
  <si>
    <t>CPU0013</t>
  </si>
  <si>
    <t>CPU0014</t>
  </si>
  <si>
    <t>CPU0015</t>
  </si>
  <si>
    <t>CPU0016</t>
  </si>
  <si>
    <t>CPU0017</t>
  </si>
  <si>
    <t>CPU0018</t>
  </si>
  <si>
    <t>SINAPI INS - 9836</t>
  </si>
  <si>
    <t>SINAPI INS - 7091</t>
  </si>
  <si>
    <t>SINAPI INS - 3520</t>
  </si>
  <si>
    <t>SINAPI INS - 3899</t>
  </si>
  <si>
    <t>SINAPI INS - 1200</t>
  </si>
  <si>
    <t>SINAPI INS - 7583</t>
  </si>
  <si>
    <t>CPU0019</t>
  </si>
  <si>
    <t xml:space="preserve">CALHA QUADRADA DE CHAPA DE ACO GALVANIZADA NUM 26, CORTE 30 CM (SINAPI INS 1109 ADAPTADO)                                                                                                                   </t>
  </si>
  <si>
    <t>B3</t>
  </si>
  <si>
    <t>B11</t>
  </si>
  <si>
    <t>SINAPI INS - 39145</t>
  </si>
  <si>
    <t>DNIT</t>
  </si>
  <si>
    <t>ENCANADOR OU BOMBEIRO HIDRÁULICO COM ENCARGOS COMPLEMENTARES</t>
  </si>
  <si>
    <t xml:space="preserve">ALOJAMENTO/ESCRITÓRIO/ALMOXARIFADO                                                                                                                                                 </t>
  </si>
  <si>
    <t>Tab. Cons.</t>
  </si>
  <si>
    <t>9,11</t>
  </si>
  <si>
    <t>5,18</t>
  </si>
  <si>
    <t>0,33</t>
  </si>
  <si>
    <t>23,87</t>
  </si>
  <si>
    <t>3,95</t>
  </si>
  <si>
    <t>16,67</t>
  </si>
  <si>
    <t>11,39</t>
  </si>
  <si>
    <t>23,60</t>
  </si>
  <si>
    <t>5,63</t>
  </si>
  <si>
    <t>23,91</t>
  </si>
  <si>
    <t>0,62</t>
  </si>
  <si>
    <t>18,54</t>
  </si>
  <si>
    <t>25,20</t>
  </si>
  <si>
    <t>4,42</t>
  </si>
  <si>
    <t>143,67</t>
  </si>
  <si>
    <t>9,94</t>
  </si>
  <si>
    <t>163,23</t>
  </si>
  <si>
    <t>144,24</t>
  </si>
  <si>
    <t>110,10</t>
  </si>
  <si>
    <t>103,11</t>
  </si>
  <si>
    <t>67,55</t>
  </si>
  <si>
    <t>40,30</t>
  </si>
  <si>
    <t>100,67</t>
  </si>
  <si>
    <t>308,43</t>
  </si>
  <si>
    <t>441,76</t>
  </si>
  <si>
    <t>24,03</t>
  </si>
  <si>
    <t>5.071,11</t>
  </si>
  <si>
    <t>16.295,39</t>
  </si>
  <si>
    <t>5.914,12</t>
  </si>
  <si>
    <t>225,00</t>
  </si>
  <si>
    <t>TRANSP COMERC DO LOCAL DE ARMAZENAMENTO AO MUNICÍPIO DE INSTALAÇÃO EM RODOVIA PAVIMENTADA</t>
  </si>
  <si>
    <t>TRANSP COMERC COM CAMINHAO CARROCERIA 9 T, RODOVIA PAVIMENTADA, NO MUNICÍPIO DE INSTALAÇÃO</t>
  </si>
  <si>
    <t>TRANSP COMERC COM CAMINHAO CARROCERIA 9 T, RODOVIA EM LEITO NATURAL, NO MUNICÍPIO DE INSTALAÇÃO</t>
  </si>
  <si>
    <t>TRANSPORTE E INSTALAÇÃO DE CISTERNAS PARA CAPTAÇÃO DA ÁGUA DA CHUVA - BAHIA (6ªSR)</t>
  </si>
  <si>
    <t>ÁREA DE REVITALIZAÇÃO DAS BACIAS HIDROGRÁFICAS</t>
  </si>
  <si>
    <t>COMPOSICÕES DE CUSTOS UNITÁRIOS DE SERVICOS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</si>
</sst>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20"/>
      <name val="Arial Narrow"/>
      <family val="2"/>
    </font>
    <font>
      <sz val="12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3">
    <xf numFmtId="0" fontId="0" fillId="0" borderId="0"/>
    <xf numFmtId="166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0" fillId="0" borderId="0"/>
    <xf numFmtId="0" fontId="6" fillId="0" borderId="0"/>
    <xf numFmtId="9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5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17" fillId="0" borderId="0"/>
    <xf numFmtId="0" fontId="10" fillId="0" borderId="0"/>
    <xf numFmtId="9" fontId="10" fillId="0" borderId="0" applyFill="0" applyBorder="0" applyAlignment="0" applyProtection="0"/>
    <xf numFmtId="0" fontId="2" fillId="0" borderId="0"/>
    <xf numFmtId="164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0" fillId="0" borderId="0" applyFont="0" applyFill="0" applyBorder="0" applyAlignment="0" applyProtection="0"/>
  </cellStyleXfs>
  <cellXfs count="179">
    <xf numFmtId="0" fontId="0" fillId="0" borderId="0" xfId="0"/>
    <xf numFmtId="49" fontId="11" fillId="0" borderId="0" xfId="0" applyNumberFormat="1" applyFont="1" applyBorder="1" applyAlignment="1">
      <alignment horizontal="left" vertical="center" indent="15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66" fontId="11" fillId="0" borderId="0" xfId="1" applyFont="1" applyAlignment="1">
      <alignment vertical="center"/>
    </xf>
    <xf numFmtId="49" fontId="11" fillId="0" borderId="1" xfId="1" applyNumberFormat="1" applyFont="1" applyBorder="1" applyAlignment="1">
      <alignment horizontal="center" vertical="center" wrapText="1"/>
    </xf>
    <xf numFmtId="166" fontId="11" fillId="0" borderId="1" xfId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left" vertical="center"/>
    </xf>
    <xf numFmtId="1" fontId="11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5" fillId="0" borderId="0" xfId="21" applyFont="1"/>
    <xf numFmtId="4" fontId="15" fillId="0" borderId="0" xfId="21" applyNumberFormat="1" applyFont="1"/>
    <xf numFmtId="49" fontId="15" fillId="0" borderId="0" xfId="21" applyNumberFormat="1" applyFont="1" applyAlignment="1">
      <alignment vertical="top"/>
    </xf>
    <xf numFmtId="0" fontId="15" fillId="0" borderId="0" xfId="21" applyFont="1" applyAlignment="1">
      <alignment vertical="top" wrapText="1"/>
    </xf>
    <xf numFmtId="0" fontId="15" fillId="0" borderId="0" xfId="21" applyFont="1" applyAlignment="1">
      <alignment horizontal="center" vertical="top" wrapText="1"/>
    </xf>
    <xf numFmtId="0" fontId="15" fillId="0" borderId="0" xfId="21" applyFont="1" applyAlignment="1">
      <alignment horizontal="center"/>
    </xf>
    <xf numFmtId="0" fontId="14" fillId="0" borderId="0" xfId="21" applyFont="1"/>
    <xf numFmtId="4" fontId="14" fillId="0" borderId="0" xfId="21" applyNumberFormat="1" applyFont="1"/>
    <xf numFmtId="49" fontId="14" fillId="3" borderId="0" xfId="21" applyNumberFormat="1" applyFont="1" applyFill="1" applyAlignment="1">
      <alignment vertical="top"/>
    </xf>
    <xf numFmtId="0" fontId="14" fillId="3" borderId="0" xfId="21" applyFont="1" applyFill="1" applyAlignment="1">
      <alignment vertical="top" wrapText="1"/>
    </xf>
    <xf numFmtId="0" fontId="14" fillId="3" borderId="0" xfId="21" applyFont="1" applyFill="1" applyAlignment="1">
      <alignment horizontal="center" vertical="top" wrapText="1"/>
    </xf>
    <xf numFmtId="0" fontId="14" fillId="3" borderId="0" xfId="21" applyFont="1" applyFill="1" applyAlignment="1">
      <alignment horizontal="center"/>
    </xf>
    <xf numFmtId="4" fontId="14" fillId="3" borderId="0" xfId="21" applyNumberFormat="1" applyFont="1" applyFill="1"/>
    <xf numFmtId="4" fontId="14" fillId="3" borderId="0" xfId="21" applyNumberFormat="1" applyFont="1" applyFill="1"/>
    <xf numFmtId="10" fontId="14" fillId="3" borderId="0" xfId="2" applyNumberFormat="1" applyFont="1" applyFill="1" applyAlignment="1">
      <alignment horizontal="center"/>
    </xf>
    <xf numFmtId="3" fontId="14" fillId="3" borderId="0" xfId="21" applyNumberFormat="1" applyFont="1" applyFill="1" applyAlignment="1">
      <alignment horizontal="center"/>
    </xf>
    <xf numFmtId="49" fontId="10" fillId="0" borderId="0" xfId="23" applyNumberFormat="1" applyAlignment="1">
      <alignment vertical="top"/>
    </xf>
    <xf numFmtId="49" fontId="10" fillId="0" borderId="0" xfId="23" applyNumberFormat="1"/>
    <xf numFmtId="168" fontId="10" fillId="0" borderId="0" xfId="23" applyNumberFormat="1"/>
    <xf numFmtId="0" fontId="19" fillId="0" borderId="0" xfId="23" applyFont="1" applyAlignment="1">
      <alignment vertical="center"/>
    </xf>
    <xf numFmtId="4" fontId="19" fillId="4" borderId="0" xfId="23" applyNumberFormat="1" applyFont="1" applyFill="1" applyAlignment="1">
      <alignment vertical="center" wrapText="1"/>
    </xf>
    <xf numFmtId="0" fontId="19" fillId="4" borderId="0" xfId="23" applyFont="1" applyFill="1" applyAlignment="1">
      <alignment vertical="center"/>
    </xf>
    <xf numFmtId="0" fontId="19" fillId="0" borderId="8" xfId="23" applyFont="1" applyBorder="1" applyAlignment="1">
      <alignment vertical="center"/>
    </xf>
    <xf numFmtId="0" fontId="19" fillId="0" borderId="10" xfId="23" applyFont="1" applyBorder="1" applyAlignment="1">
      <alignment vertical="center"/>
    </xf>
    <xf numFmtId="4" fontId="19" fillId="4" borderId="6" xfId="23" applyNumberFormat="1" applyFont="1" applyFill="1" applyBorder="1" applyAlignment="1">
      <alignment vertical="center" wrapText="1"/>
    </xf>
    <xf numFmtId="0" fontId="19" fillId="4" borderId="11" xfId="23" applyFont="1" applyFill="1" applyBorder="1" applyAlignment="1">
      <alignment vertical="center"/>
    </xf>
    <xf numFmtId="0" fontId="20" fillId="4" borderId="6" xfId="23" applyFont="1" applyFill="1" applyBorder="1" applyAlignment="1">
      <alignment vertical="center"/>
    </xf>
    <xf numFmtId="0" fontId="20" fillId="4" borderId="0" xfId="23" applyFont="1" applyFill="1" applyAlignment="1">
      <alignment vertical="center"/>
    </xf>
    <xf numFmtId="10" fontId="20" fillId="4" borderId="0" xfId="24" applyNumberFormat="1" applyFont="1" applyFill="1" applyBorder="1" applyAlignment="1" applyProtection="1">
      <alignment vertical="center"/>
    </xf>
    <xf numFmtId="0" fontId="20" fillId="4" borderId="0" xfId="23" applyFont="1" applyFill="1" applyAlignment="1">
      <alignment horizontal="center" vertical="center"/>
    </xf>
    <xf numFmtId="0" fontId="21" fillId="5" borderId="12" xfId="23" applyFont="1" applyFill="1" applyBorder="1" applyAlignment="1">
      <alignment horizontal="center" vertical="center"/>
    </xf>
    <xf numFmtId="0" fontId="21" fillId="5" borderId="13" xfId="23" applyFont="1" applyFill="1" applyBorder="1" applyAlignment="1">
      <alignment horizontal="center" vertical="center"/>
    </xf>
    <xf numFmtId="0" fontId="21" fillId="5" borderId="13" xfId="23" applyFont="1" applyFill="1" applyBorder="1" applyAlignment="1">
      <alignment horizontal="center" vertical="center" wrapText="1"/>
    </xf>
    <xf numFmtId="0" fontId="21" fillId="5" borderId="14" xfId="23" applyFont="1" applyFill="1" applyBorder="1" applyAlignment="1">
      <alignment horizontal="center" vertical="center" wrapText="1"/>
    </xf>
    <xf numFmtId="0" fontId="21" fillId="4" borderId="6" xfId="23" applyFont="1" applyFill="1" applyBorder="1" applyAlignment="1">
      <alignment horizontal="center" vertical="center"/>
    </xf>
    <xf numFmtId="0" fontId="21" fillId="4" borderId="0" xfId="23" applyFont="1" applyFill="1" applyAlignment="1">
      <alignment vertical="center"/>
    </xf>
    <xf numFmtId="0" fontId="20" fillId="4" borderId="11" xfId="23" applyFont="1" applyFill="1" applyBorder="1" applyAlignment="1">
      <alignment vertical="center"/>
    </xf>
    <xf numFmtId="10" fontId="21" fillId="4" borderId="0" xfId="23" applyNumberFormat="1" applyFont="1" applyFill="1" applyAlignment="1">
      <alignment vertical="center"/>
    </xf>
    <xf numFmtId="10" fontId="21" fillId="4" borderId="11" xfId="23" applyNumberFormat="1" applyFont="1" applyFill="1" applyBorder="1" applyAlignment="1">
      <alignment vertical="center"/>
    </xf>
    <xf numFmtId="0" fontId="20" fillId="4" borderId="6" xfId="23" applyFont="1" applyFill="1" applyBorder="1" applyAlignment="1">
      <alignment horizontal="center" vertical="center"/>
    </xf>
    <xf numFmtId="10" fontId="20" fillId="4" borderId="0" xfId="23" applyNumberFormat="1" applyFont="1" applyFill="1" applyAlignment="1">
      <alignment vertical="center"/>
    </xf>
    <xf numFmtId="10" fontId="20" fillId="4" borderId="11" xfId="23" applyNumberFormat="1" applyFont="1" applyFill="1" applyBorder="1" applyAlignment="1">
      <alignment vertical="center"/>
    </xf>
    <xf numFmtId="10" fontId="21" fillId="4" borderId="0" xfId="24" applyNumberFormat="1" applyFont="1" applyFill="1" applyBorder="1" applyAlignment="1" applyProtection="1">
      <alignment vertical="center"/>
    </xf>
    <xf numFmtId="49" fontId="20" fillId="4" borderId="6" xfId="23" applyNumberFormat="1" applyFont="1" applyFill="1" applyBorder="1" applyAlignment="1">
      <alignment horizontal="right" vertical="center"/>
    </xf>
    <xf numFmtId="10" fontId="20" fillId="6" borderId="0" xfId="23" applyNumberFormat="1" applyFont="1" applyFill="1" applyAlignment="1">
      <alignment vertical="center"/>
    </xf>
    <xf numFmtId="0" fontId="20" fillId="0" borderId="6" xfId="23" applyFont="1" applyBorder="1" applyAlignment="1">
      <alignment vertical="center"/>
    </xf>
    <xf numFmtId="0" fontId="20" fillId="0" borderId="0" xfId="23" applyFont="1" applyAlignment="1">
      <alignment vertical="center"/>
    </xf>
    <xf numFmtId="49" fontId="20" fillId="0" borderId="6" xfId="23" applyNumberFormat="1" applyFont="1" applyBorder="1" applyAlignment="1">
      <alignment horizontal="right" vertical="center"/>
    </xf>
    <xf numFmtId="10" fontId="20" fillId="0" borderId="0" xfId="23" applyNumberFormat="1" applyFont="1" applyAlignment="1">
      <alignment vertical="center"/>
    </xf>
    <xf numFmtId="10" fontId="20" fillId="0" borderId="11" xfId="23" applyNumberFormat="1" applyFont="1" applyBorder="1" applyAlignment="1">
      <alignment vertical="center"/>
    </xf>
    <xf numFmtId="10" fontId="20" fillId="0" borderId="0" xfId="24" applyNumberFormat="1" applyFont="1" applyFill="1" applyBorder="1" applyAlignment="1" applyProtection="1">
      <alignment vertical="center"/>
    </xf>
    <xf numFmtId="0" fontId="19" fillId="0" borderId="11" xfId="23" applyFont="1" applyBorder="1" applyAlignment="1">
      <alignment vertical="center"/>
    </xf>
    <xf numFmtId="49" fontId="20" fillId="4" borderId="6" xfId="23" applyNumberFormat="1" applyFont="1" applyFill="1" applyBorder="1" applyAlignment="1">
      <alignment horizontal="center" vertical="center"/>
    </xf>
    <xf numFmtId="49" fontId="21" fillId="4" borderId="6" xfId="23" applyNumberFormat="1" applyFont="1" applyFill="1" applyBorder="1" applyAlignment="1">
      <alignment horizontal="center" vertical="center"/>
    </xf>
    <xf numFmtId="0" fontId="20" fillId="4" borderId="9" xfId="23" applyFont="1" applyFill="1" applyBorder="1" applyAlignment="1">
      <alignment horizontal="center" vertical="center"/>
    </xf>
    <xf numFmtId="0" fontId="20" fillId="4" borderId="15" xfId="23" applyFont="1" applyFill="1" applyBorder="1" applyAlignment="1">
      <alignment vertical="center"/>
    </xf>
    <xf numFmtId="4" fontId="20" fillId="4" borderId="15" xfId="23" applyNumberFormat="1" applyFont="1" applyFill="1" applyBorder="1" applyAlignment="1">
      <alignment vertical="center"/>
    </xf>
    <xf numFmtId="4" fontId="20" fillId="4" borderId="10" xfId="23" applyNumberFormat="1" applyFont="1" applyFill="1" applyBorder="1" applyAlignment="1">
      <alignment vertical="center"/>
    </xf>
    <xf numFmtId="4" fontId="18" fillId="5" borderId="17" xfId="23" applyNumberFormat="1" applyFont="1" applyFill="1" applyBorder="1" applyAlignment="1">
      <alignment vertical="center"/>
    </xf>
    <xf numFmtId="0" fontId="21" fillId="4" borderId="0" xfId="23" applyFont="1" applyFill="1" applyAlignment="1">
      <alignment horizontal="center" vertical="center"/>
    </xf>
    <xf numFmtId="4" fontId="20" fillId="4" borderId="0" xfId="23" applyNumberFormat="1" applyFont="1" applyFill="1" applyAlignment="1">
      <alignment vertical="center"/>
    </xf>
    <xf numFmtId="0" fontId="22" fillId="4" borderId="6" xfId="23" applyFont="1" applyFill="1" applyBorder="1" applyAlignment="1">
      <alignment vertical="center"/>
    </xf>
    <xf numFmtId="0" fontId="22" fillId="4" borderId="0" xfId="23" applyFont="1" applyFill="1" applyAlignment="1">
      <alignment horizontal="right" vertical="center"/>
    </xf>
    <xf numFmtId="0" fontId="10" fillId="4" borderId="0" xfId="23" applyFill="1" applyAlignment="1">
      <alignment vertical="center"/>
    </xf>
    <xf numFmtId="10" fontId="0" fillId="4" borderId="0" xfId="24" applyNumberFormat="1" applyFont="1" applyFill="1" applyBorder="1" applyAlignment="1" applyProtection="1">
      <alignment vertical="center"/>
    </xf>
    <xf numFmtId="0" fontId="23" fillId="4" borderId="11" xfId="23" applyFont="1" applyFill="1" applyBorder="1" applyAlignment="1">
      <alignment vertical="center"/>
    </xf>
    <xf numFmtId="0" fontId="10" fillId="4" borderId="6" xfId="23" applyFill="1" applyBorder="1" applyAlignment="1">
      <alignment vertical="center"/>
    </xf>
    <xf numFmtId="49" fontId="10" fillId="0" borderId="9" xfId="23" applyNumberFormat="1" applyBorder="1" applyAlignment="1">
      <alignment vertical="top"/>
    </xf>
    <xf numFmtId="49" fontId="10" fillId="0" borderId="15" xfId="23" applyNumberFormat="1" applyBorder="1"/>
    <xf numFmtId="0" fontId="10" fillId="0" borderId="0" xfId="23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49" fontId="11" fillId="0" borderId="0" xfId="0" applyNumberFormat="1" applyFont="1" applyBorder="1" applyAlignment="1">
      <alignment horizontal="left" vertical="center"/>
    </xf>
    <xf numFmtId="0" fontId="15" fillId="0" borderId="0" xfId="21" applyFont="1" applyAlignment="1">
      <alignment vertical="top"/>
    </xf>
    <xf numFmtId="169" fontId="15" fillId="0" borderId="0" xfId="21" applyNumberFormat="1" applyFont="1"/>
    <xf numFmtId="0" fontId="15" fillId="0" borderId="0" xfId="25" applyFont="1"/>
    <xf numFmtId="0" fontId="11" fillId="0" borderId="0" xfId="0" applyFont="1" applyAlignment="1">
      <alignment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1" fillId="0" borderId="0" xfId="1" applyNumberFormat="1" applyFont="1" applyBorder="1" applyAlignment="1">
      <alignment horizontal="left" vertical="center" indent="1"/>
    </xf>
    <xf numFmtId="49" fontId="11" fillId="0" borderId="0" xfId="1" applyNumberFormat="1" applyFont="1" applyBorder="1" applyAlignment="1">
      <alignment horizontal="center" vertical="center"/>
    </xf>
    <xf numFmtId="10" fontId="11" fillId="0" borderId="0" xfId="2" applyNumberFormat="1" applyFont="1" applyBorder="1" applyAlignment="1">
      <alignment horizontal="center" vertical="center"/>
    </xf>
    <xf numFmtId="49" fontId="15" fillId="0" borderId="1" xfId="21" applyNumberFormat="1" applyFont="1" applyBorder="1" applyAlignment="1">
      <alignment horizontal="center" vertical="center"/>
    </xf>
    <xf numFmtId="164" fontId="15" fillId="0" borderId="1" xfId="26" applyFont="1" applyBorder="1" applyAlignment="1">
      <alignment horizontal="center" vertical="center"/>
    </xf>
    <xf numFmtId="10" fontId="15" fillId="0" borderId="1" xfId="2" applyNumberFormat="1" applyFont="1" applyBorder="1" applyAlignment="1">
      <alignment horizontal="center" vertical="center"/>
    </xf>
    <xf numFmtId="0" fontId="14" fillId="0" borderId="1" xfId="21" applyFont="1" applyBorder="1" applyAlignment="1">
      <alignment horizontal="center" vertical="center" wrapText="1"/>
    </xf>
    <xf numFmtId="164" fontId="14" fillId="0" borderId="1" xfId="26" applyFont="1" applyBorder="1" applyAlignment="1">
      <alignment horizontal="center" vertical="center"/>
    </xf>
    <xf numFmtId="10" fontId="14" fillId="0" borderId="1" xfId="2" applyNumberFormat="1" applyFont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7" fontId="14" fillId="2" borderId="1" xfId="0" applyNumberFormat="1" applyFont="1" applyFill="1" applyBorder="1" applyAlignment="1">
      <alignment horizontal="center" vertical="center" wrapText="1"/>
    </xf>
    <xf numFmtId="0" fontId="15" fillId="0" borderId="1" xfId="21" applyFont="1" applyBorder="1" applyAlignment="1">
      <alignment horizontal="left" vertical="center" wrapText="1"/>
    </xf>
    <xf numFmtId="0" fontId="15" fillId="0" borderId="1" xfId="21" applyFont="1" applyBorder="1" applyAlignment="1">
      <alignment horizontal="center" vertical="center" wrapText="1"/>
    </xf>
    <xf numFmtId="0" fontId="14" fillId="0" borderId="1" xfId="21" applyFont="1" applyBorder="1" applyAlignment="1">
      <alignment horizontal="left" vertical="center" wrapText="1"/>
    </xf>
    <xf numFmtId="0" fontId="14" fillId="0" borderId="3" xfId="21" applyFont="1" applyBorder="1" applyAlignment="1">
      <alignment horizontal="left" vertical="center" wrapText="1"/>
    </xf>
    <xf numFmtId="0" fontId="15" fillId="0" borderId="1" xfId="25" applyFont="1" applyBorder="1" applyAlignment="1">
      <alignment horizontal="left" vertical="center" wrapText="1"/>
    </xf>
    <xf numFmtId="0" fontId="15" fillId="0" borderId="0" xfId="21" applyFont="1" applyAlignment="1">
      <alignment horizontal="left" vertical="center" wrapText="1"/>
    </xf>
    <xf numFmtId="49" fontId="15" fillId="0" borderId="1" xfId="21" applyNumberFormat="1" applyFont="1" applyBorder="1" applyAlignment="1">
      <alignment horizontal="center" vertical="center" wrapText="1"/>
    </xf>
    <xf numFmtId="0" fontId="15" fillId="0" borderId="1" xfId="21" applyFont="1" applyFill="1" applyBorder="1" applyAlignment="1">
      <alignment horizontal="center" vertical="center" wrapText="1"/>
    </xf>
    <xf numFmtId="169" fontId="15" fillId="0" borderId="1" xfId="21" applyNumberFormat="1" applyFont="1" applyBorder="1" applyAlignment="1">
      <alignment horizontal="center" vertical="center" wrapText="1"/>
    </xf>
    <xf numFmtId="4" fontId="15" fillId="0" borderId="1" xfId="21" applyNumberFormat="1" applyFont="1" applyBorder="1" applyAlignment="1">
      <alignment horizontal="center" vertical="center" wrapText="1"/>
    </xf>
    <xf numFmtId="49" fontId="14" fillId="0" borderId="1" xfId="21" applyNumberFormat="1" applyFont="1" applyBorder="1" applyAlignment="1">
      <alignment horizontal="center" vertical="center" wrapText="1"/>
    </xf>
    <xf numFmtId="0" fontId="14" fillId="0" borderId="1" xfId="21" applyFont="1" applyFill="1" applyBorder="1" applyAlignment="1">
      <alignment horizontal="center" vertical="center" wrapText="1"/>
    </xf>
    <xf numFmtId="49" fontId="27" fillId="0" borderId="1" xfId="21" applyNumberFormat="1" applyFont="1" applyBorder="1" applyAlignment="1">
      <alignment horizontal="center" vertical="center" wrapText="1"/>
    </xf>
    <xf numFmtId="49" fontId="15" fillId="0" borderId="1" xfId="25" applyNumberFormat="1" applyFont="1" applyBorder="1" applyAlignment="1">
      <alignment horizontal="center" vertical="center" wrapText="1"/>
    </xf>
    <xf numFmtId="0" fontId="15" fillId="0" borderId="1" xfId="25" applyFont="1" applyFill="1" applyBorder="1" applyAlignment="1">
      <alignment horizontal="center" vertical="center" wrapText="1"/>
    </xf>
    <xf numFmtId="0" fontId="15" fillId="0" borderId="1" xfId="25" applyNumberFormat="1" applyFont="1" applyBorder="1" applyAlignment="1">
      <alignment horizontal="center" vertical="center" wrapText="1"/>
    </xf>
    <xf numFmtId="0" fontId="15" fillId="0" borderId="1" xfId="25" applyFont="1" applyBorder="1" applyAlignment="1">
      <alignment horizontal="center" vertical="center" wrapText="1"/>
    </xf>
    <xf numFmtId="169" fontId="15" fillId="0" borderId="1" xfId="25" applyNumberFormat="1" applyFont="1" applyBorder="1" applyAlignment="1">
      <alignment horizontal="center" vertical="center" wrapText="1"/>
    </xf>
    <xf numFmtId="4" fontId="15" fillId="0" borderId="1" xfId="25" applyNumberFormat="1" applyFont="1" applyBorder="1" applyAlignment="1">
      <alignment horizontal="center" vertical="center" wrapText="1"/>
    </xf>
    <xf numFmtId="49" fontId="14" fillId="0" borderId="1" xfId="25" applyNumberFormat="1" applyFont="1" applyBorder="1" applyAlignment="1">
      <alignment horizontal="center" vertical="center" wrapText="1"/>
    </xf>
    <xf numFmtId="0" fontId="14" fillId="0" borderId="1" xfId="25" applyFont="1" applyFill="1" applyBorder="1" applyAlignment="1">
      <alignment horizontal="center" vertical="center" wrapText="1"/>
    </xf>
    <xf numFmtId="0" fontId="14" fillId="0" borderId="1" xfId="25" applyFont="1" applyBorder="1" applyAlignment="1">
      <alignment horizontal="center" vertical="center" wrapText="1"/>
    </xf>
    <xf numFmtId="49" fontId="27" fillId="0" borderId="1" xfId="25" applyNumberFormat="1" applyFont="1" applyBorder="1" applyAlignment="1">
      <alignment horizontal="center" vertical="center" wrapText="1"/>
    </xf>
    <xf numFmtId="49" fontId="14" fillId="0" borderId="1" xfId="21" quotePrefix="1" applyNumberFormat="1" applyFont="1" applyBorder="1" applyAlignment="1">
      <alignment horizontal="center" vertical="center" wrapText="1"/>
    </xf>
    <xf numFmtId="4" fontId="14" fillId="0" borderId="1" xfId="21" applyNumberFormat="1" applyFont="1" applyBorder="1" applyAlignment="1">
      <alignment horizontal="center" vertical="center" wrapText="1"/>
    </xf>
    <xf numFmtId="49" fontId="15" fillId="0" borderId="1" xfId="21" quotePrefix="1" applyNumberFormat="1" applyFont="1" applyBorder="1" applyAlignment="1">
      <alignment horizontal="center" vertical="center" wrapText="1"/>
    </xf>
    <xf numFmtId="4" fontId="15" fillId="0" borderId="1" xfId="21" applyNumberFormat="1" applyFont="1" applyFill="1" applyBorder="1" applyAlignment="1">
      <alignment horizontal="center" vertical="center" wrapText="1"/>
    </xf>
    <xf numFmtId="49" fontId="15" fillId="0" borderId="1" xfId="21" quotePrefix="1" applyNumberFormat="1" applyFont="1" applyFill="1" applyBorder="1" applyAlignment="1">
      <alignment horizontal="center" vertical="center" wrapText="1"/>
    </xf>
    <xf numFmtId="164" fontId="15" fillId="0" borderId="0" xfId="26" applyFont="1"/>
    <xf numFmtId="49" fontId="15" fillId="0" borderId="1" xfId="21" applyNumberFormat="1" applyFont="1" applyFill="1" applyBorder="1" applyAlignment="1">
      <alignment horizontal="center" vertical="center" wrapText="1"/>
    </xf>
    <xf numFmtId="0" fontId="15" fillId="0" borderId="3" xfId="21" applyFont="1" applyBorder="1" applyAlignment="1">
      <alignment horizontal="left" vertical="center" wrapText="1"/>
    </xf>
    <xf numFmtId="0" fontId="15" fillId="0" borderId="1" xfId="21" applyNumberFormat="1" applyFont="1" applyBorder="1" applyAlignment="1">
      <alignment horizontal="center" vertical="center" wrapText="1"/>
    </xf>
    <xf numFmtId="0" fontId="15" fillId="0" borderId="1" xfId="40" applyFont="1" applyBorder="1" applyAlignment="1">
      <alignment horizontal="left" vertical="center" wrapText="1"/>
    </xf>
    <xf numFmtId="4" fontId="14" fillId="0" borderId="1" xfId="21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left" vertical="center"/>
    </xf>
    <xf numFmtId="49" fontId="15" fillId="0" borderId="0" xfId="21" applyNumberFormat="1" applyFont="1" applyAlignment="1">
      <alignment vertical="top" wrapText="1"/>
    </xf>
    <xf numFmtId="0" fontId="15" fillId="0" borderId="0" xfId="21" applyFont="1" applyFill="1" applyAlignment="1">
      <alignment vertical="top" wrapText="1"/>
    </xf>
    <xf numFmtId="0" fontId="15" fillId="0" borderId="0" xfId="21" applyFont="1" applyAlignment="1">
      <alignment wrapText="1"/>
    </xf>
    <xf numFmtId="169" fontId="15" fillId="0" borderId="0" xfId="21" applyNumberFormat="1" applyFont="1" applyAlignment="1">
      <alignment wrapText="1"/>
    </xf>
    <xf numFmtId="4" fontId="15" fillId="0" borderId="0" xfId="21" applyNumberFormat="1" applyFont="1" applyAlignment="1">
      <alignment wrapText="1"/>
    </xf>
    <xf numFmtId="10" fontId="11" fillId="0" borderId="2" xfId="2" applyNumberFormat="1" applyFont="1" applyBorder="1" applyAlignment="1">
      <alignment horizontal="center" vertical="center"/>
    </xf>
    <xf numFmtId="10" fontId="11" fillId="0" borderId="3" xfId="2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4" fontId="14" fillId="3" borderId="0" xfId="21" applyNumberFormat="1" applyFont="1" applyFill="1"/>
    <xf numFmtId="10" fontId="11" fillId="0" borderId="2" xfId="2" applyNumberFormat="1" applyFont="1" applyBorder="1" applyAlignment="1">
      <alignment horizontal="left" vertical="center" indent="1"/>
    </xf>
    <xf numFmtId="10" fontId="11" fillId="0" borderId="3" xfId="2" applyNumberFormat="1" applyFont="1" applyBorder="1" applyAlignment="1">
      <alignment horizontal="left" vertical="center" indent="1"/>
    </xf>
    <xf numFmtId="0" fontId="11" fillId="0" borderId="0" xfId="0" applyFont="1" applyBorder="1" applyAlignment="1">
      <alignment horizontal="left" vertical="center" wrapText="1" indent="13"/>
    </xf>
    <xf numFmtId="0" fontId="11" fillId="0" borderId="0" xfId="0" applyFont="1" applyAlignment="1">
      <alignment horizontal="left" vertical="center" wrapText="1" indent="13"/>
    </xf>
    <xf numFmtId="49" fontId="11" fillId="0" borderId="2" xfId="1" applyNumberFormat="1" applyFont="1" applyBorder="1" applyAlignment="1">
      <alignment horizontal="left" vertical="center" indent="1"/>
    </xf>
    <xf numFmtId="49" fontId="11" fillId="0" borderId="4" xfId="1" applyNumberFormat="1" applyFont="1" applyBorder="1" applyAlignment="1">
      <alignment horizontal="left" vertical="center" indent="1"/>
    </xf>
    <xf numFmtId="49" fontId="11" fillId="0" borderId="3" xfId="1" applyNumberFormat="1" applyFont="1" applyBorder="1" applyAlignment="1">
      <alignment horizontal="left" vertical="center" indent="1"/>
    </xf>
    <xf numFmtId="0" fontId="11" fillId="0" borderId="0" xfId="0" applyFont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1" fillId="0" borderId="0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11" fillId="0" borderId="2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0" fontId="21" fillId="5" borderId="16" xfId="23" applyFont="1" applyFill="1" applyBorder="1" applyAlignment="1">
      <alignment horizontal="right" vertical="center"/>
    </xf>
    <xf numFmtId="0" fontId="10" fillId="4" borderId="11" xfId="23" applyFill="1" applyBorder="1" applyAlignment="1">
      <alignment horizontal="left" vertical="center" wrapText="1"/>
    </xf>
    <xf numFmtId="0" fontId="10" fillId="4" borderId="10" xfId="23" applyFill="1" applyBorder="1" applyAlignment="1">
      <alignment horizontal="left" vertical="center" wrapText="1"/>
    </xf>
    <xf numFmtId="49" fontId="18" fillId="4" borderId="6" xfId="23" applyNumberFormat="1" applyFont="1" applyFill="1" applyBorder="1" applyAlignment="1">
      <alignment horizontal="center" vertical="center" wrapText="1"/>
    </xf>
    <xf numFmtId="49" fontId="18" fillId="4" borderId="0" xfId="23" applyNumberFormat="1" applyFont="1" applyFill="1" applyAlignment="1">
      <alignment horizontal="center" vertical="center" wrapText="1"/>
    </xf>
    <xf numFmtId="4" fontId="18" fillId="4" borderId="0" xfId="23" applyNumberFormat="1" applyFont="1" applyFill="1" applyAlignment="1">
      <alignment horizontal="center"/>
    </xf>
    <xf numFmtId="49" fontId="18" fillId="4" borderId="7" xfId="23" applyNumberFormat="1" applyFont="1" applyFill="1" applyBorder="1" applyAlignment="1">
      <alignment horizontal="center" vertical="center" wrapText="1"/>
    </xf>
    <xf numFmtId="49" fontId="18" fillId="4" borderId="9" xfId="23" applyNumberFormat="1" applyFont="1" applyFill="1" applyBorder="1" applyAlignment="1">
      <alignment horizontal="center" vertical="center" wrapText="1"/>
    </xf>
    <xf numFmtId="49" fontId="26" fillId="0" borderId="0" xfId="0" applyNumberFormat="1" applyFont="1" applyBorder="1" applyAlignment="1">
      <alignment horizontal="center" vertical="center"/>
    </xf>
  </cellXfs>
  <cellStyles count="43">
    <cellStyle name="Moeda" xfId="26" builtinId="4"/>
    <cellStyle name="Moeda 2" xfId="15" xr:uid="{00000000-0005-0000-0000-000001000000}"/>
    <cellStyle name="Moeda 3" xfId="42" xr:uid="{00000000-0005-0000-0000-000002000000}"/>
    <cellStyle name="Normal" xfId="0" builtinId="0"/>
    <cellStyle name="Normal 2" xfId="4" xr:uid="{00000000-0005-0000-0000-000004000000}"/>
    <cellStyle name="Normal 2 2" xfId="23" xr:uid="{00000000-0005-0000-0000-000005000000}"/>
    <cellStyle name="Normal 2 3" xfId="28" xr:uid="{00000000-0005-0000-0000-000006000000}"/>
    <cellStyle name="Normal 3" xfId="6" xr:uid="{00000000-0005-0000-0000-000007000000}"/>
    <cellStyle name="Normal 3 2" xfId="11" xr:uid="{00000000-0005-0000-0000-000008000000}"/>
    <cellStyle name="Normal 3 3" xfId="30" xr:uid="{00000000-0005-0000-0000-000009000000}"/>
    <cellStyle name="Normal 4" xfId="9" xr:uid="{00000000-0005-0000-0000-00000A000000}"/>
    <cellStyle name="Normal 4 2" xfId="12" xr:uid="{00000000-0005-0000-0000-00000B000000}"/>
    <cellStyle name="Normal 4 2 2" xfId="35" xr:uid="{00000000-0005-0000-0000-00000C000000}"/>
    <cellStyle name="Normal 4 3" xfId="33" xr:uid="{00000000-0005-0000-0000-00000D000000}"/>
    <cellStyle name="Normal 5" xfId="17" xr:uid="{00000000-0005-0000-0000-00000E000000}"/>
    <cellStyle name="Normal 5 2" xfId="36" xr:uid="{00000000-0005-0000-0000-00000F000000}"/>
    <cellStyle name="Normal 6" xfId="19" xr:uid="{00000000-0005-0000-0000-000010000000}"/>
    <cellStyle name="Normal 6 2" xfId="38" xr:uid="{00000000-0005-0000-0000-000011000000}"/>
    <cellStyle name="Normal 7" xfId="21" xr:uid="{00000000-0005-0000-0000-000012000000}"/>
    <cellStyle name="Normal 7 2" xfId="40" xr:uid="{00000000-0005-0000-0000-000013000000}"/>
    <cellStyle name="Normal 8" xfId="22" xr:uid="{00000000-0005-0000-0000-000014000000}"/>
    <cellStyle name="Normal 9" xfId="25" xr:uid="{00000000-0005-0000-0000-000015000000}"/>
    <cellStyle name="Normal 9 2" xfId="41" xr:uid="{00000000-0005-0000-0000-000016000000}"/>
    <cellStyle name="Porcentagem" xfId="2" builtinId="5"/>
    <cellStyle name="Porcentagem 2" xfId="8" xr:uid="{00000000-0005-0000-0000-000018000000}"/>
    <cellStyle name="Porcentagem 2 2" xfId="13" xr:uid="{00000000-0005-0000-0000-000019000000}"/>
    <cellStyle name="Porcentagem 2 3" xfId="32" xr:uid="{00000000-0005-0000-0000-00001A000000}"/>
    <cellStyle name="Porcentagem 3" xfId="16" xr:uid="{00000000-0005-0000-0000-00001B000000}"/>
    <cellStyle name="Porcentagem 4" xfId="24" xr:uid="{00000000-0005-0000-0000-00001C000000}"/>
    <cellStyle name="Separador de milhares 2" xfId="5" xr:uid="{00000000-0005-0000-0000-00001D000000}"/>
    <cellStyle name="Separador de milhares 2 2" xfId="29" xr:uid="{00000000-0005-0000-0000-00001E000000}"/>
    <cellStyle name="Separador de milhares 3" xfId="7" xr:uid="{00000000-0005-0000-0000-00001F000000}"/>
    <cellStyle name="Separador de milhares 3 2" xfId="31" xr:uid="{00000000-0005-0000-0000-000020000000}"/>
    <cellStyle name="Separador de milhares 4" xfId="10" xr:uid="{00000000-0005-0000-0000-000021000000}"/>
    <cellStyle name="Separador de milhares 4 2" xfId="3" xr:uid="{00000000-0005-0000-0000-000022000000}"/>
    <cellStyle name="Separador de milhares 4 2 2" xfId="27" xr:uid="{00000000-0005-0000-0000-000023000000}"/>
    <cellStyle name="Separador de milhares 4 3" xfId="34" xr:uid="{00000000-0005-0000-0000-000024000000}"/>
    <cellStyle name="Separador de milhares 5" xfId="18" xr:uid="{00000000-0005-0000-0000-000025000000}"/>
    <cellStyle name="Separador de milhares 5 2" xfId="37" xr:uid="{00000000-0005-0000-0000-000026000000}"/>
    <cellStyle name="Separador de milhares 6" xfId="20" xr:uid="{00000000-0005-0000-0000-000027000000}"/>
    <cellStyle name="Separador de milhares 6 2" xfId="39" xr:uid="{00000000-0005-0000-0000-000028000000}"/>
    <cellStyle name="Vírgula" xfId="1" builtinId="3"/>
    <cellStyle name="Vírgula 2" xfId="14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676275</xdr:colOff>
          <xdr:row>2</xdr:row>
          <xdr:rowOff>152400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9525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4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marcos.fernandes\Documents\MARCOS%20FERNANDO\CODEVASF\PROCESSOS\2018\PM%20Piripiri\59570.001068_2018-21\Planacon\PROJETO%20DE%20PIRIPIRI%20-%20CONV&#202;NIO%208796012018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"/>
  <sheetViews>
    <sheetView tabSelected="1" zoomScale="85" zoomScaleNormal="85" workbookViewId="0"/>
  </sheetViews>
  <sheetFormatPr defaultRowHeight="15.75" x14ac:dyDescent="0.25"/>
  <cols>
    <col min="1" max="1" width="14.7109375" style="18" customWidth="1"/>
    <col min="2" max="2" width="79.28515625" style="19" customWidth="1"/>
    <col min="3" max="3" width="17.5703125" style="20" customWidth="1"/>
    <col min="4" max="4" width="8.140625" style="21" bestFit="1" customWidth="1"/>
    <col min="5" max="5" width="13.85546875" style="17" bestFit="1" customWidth="1"/>
    <col min="6" max="6" width="13.85546875" style="17" customWidth="1"/>
    <col min="7" max="10" width="12.7109375" style="17" customWidth="1"/>
    <col min="11" max="205" width="9.140625" style="16"/>
    <col min="206" max="206" width="14.7109375" style="16" customWidth="1"/>
    <col min="207" max="207" width="40.7109375" style="16" customWidth="1"/>
    <col min="208" max="208" width="6.7109375" style="16" customWidth="1"/>
    <col min="209" max="211" width="12.7109375" style="16" customWidth="1"/>
    <col min="212" max="212" width="14.7109375" style="16" customWidth="1"/>
    <col min="213" max="214" width="15.7109375" style="16" customWidth="1"/>
    <col min="215" max="218" width="12.7109375" style="16" customWidth="1"/>
    <col min="219" max="461" width="9.140625" style="16"/>
    <col min="462" max="462" width="14.7109375" style="16" customWidth="1"/>
    <col min="463" max="463" width="40.7109375" style="16" customWidth="1"/>
    <col min="464" max="464" width="6.7109375" style="16" customWidth="1"/>
    <col min="465" max="467" width="12.7109375" style="16" customWidth="1"/>
    <col min="468" max="468" width="14.7109375" style="16" customWidth="1"/>
    <col min="469" max="470" width="15.7109375" style="16" customWidth="1"/>
    <col min="471" max="474" width="12.7109375" style="16" customWidth="1"/>
    <col min="475" max="717" width="9.140625" style="16"/>
    <col min="718" max="718" width="14.7109375" style="16" customWidth="1"/>
    <col min="719" max="719" width="40.7109375" style="16" customWidth="1"/>
    <col min="720" max="720" width="6.7109375" style="16" customWidth="1"/>
    <col min="721" max="723" width="12.7109375" style="16" customWidth="1"/>
    <col min="724" max="724" width="14.7109375" style="16" customWidth="1"/>
    <col min="725" max="726" width="15.7109375" style="16" customWidth="1"/>
    <col min="727" max="730" width="12.7109375" style="16" customWidth="1"/>
    <col min="731" max="973" width="9.140625" style="16"/>
    <col min="974" max="974" width="14.7109375" style="16" customWidth="1"/>
    <col min="975" max="975" width="40.7109375" style="16" customWidth="1"/>
    <col min="976" max="976" width="6.7109375" style="16" customWidth="1"/>
    <col min="977" max="979" width="12.7109375" style="16" customWidth="1"/>
    <col min="980" max="980" width="14.7109375" style="16" customWidth="1"/>
    <col min="981" max="982" width="15.7109375" style="16" customWidth="1"/>
    <col min="983" max="986" width="12.7109375" style="16" customWidth="1"/>
    <col min="987" max="1229" width="9.140625" style="16"/>
    <col min="1230" max="1230" width="14.7109375" style="16" customWidth="1"/>
    <col min="1231" max="1231" width="40.7109375" style="16" customWidth="1"/>
    <col min="1232" max="1232" width="6.7109375" style="16" customWidth="1"/>
    <col min="1233" max="1235" width="12.7109375" style="16" customWidth="1"/>
    <col min="1236" max="1236" width="14.7109375" style="16" customWidth="1"/>
    <col min="1237" max="1238" width="15.7109375" style="16" customWidth="1"/>
    <col min="1239" max="1242" width="12.7109375" style="16" customWidth="1"/>
    <col min="1243" max="1485" width="9.140625" style="16"/>
    <col min="1486" max="1486" width="14.7109375" style="16" customWidth="1"/>
    <col min="1487" max="1487" width="40.7109375" style="16" customWidth="1"/>
    <col min="1488" max="1488" width="6.7109375" style="16" customWidth="1"/>
    <col min="1489" max="1491" width="12.7109375" style="16" customWidth="1"/>
    <col min="1492" max="1492" width="14.7109375" style="16" customWidth="1"/>
    <col min="1493" max="1494" width="15.7109375" style="16" customWidth="1"/>
    <col min="1495" max="1498" width="12.7109375" style="16" customWidth="1"/>
    <col min="1499" max="1741" width="9.140625" style="16"/>
    <col min="1742" max="1742" width="14.7109375" style="16" customWidth="1"/>
    <col min="1743" max="1743" width="40.7109375" style="16" customWidth="1"/>
    <col min="1744" max="1744" width="6.7109375" style="16" customWidth="1"/>
    <col min="1745" max="1747" width="12.7109375" style="16" customWidth="1"/>
    <col min="1748" max="1748" width="14.7109375" style="16" customWidth="1"/>
    <col min="1749" max="1750" width="15.7109375" style="16" customWidth="1"/>
    <col min="1751" max="1754" width="12.7109375" style="16" customWidth="1"/>
    <col min="1755" max="1997" width="9.140625" style="16"/>
    <col min="1998" max="1998" width="14.7109375" style="16" customWidth="1"/>
    <col min="1999" max="1999" width="40.7109375" style="16" customWidth="1"/>
    <col min="2000" max="2000" width="6.7109375" style="16" customWidth="1"/>
    <col min="2001" max="2003" width="12.7109375" style="16" customWidth="1"/>
    <col min="2004" max="2004" width="14.7109375" style="16" customWidth="1"/>
    <col min="2005" max="2006" width="15.7109375" style="16" customWidth="1"/>
    <col min="2007" max="2010" width="12.7109375" style="16" customWidth="1"/>
    <col min="2011" max="2253" width="9.140625" style="16"/>
    <col min="2254" max="2254" width="14.7109375" style="16" customWidth="1"/>
    <col min="2255" max="2255" width="40.7109375" style="16" customWidth="1"/>
    <col min="2256" max="2256" width="6.7109375" style="16" customWidth="1"/>
    <col min="2257" max="2259" width="12.7109375" style="16" customWidth="1"/>
    <col min="2260" max="2260" width="14.7109375" style="16" customWidth="1"/>
    <col min="2261" max="2262" width="15.7109375" style="16" customWidth="1"/>
    <col min="2263" max="2266" width="12.7109375" style="16" customWidth="1"/>
    <col min="2267" max="2509" width="9.140625" style="16"/>
    <col min="2510" max="2510" width="14.7109375" style="16" customWidth="1"/>
    <col min="2511" max="2511" width="40.7109375" style="16" customWidth="1"/>
    <col min="2512" max="2512" width="6.7109375" style="16" customWidth="1"/>
    <col min="2513" max="2515" width="12.7109375" style="16" customWidth="1"/>
    <col min="2516" max="2516" width="14.7109375" style="16" customWidth="1"/>
    <col min="2517" max="2518" width="15.7109375" style="16" customWidth="1"/>
    <col min="2519" max="2522" width="12.7109375" style="16" customWidth="1"/>
    <col min="2523" max="2765" width="9.140625" style="16"/>
    <col min="2766" max="2766" width="14.7109375" style="16" customWidth="1"/>
    <col min="2767" max="2767" width="40.7109375" style="16" customWidth="1"/>
    <col min="2768" max="2768" width="6.7109375" style="16" customWidth="1"/>
    <col min="2769" max="2771" width="12.7109375" style="16" customWidth="1"/>
    <col min="2772" max="2772" width="14.7109375" style="16" customWidth="1"/>
    <col min="2773" max="2774" width="15.7109375" style="16" customWidth="1"/>
    <col min="2775" max="2778" width="12.7109375" style="16" customWidth="1"/>
    <col min="2779" max="3021" width="9.140625" style="16"/>
    <col min="3022" max="3022" width="14.7109375" style="16" customWidth="1"/>
    <col min="3023" max="3023" width="40.7109375" style="16" customWidth="1"/>
    <col min="3024" max="3024" width="6.7109375" style="16" customWidth="1"/>
    <col min="3025" max="3027" width="12.7109375" style="16" customWidth="1"/>
    <col min="3028" max="3028" width="14.7109375" style="16" customWidth="1"/>
    <col min="3029" max="3030" width="15.7109375" style="16" customWidth="1"/>
    <col min="3031" max="3034" width="12.7109375" style="16" customWidth="1"/>
    <col min="3035" max="3277" width="9.140625" style="16"/>
    <col min="3278" max="3278" width="14.7109375" style="16" customWidth="1"/>
    <col min="3279" max="3279" width="40.7109375" style="16" customWidth="1"/>
    <col min="3280" max="3280" width="6.7109375" style="16" customWidth="1"/>
    <col min="3281" max="3283" width="12.7109375" style="16" customWidth="1"/>
    <col min="3284" max="3284" width="14.7109375" style="16" customWidth="1"/>
    <col min="3285" max="3286" width="15.7109375" style="16" customWidth="1"/>
    <col min="3287" max="3290" width="12.7109375" style="16" customWidth="1"/>
    <col min="3291" max="3533" width="9.140625" style="16"/>
    <col min="3534" max="3534" width="14.7109375" style="16" customWidth="1"/>
    <col min="3535" max="3535" width="40.7109375" style="16" customWidth="1"/>
    <col min="3536" max="3536" width="6.7109375" style="16" customWidth="1"/>
    <col min="3537" max="3539" width="12.7109375" style="16" customWidth="1"/>
    <col min="3540" max="3540" width="14.7109375" style="16" customWidth="1"/>
    <col min="3541" max="3542" width="15.7109375" style="16" customWidth="1"/>
    <col min="3543" max="3546" width="12.7109375" style="16" customWidth="1"/>
    <col min="3547" max="3789" width="9.140625" style="16"/>
    <col min="3790" max="3790" width="14.7109375" style="16" customWidth="1"/>
    <col min="3791" max="3791" width="40.7109375" style="16" customWidth="1"/>
    <col min="3792" max="3792" width="6.7109375" style="16" customWidth="1"/>
    <col min="3793" max="3795" width="12.7109375" style="16" customWidth="1"/>
    <col min="3796" max="3796" width="14.7109375" style="16" customWidth="1"/>
    <col min="3797" max="3798" width="15.7109375" style="16" customWidth="1"/>
    <col min="3799" max="3802" width="12.7109375" style="16" customWidth="1"/>
    <col min="3803" max="4045" width="9.140625" style="16"/>
    <col min="4046" max="4046" width="14.7109375" style="16" customWidth="1"/>
    <col min="4047" max="4047" width="40.7109375" style="16" customWidth="1"/>
    <col min="4048" max="4048" width="6.7109375" style="16" customWidth="1"/>
    <col min="4049" max="4051" width="12.7109375" style="16" customWidth="1"/>
    <col min="4052" max="4052" width="14.7109375" style="16" customWidth="1"/>
    <col min="4053" max="4054" width="15.7109375" style="16" customWidth="1"/>
    <col min="4055" max="4058" width="12.7109375" style="16" customWidth="1"/>
    <col min="4059" max="4301" width="9.140625" style="16"/>
    <col min="4302" max="4302" width="14.7109375" style="16" customWidth="1"/>
    <col min="4303" max="4303" width="40.7109375" style="16" customWidth="1"/>
    <col min="4304" max="4304" width="6.7109375" style="16" customWidth="1"/>
    <col min="4305" max="4307" width="12.7109375" style="16" customWidth="1"/>
    <col min="4308" max="4308" width="14.7109375" style="16" customWidth="1"/>
    <col min="4309" max="4310" width="15.7109375" style="16" customWidth="1"/>
    <col min="4311" max="4314" width="12.7109375" style="16" customWidth="1"/>
    <col min="4315" max="4557" width="9.140625" style="16"/>
    <col min="4558" max="4558" width="14.7109375" style="16" customWidth="1"/>
    <col min="4559" max="4559" width="40.7109375" style="16" customWidth="1"/>
    <col min="4560" max="4560" width="6.7109375" style="16" customWidth="1"/>
    <col min="4561" max="4563" width="12.7109375" style="16" customWidth="1"/>
    <col min="4564" max="4564" width="14.7109375" style="16" customWidth="1"/>
    <col min="4565" max="4566" width="15.7109375" style="16" customWidth="1"/>
    <col min="4567" max="4570" width="12.7109375" style="16" customWidth="1"/>
    <col min="4571" max="4813" width="9.140625" style="16"/>
    <col min="4814" max="4814" width="14.7109375" style="16" customWidth="1"/>
    <col min="4815" max="4815" width="40.7109375" style="16" customWidth="1"/>
    <col min="4816" max="4816" width="6.7109375" style="16" customWidth="1"/>
    <col min="4817" max="4819" width="12.7109375" style="16" customWidth="1"/>
    <col min="4820" max="4820" width="14.7109375" style="16" customWidth="1"/>
    <col min="4821" max="4822" width="15.7109375" style="16" customWidth="1"/>
    <col min="4823" max="4826" width="12.7109375" style="16" customWidth="1"/>
    <col min="4827" max="5069" width="9.140625" style="16"/>
    <col min="5070" max="5070" width="14.7109375" style="16" customWidth="1"/>
    <col min="5071" max="5071" width="40.7109375" style="16" customWidth="1"/>
    <col min="5072" max="5072" width="6.7109375" style="16" customWidth="1"/>
    <col min="5073" max="5075" width="12.7109375" style="16" customWidth="1"/>
    <col min="5076" max="5076" width="14.7109375" style="16" customWidth="1"/>
    <col min="5077" max="5078" width="15.7109375" style="16" customWidth="1"/>
    <col min="5079" max="5082" width="12.7109375" style="16" customWidth="1"/>
    <col min="5083" max="5325" width="9.140625" style="16"/>
    <col min="5326" max="5326" width="14.7109375" style="16" customWidth="1"/>
    <col min="5327" max="5327" width="40.7109375" style="16" customWidth="1"/>
    <col min="5328" max="5328" width="6.7109375" style="16" customWidth="1"/>
    <col min="5329" max="5331" width="12.7109375" style="16" customWidth="1"/>
    <col min="5332" max="5332" width="14.7109375" style="16" customWidth="1"/>
    <col min="5333" max="5334" width="15.7109375" style="16" customWidth="1"/>
    <col min="5335" max="5338" width="12.7109375" style="16" customWidth="1"/>
    <col min="5339" max="5581" width="9.140625" style="16"/>
    <col min="5582" max="5582" width="14.7109375" style="16" customWidth="1"/>
    <col min="5583" max="5583" width="40.7109375" style="16" customWidth="1"/>
    <col min="5584" max="5584" width="6.7109375" style="16" customWidth="1"/>
    <col min="5585" max="5587" width="12.7109375" style="16" customWidth="1"/>
    <col min="5588" max="5588" width="14.7109375" style="16" customWidth="1"/>
    <col min="5589" max="5590" width="15.7109375" style="16" customWidth="1"/>
    <col min="5591" max="5594" width="12.7109375" style="16" customWidth="1"/>
    <col min="5595" max="5837" width="9.140625" style="16"/>
    <col min="5838" max="5838" width="14.7109375" style="16" customWidth="1"/>
    <col min="5839" max="5839" width="40.7109375" style="16" customWidth="1"/>
    <col min="5840" max="5840" width="6.7109375" style="16" customWidth="1"/>
    <col min="5841" max="5843" width="12.7109375" style="16" customWidth="1"/>
    <col min="5844" max="5844" width="14.7109375" style="16" customWidth="1"/>
    <col min="5845" max="5846" width="15.7109375" style="16" customWidth="1"/>
    <col min="5847" max="5850" width="12.7109375" style="16" customWidth="1"/>
    <col min="5851" max="6093" width="9.140625" style="16"/>
    <col min="6094" max="6094" width="14.7109375" style="16" customWidth="1"/>
    <col min="6095" max="6095" width="40.7109375" style="16" customWidth="1"/>
    <col min="6096" max="6096" width="6.7109375" style="16" customWidth="1"/>
    <col min="6097" max="6099" width="12.7109375" style="16" customWidth="1"/>
    <col min="6100" max="6100" width="14.7109375" style="16" customWidth="1"/>
    <col min="6101" max="6102" width="15.7109375" style="16" customWidth="1"/>
    <col min="6103" max="6106" width="12.7109375" style="16" customWidth="1"/>
    <col min="6107" max="6349" width="9.140625" style="16"/>
    <col min="6350" max="6350" width="14.7109375" style="16" customWidth="1"/>
    <col min="6351" max="6351" width="40.7109375" style="16" customWidth="1"/>
    <col min="6352" max="6352" width="6.7109375" style="16" customWidth="1"/>
    <col min="6353" max="6355" width="12.7109375" style="16" customWidth="1"/>
    <col min="6356" max="6356" width="14.7109375" style="16" customWidth="1"/>
    <col min="6357" max="6358" width="15.7109375" style="16" customWidth="1"/>
    <col min="6359" max="6362" width="12.7109375" style="16" customWidth="1"/>
    <col min="6363" max="6605" width="9.140625" style="16"/>
    <col min="6606" max="6606" width="14.7109375" style="16" customWidth="1"/>
    <col min="6607" max="6607" width="40.7109375" style="16" customWidth="1"/>
    <col min="6608" max="6608" width="6.7109375" style="16" customWidth="1"/>
    <col min="6609" max="6611" width="12.7109375" style="16" customWidth="1"/>
    <col min="6612" max="6612" width="14.7109375" style="16" customWidth="1"/>
    <col min="6613" max="6614" width="15.7109375" style="16" customWidth="1"/>
    <col min="6615" max="6618" width="12.7109375" style="16" customWidth="1"/>
    <col min="6619" max="6861" width="9.140625" style="16"/>
    <col min="6862" max="6862" width="14.7109375" style="16" customWidth="1"/>
    <col min="6863" max="6863" width="40.7109375" style="16" customWidth="1"/>
    <col min="6864" max="6864" width="6.7109375" style="16" customWidth="1"/>
    <col min="6865" max="6867" width="12.7109375" style="16" customWidth="1"/>
    <col min="6868" max="6868" width="14.7109375" style="16" customWidth="1"/>
    <col min="6869" max="6870" width="15.7109375" style="16" customWidth="1"/>
    <col min="6871" max="6874" width="12.7109375" style="16" customWidth="1"/>
    <col min="6875" max="7117" width="9.140625" style="16"/>
    <col min="7118" max="7118" width="14.7109375" style="16" customWidth="1"/>
    <col min="7119" max="7119" width="40.7109375" style="16" customWidth="1"/>
    <col min="7120" max="7120" width="6.7109375" style="16" customWidth="1"/>
    <col min="7121" max="7123" width="12.7109375" style="16" customWidth="1"/>
    <col min="7124" max="7124" width="14.7109375" style="16" customWidth="1"/>
    <col min="7125" max="7126" width="15.7109375" style="16" customWidth="1"/>
    <col min="7127" max="7130" width="12.7109375" style="16" customWidth="1"/>
    <col min="7131" max="7373" width="9.140625" style="16"/>
    <col min="7374" max="7374" width="14.7109375" style="16" customWidth="1"/>
    <col min="7375" max="7375" width="40.7109375" style="16" customWidth="1"/>
    <col min="7376" max="7376" width="6.7109375" style="16" customWidth="1"/>
    <col min="7377" max="7379" width="12.7109375" style="16" customWidth="1"/>
    <col min="7380" max="7380" width="14.7109375" style="16" customWidth="1"/>
    <col min="7381" max="7382" width="15.7109375" style="16" customWidth="1"/>
    <col min="7383" max="7386" width="12.7109375" style="16" customWidth="1"/>
    <col min="7387" max="7629" width="9.140625" style="16"/>
    <col min="7630" max="7630" width="14.7109375" style="16" customWidth="1"/>
    <col min="7631" max="7631" width="40.7109375" style="16" customWidth="1"/>
    <col min="7632" max="7632" width="6.7109375" style="16" customWidth="1"/>
    <col min="7633" max="7635" width="12.7109375" style="16" customWidth="1"/>
    <col min="7636" max="7636" width="14.7109375" style="16" customWidth="1"/>
    <col min="7637" max="7638" width="15.7109375" style="16" customWidth="1"/>
    <col min="7639" max="7642" width="12.7109375" style="16" customWidth="1"/>
    <col min="7643" max="7885" width="9.140625" style="16"/>
    <col min="7886" max="7886" width="14.7109375" style="16" customWidth="1"/>
    <col min="7887" max="7887" width="40.7109375" style="16" customWidth="1"/>
    <col min="7888" max="7888" width="6.7109375" style="16" customWidth="1"/>
    <col min="7889" max="7891" width="12.7109375" style="16" customWidth="1"/>
    <col min="7892" max="7892" width="14.7109375" style="16" customWidth="1"/>
    <col min="7893" max="7894" width="15.7109375" style="16" customWidth="1"/>
    <col min="7895" max="7898" width="12.7109375" style="16" customWidth="1"/>
    <col min="7899" max="8141" width="9.140625" style="16"/>
    <col min="8142" max="8142" width="14.7109375" style="16" customWidth="1"/>
    <col min="8143" max="8143" width="40.7109375" style="16" customWidth="1"/>
    <col min="8144" max="8144" width="6.7109375" style="16" customWidth="1"/>
    <col min="8145" max="8147" width="12.7109375" style="16" customWidth="1"/>
    <col min="8148" max="8148" width="14.7109375" style="16" customWidth="1"/>
    <col min="8149" max="8150" width="15.7109375" style="16" customWidth="1"/>
    <col min="8151" max="8154" width="12.7109375" style="16" customWidth="1"/>
    <col min="8155" max="8397" width="9.140625" style="16"/>
    <col min="8398" max="8398" width="14.7109375" style="16" customWidth="1"/>
    <col min="8399" max="8399" width="40.7109375" style="16" customWidth="1"/>
    <col min="8400" max="8400" width="6.7109375" style="16" customWidth="1"/>
    <col min="8401" max="8403" width="12.7109375" style="16" customWidth="1"/>
    <col min="8404" max="8404" width="14.7109375" style="16" customWidth="1"/>
    <col min="8405" max="8406" width="15.7109375" style="16" customWidth="1"/>
    <col min="8407" max="8410" width="12.7109375" style="16" customWidth="1"/>
    <col min="8411" max="8653" width="9.140625" style="16"/>
    <col min="8654" max="8654" width="14.7109375" style="16" customWidth="1"/>
    <col min="8655" max="8655" width="40.7109375" style="16" customWidth="1"/>
    <col min="8656" max="8656" width="6.7109375" style="16" customWidth="1"/>
    <col min="8657" max="8659" width="12.7109375" style="16" customWidth="1"/>
    <col min="8660" max="8660" width="14.7109375" style="16" customWidth="1"/>
    <col min="8661" max="8662" width="15.7109375" style="16" customWidth="1"/>
    <col min="8663" max="8666" width="12.7109375" style="16" customWidth="1"/>
    <col min="8667" max="8909" width="9.140625" style="16"/>
    <col min="8910" max="8910" width="14.7109375" style="16" customWidth="1"/>
    <col min="8911" max="8911" width="40.7109375" style="16" customWidth="1"/>
    <col min="8912" max="8912" width="6.7109375" style="16" customWidth="1"/>
    <col min="8913" max="8915" width="12.7109375" style="16" customWidth="1"/>
    <col min="8916" max="8916" width="14.7109375" style="16" customWidth="1"/>
    <col min="8917" max="8918" width="15.7109375" style="16" customWidth="1"/>
    <col min="8919" max="8922" width="12.7109375" style="16" customWidth="1"/>
    <col min="8923" max="9165" width="9.140625" style="16"/>
    <col min="9166" max="9166" width="14.7109375" style="16" customWidth="1"/>
    <col min="9167" max="9167" width="40.7109375" style="16" customWidth="1"/>
    <col min="9168" max="9168" width="6.7109375" style="16" customWidth="1"/>
    <col min="9169" max="9171" width="12.7109375" style="16" customWidth="1"/>
    <col min="9172" max="9172" width="14.7109375" style="16" customWidth="1"/>
    <col min="9173" max="9174" width="15.7109375" style="16" customWidth="1"/>
    <col min="9175" max="9178" width="12.7109375" style="16" customWidth="1"/>
    <col min="9179" max="9421" width="9.140625" style="16"/>
    <col min="9422" max="9422" width="14.7109375" style="16" customWidth="1"/>
    <col min="9423" max="9423" width="40.7109375" style="16" customWidth="1"/>
    <col min="9424" max="9424" width="6.7109375" style="16" customWidth="1"/>
    <col min="9425" max="9427" width="12.7109375" style="16" customWidth="1"/>
    <col min="9428" max="9428" width="14.7109375" style="16" customWidth="1"/>
    <col min="9429" max="9430" width="15.7109375" style="16" customWidth="1"/>
    <col min="9431" max="9434" width="12.7109375" style="16" customWidth="1"/>
    <col min="9435" max="9677" width="9.140625" style="16"/>
    <col min="9678" max="9678" width="14.7109375" style="16" customWidth="1"/>
    <col min="9679" max="9679" width="40.7109375" style="16" customWidth="1"/>
    <col min="9680" max="9680" width="6.7109375" style="16" customWidth="1"/>
    <col min="9681" max="9683" width="12.7109375" style="16" customWidth="1"/>
    <col min="9684" max="9684" width="14.7109375" style="16" customWidth="1"/>
    <col min="9685" max="9686" width="15.7109375" style="16" customWidth="1"/>
    <col min="9687" max="9690" width="12.7109375" style="16" customWidth="1"/>
    <col min="9691" max="9933" width="9.140625" style="16"/>
    <col min="9934" max="9934" width="14.7109375" style="16" customWidth="1"/>
    <col min="9935" max="9935" width="40.7109375" style="16" customWidth="1"/>
    <col min="9936" max="9936" width="6.7109375" style="16" customWidth="1"/>
    <col min="9937" max="9939" width="12.7109375" style="16" customWidth="1"/>
    <col min="9940" max="9940" width="14.7109375" style="16" customWidth="1"/>
    <col min="9941" max="9942" width="15.7109375" style="16" customWidth="1"/>
    <col min="9943" max="9946" width="12.7109375" style="16" customWidth="1"/>
    <col min="9947" max="10189" width="9.140625" style="16"/>
    <col min="10190" max="10190" width="14.7109375" style="16" customWidth="1"/>
    <col min="10191" max="10191" width="40.7109375" style="16" customWidth="1"/>
    <col min="10192" max="10192" width="6.7109375" style="16" customWidth="1"/>
    <col min="10193" max="10195" width="12.7109375" style="16" customWidth="1"/>
    <col min="10196" max="10196" width="14.7109375" style="16" customWidth="1"/>
    <col min="10197" max="10198" width="15.7109375" style="16" customWidth="1"/>
    <col min="10199" max="10202" width="12.7109375" style="16" customWidth="1"/>
    <col min="10203" max="10445" width="9.140625" style="16"/>
    <col min="10446" max="10446" width="14.7109375" style="16" customWidth="1"/>
    <col min="10447" max="10447" width="40.7109375" style="16" customWidth="1"/>
    <col min="10448" max="10448" width="6.7109375" style="16" customWidth="1"/>
    <col min="10449" max="10451" width="12.7109375" style="16" customWidth="1"/>
    <col min="10452" max="10452" width="14.7109375" style="16" customWidth="1"/>
    <col min="10453" max="10454" width="15.7109375" style="16" customWidth="1"/>
    <col min="10455" max="10458" width="12.7109375" style="16" customWidth="1"/>
    <col min="10459" max="10701" width="9.140625" style="16"/>
    <col min="10702" max="10702" width="14.7109375" style="16" customWidth="1"/>
    <col min="10703" max="10703" width="40.7109375" style="16" customWidth="1"/>
    <col min="10704" max="10704" width="6.7109375" style="16" customWidth="1"/>
    <col min="10705" max="10707" width="12.7109375" style="16" customWidth="1"/>
    <col min="10708" max="10708" width="14.7109375" style="16" customWidth="1"/>
    <col min="10709" max="10710" width="15.7109375" style="16" customWidth="1"/>
    <col min="10711" max="10714" width="12.7109375" style="16" customWidth="1"/>
    <col min="10715" max="10957" width="9.140625" style="16"/>
    <col min="10958" max="10958" width="14.7109375" style="16" customWidth="1"/>
    <col min="10959" max="10959" width="40.7109375" style="16" customWidth="1"/>
    <col min="10960" max="10960" width="6.7109375" style="16" customWidth="1"/>
    <col min="10961" max="10963" width="12.7109375" style="16" customWidth="1"/>
    <col min="10964" max="10964" width="14.7109375" style="16" customWidth="1"/>
    <col min="10965" max="10966" width="15.7109375" style="16" customWidth="1"/>
    <col min="10967" max="10970" width="12.7109375" style="16" customWidth="1"/>
    <col min="10971" max="11213" width="9.140625" style="16"/>
    <col min="11214" max="11214" width="14.7109375" style="16" customWidth="1"/>
    <col min="11215" max="11215" width="40.7109375" style="16" customWidth="1"/>
    <col min="11216" max="11216" width="6.7109375" style="16" customWidth="1"/>
    <col min="11217" max="11219" width="12.7109375" style="16" customWidth="1"/>
    <col min="11220" max="11220" width="14.7109375" style="16" customWidth="1"/>
    <col min="11221" max="11222" width="15.7109375" style="16" customWidth="1"/>
    <col min="11223" max="11226" width="12.7109375" style="16" customWidth="1"/>
    <col min="11227" max="11469" width="9.140625" style="16"/>
    <col min="11470" max="11470" width="14.7109375" style="16" customWidth="1"/>
    <col min="11471" max="11471" width="40.7109375" style="16" customWidth="1"/>
    <col min="11472" max="11472" width="6.7109375" style="16" customWidth="1"/>
    <col min="11473" max="11475" width="12.7109375" style="16" customWidth="1"/>
    <col min="11476" max="11476" width="14.7109375" style="16" customWidth="1"/>
    <col min="11477" max="11478" width="15.7109375" style="16" customWidth="1"/>
    <col min="11479" max="11482" width="12.7109375" style="16" customWidth="1"/>
    <col min="11483" max="11725" width="9.140625" style="16"/>
    <col min="11726" max="11726" width="14.7109375" style="16" customWidth="1"/>
    <col min="11727" max="11727" width="40.7109375" style="16" customWidth="1"/>
    <col min="11728" max="11728" width="6.7109375" style="16" customWidth="1"/>
    <col min="11729" max="11731" width="12.7109375" style="16" customWidth="1"/>
    <col min="11732" max="11732" width="14.7109375" style="16" customWidth="1"/>
    <col min="11733" max="11734" width="15.7109375" style="16" customWidth="1"/>
    <col min="11735" max="11738" width="12.7109375" style="16" customWidth="1"/>
    <col min="11739" max="11981" width="9.140625" style="16"/>
    <col min="11982" max="11982" width="14.7109375" style="16" customWidth="1"/>
    <col min="11983" max="11983" width="40.7109375" style="16" customWidth="1"/>
    <col min="11984" max="11984" width="6.7109375" style="16" customWidth="1"/>
    <col min="11985" max="11987" width="12.7109375" style="16" customWidth="1"/>
    <col min="11988" max="11988" width="14.7109375" style="16" customWidth="1"/>
    <col min="11989" max="11990" width="15.7109375" style="16" customWidth="1"/>
    <col min="11991" max="11994" width="12.7109375" style="16" customWidth="1"/>
    <col min="11995" max="12237" width="9.140625" style="16"/>
    <col min="12238" max="12238" width="14.7109375" style="16" customWidth="1"/>
    <col min="12239" max="12239" width="40.7109375" style="16" customWidth="1"/>
    <col min="12240" max="12240" width="6.7109375" style="16" customWidth="1"/>
    <col min="12241" max="12243" width="12.7109375" style="16" customWidth="1"/>
    <col min="12244" max="12244" width="14.7109375" style="16" customWidth="1"/>
    <col min="12245" max="12246" width="15.7109375" style="16" customWidth="1"/>
    <col min="12247" max="12250" width="12.7109375" style="16" customWidth="1"/>
    <col min="12251" max="12493" width="9.140625" style="16"/>
    <col min="12494" max="12494" width="14.7109375" style="16" customWidth="1"/>
    <col min="12495" max="12495" width="40.7109375" style="16" customWidth="1"/>
    <col min="12496" max="12496" width="6.7109375" style="16" customWidth="1"/>
    <col min="12497" max="12499" width="12.7109375" style="16" customWidth="1"/>
    <col min="12500" max="12500" width="14.7109375" style="16" customWidth="1"/>
    <col min="12501" max="12502" width="15.7109375" style="16" customWidth="1"/>
    <col min="12503" max="12506" width="12.7109375" style="16" customWidth="1"/>
    <col min="12507" max="12749" width="9.140625" style="16"/>
    <col min="12750" max="12750" width="14.7109375" style="16" customWidth="1"/>
    <col min="12751" max="12751" width="40.7109375" style="16" customWidth="1"/>
    <col min="12752" max="12752" width="6.7109375" style="16" customWidth="1"/>
    <col min="12753" max="12755" width="12.7109375" style="16" customWidth="1"/>
    <col min="12756" max="12756" width="14.7109375" style="16" customWidth="1"/>
    <col min="12757" max="12758" width="15.7109375" style="16" customWidth="1"/>
    <col min="12759" max="12762" width="12.7109375" style="16" customWidth="1"/>
    <col min="12763" max="13005" width="9.140625" style="16"/>
    <col min="13006" max="13006" width="14.7109375" style="16" customWidth="1"/>
    <col min="13007" max="13007" width="40.7109375" style="16" customWidth="1"/>
    <col min="13008" max="13008" width="6.7109375" style="16" customWidth="1"/>
    <col min="13009" max="13011" width="12.7109375" style="16" customWidth="1"/>
    <col min="13012" max="13012" width="14.7109375" style="16" customWidth="1"/>
    <col min="13013" max="13014" width="15.7109375" style="16" customWidth="1"/>
    <col min="13015" max="13018" width="12.7109375" style="16" customWidth="1"/>
    <col min="13019" max="13261" width="9.140625" style="16"/>
    <col min="13262" max="13262" width="14.7109375" style="16" customWidth="1"/>
    <col min="13263" max="13263" width="40.7109375" style="16" customWidth="1"/>
    <col min="13264" max="13264" width="6.7109375" style="16" customWidth="1"/>
    <col min="13265" max="13267" width="12.7109375" style="16" customWidth="1"/>
    <col min="13268" max="13268" width="14.7109375" style="16" customWidth="1"/>
    <col min="13269" max="13270" width="15.7109375" style="16" customWidth="1"/>
    <col min="13271" max="13274" width="12.7109375" style="16" customWidth="1"/>
    <col min="13275" max="13517" width="9.140625" style="16"/>
    <col min="13518" max="13518" width="14.7109375" style="16" customWidth="1"/>
    <col min="13519" max="13519" width="40.7109375" style="16" customWidth="1"/>
    <col min="13520" max="13520" width="6.7109375" style="16" customWidth="1"/>
    <col min="13521" max="13523" width="12.7109375" style="16" customWidth="1"/>
    <col min="13524" max="13524" width="14.7109375" style="16" customWidth="1"/>
    <col min="13525" max="13526" width="15.7109375" style="16" customWidth="1"/>
    <col min="13527" max="13530" width="12.7109375" style="16" customWidth="1"/>
    <col min="13531" max="13773" width="9.140625" style="16"/>
    <col min="13774" max="13774" width="14.7109375" style="16" customWidth="1"/>
    <col min="13775" max="13775" width="40.7109375" style="16" customWidth="1"/>
    <col min="13776" max="13776" width="6.7109375" style="16" customWidth="1"/>
    <col min="13777" max="13779" width="12.7109375" style="16" customWidth="1"/>
    <col min="13780" max="13780" width="14.7109375" style="16" customWidth="1"/>
    <col min="13781" max="13782" width="15.7109375" style="16" customWidth="1"/>
    <col min="13783" max="13786" width="12.7109375" style="16" customWidth="1"/>
    <col min="13787" max="14029" width="9.140625" style="16"/>
    <col min="14030" max="14030" width="14.7109375" style="16" customWidth="1"/>
    <col min="14031" max="14031" width="40.7109375" style="16" customWidth="1"/>
    <col min="14032" max="14032" width="6.7109375" style="16" customWidth="1"/>
    <col min="14033" max="14035" width="12.7109375" style="16" customWidth="1"/>
    <col min="14036" max="14036" width="14.7109375" style="16" customWidth="1"/>
    <col min="14037" max="14038" width="15.7109375" style="16" customWidth="1"/>
    <col min="14039" max="14042" width="12.7109375" style="16" customWidth="1"/>
    <col min="14043" max="14285" width="9.140625" style="16"/>
    <col min="14286" max="14286" width="14.7109375" style="16" customWidth="1"/>
    <col min="14287" max="14287" width="40.7109375" style="16" customWidth="1"/>
    <col min="14288" max="14288" width="6.7109375" style="16" customWidth="1"/>
    <col min="14289" max="14291" width="12.7109375" style="16" customWidth="1"/>
    <col min="14292" max="14292" width="14.7109375" style="16" customWidth="1"/>
    <col min="14293" max="14294" width="15.7109375" style="16" customWidth="1"/>
    <col min="14295" max="14298" width="12.7109375" style="16" customWidth="1"/>
    <col min="14299" max="14541" width="9.140625" style="16"/>
    <col min="14542" max="14542" width="14.7109375" style="16" customWidth="1"/>
    <col min="14543" max="14543" width="40.7109375" style="16" customWidth="1"/>
    <col min="14544" max="14544" width="6.7109375" style="16" customWidth="1"/>
    <col min="14545" max="14547" width="12.7109375" style="16" customWidth="1"/>
    <col min="14548" max="14548" width="14.7109375" style="16" customWidth="1"/>
    <col min="14549" max="14550" width="15.7109375" style="16" customWidth="1"/>
    <col min="14551" max="14554" width="12.7109375" style="16" customWidth="1"/>
    <col min="14555" max="14797" width="9.140625" style="16"/>
    <col min="14798" max="14798" width="14.7109375" style="16" customWidth="1"/>
    <col min="14799" max="14799" width="40.7109375" style="16" customWidth="1"/>
    <col min="14800" max="14800" width="6.7109375" style="16" customWidth="1"/>
    <col min="14801" max="14803" width="12.7109375" style="16" customWidth="1"/>
    <col min="14804" max="14804" width="14.7109375" style="16" customWidth="1"/>
    <col min="14805" max="14806" width="15.7109375" style="16" customWidth="1"/>
    <col min="14807" max="14810" width="12.7109375" style="16" customWidth="1"/>
    <col min="14811" max="15053" width="9.140625" style="16"/>
    <col min="15054" max="15054" width="14.7109375" style="16" customWidth="1"/>
    <col min="15055" max="15055" width="40.7109375" style="16" customWidth="1"/>
    <col min="15056" max="15056" width="6.7109375" style="16" customWidth="1"/>
    <col min="15057" max="15059" width="12.7109375" style="16" customWidth="1"/>
    <col min="15060" max="15060" width="14.7109375" style="16" customWidth="1"/>
    <col min="15061" max="15062" width="15.7109375" style="16" customWidth="1"/>
    <col min="15063" max="15066" width="12.7109375" style="16" customWidth="1"/>
    <col min="15067" max="15309" width="9.140625" style="16"/>
    <col min="15310" max="15310" width="14.7109375" style="16" customWidth="1"/>
    <col min="15311" max="15311" width="40.7109375" style="16" customWidth="1"/>
    <col min="15312" max="15312" width="6.7109375" style="16" customWidth="1"/>
    <col min="15313" max="15315" width="12.7109375" style="16" customWidth="1"/>
    <col min="15316" max="15316" width="14.7109375" style="16" customWidth="1"/>
    <col min="15317" max="15318" width="15.7109375" style="16" customWidth="1"/>
    <col min="15319" max="15322" width="12.7109375" style="16" customWidth="1"/>
    <col min="15323" max="15565" width="9.140625" style="16"/>
    <col min="15566" max="15566" width="14.7109375" style="16" customWidth="1"/>
    <col min="15567" max="15567" width="40.7109375" style="16" customWidth="1"/>
    <col min="15568" max="15568" width="6.7109375" style="16" customWidth="1"/>
    <col min="15569" max="15571" width="12.7109375" style="16" customWidth="1"/>
    <col min="15572" max="15572" width="14.7109375" style="16" customWidth="1"/>
    <col min="15573" max="15574" width="15.7109375" style="16" customWidth="1"/>
    <col min="15575" max="15578" width="12.7109375" style="16" customWidth="1"/>
    <col min="15579" max="15821" width="9.140625" style="16"/>
    <col min="15822" max="15822" width="14.7109375" style="16" customWidth="1"/>
    <col min="15823" max="15823" width="40.7109375" style="16" customWidth="1"/>
    <col min="15824" max="15824" width="6.7109375" style="16" customWidth="1"/>
    <col min="15825" max="15827" width="12.7109375" style="16" customWidth="1"/>
    <col min="15828" max="15828" width="14.7109375" style="16" customWidth="1"/>
    <col min="15829" max="15830" width="15.7109375" style="16" customWidth="1"/>
    <col min="15831" max="15834" width="12.7109375" style="16" customWidth="1"/>
    <col min="15835" max="16077" width="9.140625" style="16"/>
    <col min="16078" max="16078" width="14.7109375" style="16" customWidth="1"/>
    <col min="16079" max="16079" width="40.7109375" style="16" customWidth="1"/>
    <col min="16080" max="16080" width="6.7109375" style="16" customWidth="1"/>
    <col min="16081" max="16083" width="12.7109375" style="16" customWidth="1"/>
    <col min="16084" max="16084" width="14.7109375" style="16" customWidth="1"/>
    <col min="16085" max="16086" width="15.7109375" style="16" customWidth="1"/>
    <col min="16087" max="16090" width="12.7109375" style="16" customWidth="1"/>
    <col min="16091" max="16384" width="9.140625" style="16"/>
  </cols>
  <sheetData>
    <row r="1" spans="1:10" s="2" customFormat="1" x14ac:dyDescent="0.2">
      <c r="A1" s="1"/>
      <c r="B1" s="156" t="s">
        <v>54</v>
      </c>
      <c r="C1" s="156"/>
      <c r="D1" s="156"/>
      <c r="E1" s="156"/>
      <c r="F1" s="156"/>
      <c r="G1" s="156"/>
      <c r="H1" s="156"/>
      <c r="I1" s="156"/>
      <c r="J1" s="156"/>
    </row>
    <row r="2" spans="1:10" s="2" customFormat="1" x14ac:dyDescent="0.2">
      <c r="A2" s="1"/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1:10" s="2" customFormat="1" x14ac:dyDescent="0.2">
      <c r="A3" s="1"/>
      <c r="B3" s="157" t="s">
        <v>300</v>
      </c>
      <c r="C3" s="157"/>
      <c r="D3" s="157"/>
      <c r="E3" s="157"/>
      <c r="F3" s="157"/>
      <c r="G3" s="157"/>
      <c r="H3" s="157"/>
      <c r="I3" s="157"/>
      <c r="J3" s="157"/>
    </row>
    <row r="4" spans="1:10" s="2" customFormat="1" x14ac:dyDescent="0.2">
      <c r="A4" s="4"/>
      <c r="B4" s="161"/>
      <c r="C4" s="161"/>
      <c r="D4" s="161"/>
      <c r="E4" s="161"/>
      <c r="F4" s="162"/>
      <c r="G4" s="158" t="s">
        <v>65</v>
      </c>
      <c r="H4" s="159"/>
      <c r="I4" s="159"/>
      <c r="J4" s="160"/>
    </row>
    <row r="5" spans="1:10" s="2" customFormat="1" ht="15.75" customHeight="1" x14ac:dyDescent="0.2">
      <c r="A5" s="11"/>
      <c r="B5" s="163"/>
      <c r="C5" s="163"/>
      <c r="D5" s="163"/>
      <c r="E5" s="163"/>
      <c r="F5" s="164"/>
      <c r="G5" s="154" t="s">
        <v>1</v>
      </c>
      <c r="H5" s="155"/>
      <c r="I5" s="168" t="s">
        <v>59</v>
      </c>
      <c r="J5" s="169"/>
    </row>
    <row r="6" spans="1:10" s="2" customFormat="1" x14ac:dyDescent="0.2">
      <c r="A6" s="11" t="s">
        <v>11</v>
      </c>
      <c r="B6" s="163" t="s">
        <v>299</v>
      </c>
      <c r="C6" s="163"/>
      <c r="D6" s="163"/>
      <c r="E6" s="163"/>
      <c r="F6" s="164"/>
      <c r="G6" s="154" t="s">
        <v>14</v>
      </c>
      <c r="H6" s="155"/>
      <c r="I6" s="149">
        <f>'B.D.I SERVIÇOS (SEM DES.)'!F32/100</f>
        <v>0.2545</v>
      </c>
      <c r="J6" s="150"/>
    </row>
    <row r="7" spans="1:10" s="2" customFormat="1" x14ac:dyDescent="0.2">
      <c r="B7" s="165"/>
      <c r="C7" s="165"/>
      <c r="D7" s="165"/>
      <c r="E7" s="165"/>
      <c r="F7" s="164"/>
      <c r="G7" s="154" t="s">
        <v>15</v>
      </c>
      <c r="H7" s="155"/>
      <c r="I7" s="149">
        <f>'B.D.I MATERIAIS (SEM DES.)'!F32/100</f>
        <v>0.10890000000000001</v>
      </c>
      <c r="J7" s="150"/>
    </row>
    <row r="8" spans="1:10" s="2" customFormat="1" x14ac:dyDescent="0.2">
      <c r="A8" s="12"/>
      <c r="B8" s="166" t="s">
        <v>12</v>
      </c>
      <c r="C8" s="166"/>
      <c r="D8" s="166"/>
      <c r="E8" s="166"/>
      <c r="F8" s="167"/>
      <c r="G8" s="154" t="s">
        <v>64</v>
      </c>
      <c r="H8" s="155"/>
      <c r="I8" s="151">
        <f>J65</f>
        <v>1523</v>
      </c>
      <c r="J8" s="152"/>
    </row>
    <row r="9" spans="1:10" s="2" customFormat="1" x14ac:dyDescent="0.2">
      <c r="A9" s="4"/>
      <c r="B9" s="5"/>
      <c r="C9" s="14"/>
      <c r="D9" s="14"/>
      <c r="E9" s="3"/>
      <c r="F9" s="3"/>
      <c r="G9" s="6"/>
      <c r="H9" s="6"/>
      <c r="I9" s="6"/>
      <c r="J9" s="6"/>
    </row>
    <row r="10" spans="1:10" s="5" customFormat="1" ht="47.25" x14ac:dyDescent="0.2">
      <c r="A10" s="9" t="s">
        <v>2</v>
      </c>
      <c r="B10" s="10" t="s">
        <v>3</v>
      </c>
      <c r="C10" s="10" t="s">
        <v>63</v>
      </c>
      <c r="D10" s="10" t="s">
        <v>4</v>
      </c>
      <c r="E10" s="8" t="s">
        <v>57</v>
      </c>
      <c r="F10" s="8" t="s">
        <v>58</v>
      </c>
      <c r="G10" s="7" t="s">
        <v>60</v>
      </c>
      <c r="H10" s="7" t="s">
        <v>61</v>
      </c>
      <c r="I10" s="8" t="s">
        <v>62</v>
      </c>
      <c r="J10" s="8" t="s">
        <v>90</v>
      </c>
    </row>
    <row r="11" spans="1:10" s="2" customFormat="1" x14ac:dyDescent="0.2">
      <c r="A11" s="9"/>
      <c r="B11" s="10"/>
      <c r="C11" s="10"/>
      <c r="D11" s="10"/>
      <c r="E11" s="10"/>
      <c r="F11" s="10"/>
      <c r="G11" s="8"/>
      <c r="H11" s="8"/>
      <c r="I11" s="8"/>
      <c r="J11" s="8"/>
    </row>
    <row r="12" spans="1:10" s="22" customFormat="1" x14ac:dyDescent="0.25">
      <c r="A12" s="130" t="s">
        <v>5</v>
      </c>
      <c r="B12" s="109" t="s">
        <v>36</v>
      </c>
      <c r="C12" s="101"/>
      <c r="D12" s="101"/>
      <c r="E12" s="131" t="s">
        <v>37</v>
      </c>
      <c r="F12" s="131"/>
      <c r="G12" s="131" t="s">
        <v>37</v>
      </c>
      <c r="H12" s="131"/>
      <c r="I12" s="131">
        <f>SUBTOTAL(9,I13:I39)</f>
        <v>2823845.1699999995</v>
      </c>
      <c r="J12" s="131">
        <f>I12/$I$8</f>
        <v>1854.1334011818776</v>
      </c>
    </row>
    <row r="13" spans="1:10" x14ac:dyDescent="0.25">
      <c r="A13" s="113"/>
      <c r="B13" s="107" t="s">
        <v>39</v>
      </c>
      <c r="C13" s="108"/>
      <c r="D13" s="108"/>
      <c r="E13" s="116" t="s">
        <v>37</v>
      </c>
      <c r="F13" s="116"/>
      <c r="G13" s="116" t="s">
        <v>37</v>
      </c>
      <c r="H13" s="116"/>
      <c r="I13" s="116" t="s">
        <v>37</v>
      </c>
      <c r="J13" s="116"/>
    </row>
    <row r="14" spans="1:10" s="22" customFormat="1" x14ac:dyDescent="0.25">
      <c r="A14" s="117" t="s">
        <v>6</v>
      </c>
      <c r="B14" s="109" t="s">
        <v>40</v>
      </c>
      <c r="C14" s="101"/>
      <c r="D14" s="101"/>
      <c r="E14" s="131" t="s">
        <v>37</v>
      </c>
      <c r="F14" s="131"/>
      <c r="G14" s="131" t="s">
        <v>37</v>
      </c>
      <c r="H14" s="131"/>
      <c r="I14" s="131">
        <f>SUBTOTAL(9,I15:I20)</f>
        <v>597796.09000000008</v>
      </c>
      <c r="J14" s="131">
        <f>I14/$I$8</f>
        <v>392.51220617202893</v>
      </c>
    </row>
    <row r="15" spans="1:10" x14ac:dyDescent="0.25">
      <c r="A15" s="113" t="s">
        <v>17</v>
      </c>
      <c r="B15" s="107" t="s">
        <v>41</v>
      </c>
      <c r="C15" s="108" t="s">
        <v>233</v>
      </c>
      <c r="D15" s="108" t="s">
        <v>10</v>
      </c>
      <c r="E15" s="116"/>
      <c r="F15" s="116">
        <v>1</v>
      </c>
      <c r="G15" s="116">
        <v>21827.03</v>
      </c>
      <c r="H15" s="116">
        <f>ROUND(G15+G15*$I$6,2)</f>
        <v>27382.01</v>
      </c>
      <c r="I15" s="116">
        <f>ROUND(ROUND(F15,2)*ROUND(H15,2),2)</f>
        <v>27382.01</v>
      </c>
      <c r="J15" s="116"/>
    </row>
    <row r="16" spans="1:10" x14ac:dyDescent="0.25">
      <c r="A16" s="113" t="s">
        <v>18</v>
      </c>
      <c r="B16" s="107" t="s">
        <v>42</v>
      </c>
      <c r="C16" s="108" t="s">
        <v>234</v>
      </c>
      <c r="D16" s="108" t="s">
        <v>10</v>
      </c>
      <c r="E16" s="116"/>
      <c r="F16" s="116">
        <v>1</v>
      </c>
      <c r="G16" s="116">
        <v>26550.3</v>
      </c>
      <c r="H16" s="116">
        <f t="shared" ref="H16:H19" si="0">ROUND(G16+G16*$I$6,2)</f>
        <v>33307.35</v>
      </c>
      <c r="I16" s="116">
        <f t="shared" ref="I16:I19" si="1">ROUND(ROUND(F16,2)*ROUND(H16,2),2)</f>
        <v>33307.35</v>
      </c>
      <c r="J16" s="116"/>
    </row>
    <row r="17" spans="1:10" x14ac:dyDescent="0.25">
      <c r="A17" s="113" t="s">
        <v>19</v>
      </c>
      <c r="B17" s="107" t="s">
        <v>44</v>
      </c>
      <c r="C17" s="108" t="s">
        <v>235</v>
      </c>
      <c r="D17" s="108" t="s">
        <v>10</v>
      </c>
      <c r="E17" s="116"/>
      <c r="F17" s="116">
        <v>1</v>
      </c>
      <c r="G17" s="116">
        <v>362627.50999999995</v>
      </c>
      <c r="H17" s="116">
        <f t="shared" si="0"/>
        <v>454916.21</v>
      </c>
      <c r="I17" s="116">
        <f t="shared" si="1"/>
        <v>454916.21</v>
      </c>
      <c r="J17" s="116"/>
    </row>
    <row r="18" spans="1:10" ht="47.25" x14ac:dyDescent="0.25">
      <c r="A18" s="113" t="s">
        <v>20</v>
      </c>
      <c r="B18" s="107" t="s">
        <v>45</v>
      </c>
      <c r="C18" s="108" t="s">
        <v>236</v>
      </c>
      <c r="D18" s="108" t="s">
        <v>32</v>
      </c>
      <c r="E18" s="116"/>
      <c r="F18" s="116">
        <v>7</v>
      </c>
      <c r="G18" s="116">
        <v>6474.26</v>
      </c>
      <c r="H18" s="116">
        <f t="shared" si="0"/>
        <v>8121.96</v>
      </c>
      <c r="I18" s="116">
        <f t="shared" si="1"/>
        <v>56853.72</v>
      </c>
      <c r="J18" s="116"/>
    </row>
    <row r="19" spans="1:10" ht="31.5" x14ac:dyDescent="0.25">
      <c r="A19" s="113" t="s">
        <v>21</v>
      </c>
      <c r="B19" s="107" t="s">
        <v>208</v>
      </c>
      <c r="C19" s="108" t="s">
        <v>237</v>
      </c>
      <c r="D19" s="108" t="s">
        <v>9</v>
      </c>
      <c r="E19" s="116"/>
      <c r="F19" s="116">
        <v>64.800000000000011</v>
      </c>
      <c r="G19" s="116">
        <v>311.68</v>
      </c>
      <c r="H19" s="116">
        <f t="shared" si="0"/>
        <v>391</v>
      </c>
      <c r="I19" s="116">
        <f t="shared" si="1"/>
        <v>25336.799999999999</v>
      </c>
      <c r="J19" s="116"/>
    </row>
    <row r="20" spans="1:10" x14ac:dyDescent="0.25">
      <c r="A20" s="113"/>
      <c r="B20" s="107" t="s">
        <v>39</v>
      </c>
      <c r="C20" s="108" t="s">
        <v>38</v>
      </c>
      <c r="D20" s="108"/>
      <c r="E20" s="116" t="s">
        <v>37</v>
      </c>
      <c r="F20" s="116"/>
      <c r="G20" s="116"/>
      <c r="H20" s="116"/>
      <c r="I20" s="116" t="s">
        <v>37</v>
      </c>
      <c r="J20" s="116"/>
    </row>
    <row r="21" spans="1:10" s="22" customFormat="1" x14ac:dyDescent="0.25">
      <c r="A21" s="117" t="s">
        <v>7</v>
      </c>
      <c r="B21" s="109" t="s">
        <v>77</v>
      </c>
      <c r="C21" s="101" t="s">
        <v>38</v>
      </c>
      <c r="D21" s="101"/>
      <c r="E21" s="131" t="s">
        <v>37</v>
      </c>
      <c r="F21" s="131"/>
      <c r="G21" s="116"/>
      <c r="H21" s="116"/>
      <c r="I21" s="131">
        <f>SUBTOTAL(9,I22:I28)</f>
        <v>994029.19000000006</v>
      </c>
      <c r="J21" s="131">
        <f>I21/$I$8</f>
        <v>652.67839133289567</v>
      </c>
    </row>
    <row r="22" spans="1:10" x14ac:dyDescent="0.25">
      <c r="A22" s="113" t="s">
        <v>22</v>
      </c>
      <c r="B22" s="107" t="s">
        <v>46</v>
      </c>
      <c r="C22" s="108" t="s">
        <v>238</v>
      </c>
      <c r="D22" s="108" t="s">
        <v>25</v>
      </c>
      <c r="E22" s="116">
        <v>7.7</v>
      </c>
      <c r="F22" s="116">
        <v>11727.1</v>
      </c>
      <c r="G22" s="116">
        <v>50.01</v>
      </c>
      <c r="H22" s="116">
        <f t="shared" ref="H22:H27" si="2">ROUND(G22+G22*$I$6,2)</f>
        <v>62.74</v>
      </c>
      <c r="I22" s="116">
        <f t="shared" ref="I22:I27" si="3">ROUND(ROUND(F22,2)*ROUND(H22,2),2)</f>
        <v>735758.25</v>
      </c>
      <c r="J22" s="116"/>
    </row>
    <row r="23" spans="1:10" x14ac:dyDescent="0.25">
      <c r="A23" s="113" t="s">
        <v>23</v>
      </c>
      <c r="B23" s="107" t="s">
        <v>47</v>
      </c>
      <c r="C23" s="108" t="s">
        <v>239</v>
      </c>
      <c r="D23" s="108" t="s">
        <v>25</v>
      </c>
      <c r="E23" s="116">
        <v>0.96</v>
      </c>
      <c r="F23" s="116">
        <v>1462.08</v>
      </c>
      <c r="G23" s="116">
        <v>82.169999999999987</v>
      </c>
      <c r="H23" s="116">
        <f t="shared" si="2"/>
        <v>103.08</v>
      </c>
      <c r="I23" s="116">
        <f t="shared" si="3"/>
        <v>150711.21</v>
      </c>
      <c r="J23" s="116"/>
    </row>
    <row r="24" spans="1:10" x14ac:dyDescent="0.25">
      <c r="A24" s="113" t="s">
        <v>24</v>
      </c>
      <c r="B24" s="107" t="s">
        <v>188</v>
      </c>
      <c r="C24" s="108" t="s">
        <v>240</v>
      </c>
      <c r="D24" s="108" t="s">
        <v>25</v>
      </c>
      <c r="E24" s="116">
        <v>1.1000000000000001</v>
      </c>
      <c r="F24" s="116">
        <v>1675.3</v>
      </c>
      <c r="G24" s="116">
        <v>25.01</v>
      </c>
      <c r="H24" s="116">
        <f t="shared" si="2"/>
        <v>31.38</v>
      </c>
      <c r="I24" s="116">
        <f t="shared" si="3"/>
        <v>52570.91</v>
      </c>
      <c r="J24" s="116"/>
    </row>
    <row r="25" spans="1:10" ht="31.5" x14ac:dyDescent="0.25">
      <c r="A25" s="113" t="s">
        <v>171</v>
      </c>
      <c r="B25" s="107" t="s">
        <v>189</v>
      </c>
      <c r="C25" s="108" t="s">
        <v>241</v>
      </c>
      <c r="D25" s="108" t="s">
        <v>25</v>
      </c>
      <c r="E25" s="116">
        <v>1.62</v>
      </c>
      <c r="F25" s="116">
        <v>2467.2600000000002</v>
      </c>
      <c r="G25" s="116">
        <v>2.89</v>
      </c>
      <c r="H25" s="116">
        <f t="shared" si="2"/>
        <v>3.63</v>
      </c>
      <c r="I25" s="116">
        <f t="shared" si="3"/>
        <v>8956.15</v>
      </c>
      <c r="J25" s="116"/>
    </row>
    <row r="26" spans="1:10" ht="31.5" x14ac:dyDescent="0.25">
      <c r="A26" s="113" t="s">
        <v>172</v>
      </c>
      <c r="B26" s="107" t="s">
        <v>190</v>
      </c>
      <c r="C26" s="108" t="s">
        <v>242</v>
      </c>
      <c r="D26" s="108" t="s">
        <v>55</v>
      </c>
      <c r="E26" s="116">
        <v>16.2</v>
      </c>
      <c r="F26" s="116">
        <v>24672.6</v>
      </c>
      <c r="G26" s="116">
        <v>1.33</v>
      </c>
      <c r="H26" s="116">
        <f t="shared" si="2"/>
        <v>1.67</v>
      </c>
      <c r="I26" s="116">
        <f t="shared" si="3"/>
        <v>41203.24</v>
      </c>
      <c r="J26" s="116"/>
    </row>
    <row r="27" spans="1:10" x14ac:dyDescent="0.25">
      <c r="A27" s="113" t="s">
        <v>173</v>
      </c>
      <c r="B27" s="107" t="s">
        <v>49</v>
      </c>
      <c r="C27" s="108" t="s">
        <v>243</v>
      </c>
      <c r="D27" s="108" t="s">
        <v>25</v>
      </c>
      <c r="E27" s="116">
        <v>4.53</v>
      </c>
      <c r="F27" s="116">
        <v>6899.19</v>
      </c>
      <c r="G27" s="116">
        <v>0.56000000000000005</v>
      </c>
      <c r="H27" s="116">
        <f t="shared" si="2"/>
        <v>0.7</v>
      </c>
      <c r="I27" s="116">
        <f t="shared" si="3"/>
        <v>4829.43</v>
      </c>
      <c r="J27" s="116"/>
    </row>
    <row r="28" spans="1:10" x14ac:dyDescent="0.25">
      <c r="A28" s="113"/>
      <c r="B28" s="107" t="s">
        <v>39</v>
      </c>
      <c r="C28" s="108" t="s">
        <v>38</v>
      </c>
      <c r="D28" s="108"/>
      <c r="E28" s="116" t="s">
        <v>37</v>
      </c>
      <c r="F28" s="116"/>
      <c r="G28" s="116"/>
      <c r="H28" s="116"/>
      <c r="I28" s="116" t="s">
        <v>37</v>
      </c>
      <c r="J28" s="116"/>
    </row>
    <row r="29" spans="1:10" s="22" customFormat="1" x14ac:dyDescent="0.25">
      <c r="A29" s="117" t="s">
        <v>174</v>
      </c>
      <c r="B29" s="109" t="s">
        <v>50</v>
      </c>
      <c r="C29" s="101" t="s">
        <v>38</v>
      </c>
      <c r="D29" s="101"/>
      <c r="E29" s="131" t="s">
        <v>37</v>
      </c>
      <c r="F29" s="131"/>
      <c r="G29" s="116"/>
      <c r="H29" s="116"/>
      <c r="I29" s="131">
        <f>SUBTOTAL(9,I30:I34)</f>
        <v>1082457.02</v>
      </c>
      <c r="J29" s="131">
        <f>I29/$I$8</f>
        <v>710.74</v>
      </c>
    </row>
    <row r="30" spans="1:10" ht="31.5" x14ac:dyDescent="0.25">
      <c r="A30" s="113" t="s">
        <v>175</v>
      </c>
      <c r="B30" s="107" t="s">
        <v>186</v>
      </c>
      <c r="C30" s="108" t="s">
        <v>244</v>
      </c>
      <c r="D30" s="108" t="s">
        <v>16</v>
      </c>
      <c r="E30" s="116">
        <v>15</v>
      </c>
      <c r="F30" s="116">
        <v>22845</v>
      </c>
      <c r="G30" s="116">
        <v>4.32</v>
      </c>
      <c r="H30" s="116">
        <f t="shared" ref="H30:H33" si="4">ROUND(G30+G30*$I$6,2)</f>
        <v>5.42</v>
      </c>
      <c r="I30" s="116">
        <f t="shared" ref="I30:I33" si="5">ROUND(ROUND(F30,2)*ROUND(H30,2),2)</f>
        <v>123819.9</v>
      </c>
      <c r="J30" s="116"/>
    </row>
    <row r="31" spans="1:10" ht="31.5" x14ac:dyDescent="0.25">
      <c r="A31" s="113" t="s">
        <v>176</v>
      </c>
      <c r="B31" s="107" t="s">
        <v>51</v>
      </c>
      <c r="C31" s="108" t="s">
        <v>245</v>
      </c>
      <c r="D31" s="108" t="s">
        <v>16</v>
      </c>
      <c r="E31" s="116">
        <v>16</v>
      </c>
      <c r="F31" s="116">
        <v>24368</v>
      </c>
      <c r="G31" s="116">
        <v>28.29</v>
      </c>
      <c r="H31" s="116">
        <f t="shared" si="4"/>
        <v>35.49</v>
      </c>
      <c r="I31" s="116">
        <f t="shared" si="5"/>
        <v>864820.32</v>
      </c>
      <c r="J31" s="116"/>
    </row>
    <row r="32" spans="1:10" ht="31.5" x14ac:dyDescent="0.25">
      <c r="A32" s="113" t="s">
        <v>177</v>
      </c>
      <c r="B32" s="107" t="s">
        <v>187</v>
      </c>
      <c r="C32" s="108" t="s">
        <v>246</v>
      </c>
      <c r="D32" s="108" t="s">
        <v>10</v>
      </c>
      <c r="E32" s="116">
        <v>1</v>
      </c>
      <c r="F32" s="116">
        <v>1523</v>
      </c>
      <c r="G32" s="116">
        <v>20.47</v>
      </c>
      <c r="H32" s="116">
        <f t="shared" si="4"/>
        <v>25.68</v>
      </c>
      <c r="I32" s="116">
        <f t="shared" si="5"/>
        <v>39110.639999999999</v>
      </c>
      <c r="J32" s="116"/>
    </row>
    <row r="33" spans="1:10" x14ac:dyDescent="0.25">
      <c r="A33" s="113" t="s">
        <v>192</v>
      </c>
      <c r="B33" s="107" t="s">
        <v>191</v>
      </c>
      <c r="C33" s="108" t="s">
        <v>247</v>
      </c>
      <c r="D33" s="108" t="s">
        <v>10</v>
      </c>
      <c r="E33" s="116">
        <v>1</v>
      </c>
      <c r="F33" s="116">
        <v>1523</v>
      </c>
      <c r="G33" s="116">
        <v>28.63</v>
      </c>
      <c r="H33" s="116">
        <f t="shared" si="4"/>
        <v>35.92</v>
      </c>
      <c r="I33" s="116">
        <f t="shared" si="5"/>
        <v>54706.16</v>
      </c>
      <c r="J33" s="116"/>
    </row>
    <row r="34" spans="1:10" x14ac:dyDescent="0.25">
      <c r="A34" s="113"/>
      <c r="B34" s="107" t="s">
        <v>39</v>
      </c>
      <c r="C34" s="108" t="s">
        <v>38</v>
      </c>
      <c r="D34" s="108"/>
      <c r="E34" s="116" t="s">
        <v>37</v>
      </c>
      <c r="F34" s="116"/>
      <c r="G34" s="116"/>
      <c r="H34" s="116"/>
      <c r="I34" s="116" t="s">
        <v>37</v>
      </c>
      <c r="J34" s="116"/>
    </row>
    <row r="35" spans="1:10" s="22" customFormat="1" x14ac:dyDescent="0.25">
      <c r="A35" s="117" t="s">
        <v>178</v>
      </c>
      <c r="B35" s="109" t="s">
        <v>52</v>
      </c>
      <c r="C35" s="101" t="s">
        <v>38</v>
      </c>
      <c r="D35" s="101"/>
      <c r="E35" s="131" t="s">
        <v>37</v>
      </c>
      <c r="F35" s="131"/>
      <c r="G35" s="116"/>
      <c r="H35" s="116"/>
      <c r="I35" s="131">
        <f>SUBTOTAL(9,I36:I39)</f>
        <v>149562.87</v>
      </c>
      <c r="J35" s="131">
        <f>I35/$I$8</f>
        <v>98.20280367695338</v>
      </c>
    </row>
    <row r="36" spans="1:10" ht="31.5" x14ac:dyDescent="0.25">
      <c r="A36" s="113" t="s">
        <v>179</v>
      </c>
      <c r="B36" s="139" t="s">
        <v>296</v>
      </c>
      <c r="C36" s="108" t="s">
        <v>248</v>
      </c>
      <c r="D36" s="108" t="s">
        <v>56</v>
      </c>
      <c r="E36" s="116">
        <v>34.64</v>
      </c>
      <c r="F36" s="116">
        <v>52756.72</v>
      </c>
      <c r="G36" s="116">
        <v>1.2799999999999998</v>
      </c>
      <c r="H36" s="116">
        <f t="shared" ref="H36:H38" si="6">ROUND(G36+G36*$I$6,2)</f>
        <v>1.61</v>
      </c>
      <c r="I36" s="116">
        <f t="shared" ref="I36:I38" si="7">ROUND(ROUND(F36,2)*ROUND(H36,2),2)</f>
        <v>84938.32</v>
      </c>
      <c r="J36" s="116"/>
    </row>
    <row r="37" spans="1:10" ht="31.5" x14ac:dyDescent="0.25">
      <c r="A37" s="113" t="s">
        <v>180</v>
      </c>
      <c r="B37" s="139" t="s">
        <v>297</v>
      </c>
      <c r="C37" s="108" t="s">
        <v>249</v>
      </c>
      <c r="D37" s="108" t="s">
        <v>56</v>
      </c>
      <c r="E37" s="116">
        <v>2.2400000000000002</v>
      </c>
      <c r="F37" s="116">
        <v>3411.52</v>
      </c>
      <c r="G37" s="116">
        <v>2.7399999999999998</v>
      </c>
      <c r="H37" s="116">
        <f t="shared" si="6"/>
        <v>3.44</v>
      </c>
      <c r="I37" s="116">
        <f t="shared" si="7"/>
        <v>11735.63</v>
      </c>
      <c r="J37" s="116"/>
    </row>
    <row r="38" spans="1:10" ht="31.5" x14ac:dyDescent="0.25">
      <c r="A38" s="113" t="s">
        <v>181</v>
      </c>
      <c r="B38" s="139" t="s">
        <v>298</v>
      </c>
      <c r="C38" s="108" t="s">
        <v>250</v>
      </c>
      <c r="D38" s="108" t="s">
        <v>56</v>
      </c>
      <c r="E38" s="116">
        <v>6.73</v>
      </c>
      <c r="F38" s="116">
        <v>10249.790000000001</v>
      </c>
      <c r="G38" s="133">
        <v>4.1099999999999994</v>
      </c>
      <c r="H38" s="116">
        <f t="shared" si="6"/>
        <v>5.16</v>
      </c>
      <c r="I38" s="116">
        <f t="shared" si="7"/>
        <v>52888.92</v>
      </c>
      <c r="J38" s="116"/>
    </row>
    <row r="39" spans="1:10" x14ac:dyDescent="0.25">
      <c r="A39" s="113"/>
      <c r="B39" s="107" t="s">
        <v>39</v>
      </c>
      <c r="C39" s="108"/>
      <c r="D39" s="108"/>
      <c r="E39" s="116" t="s">
        <v>37</v>
      </c>
      <c r="F39" s="116"/>
      <c r="G39" s="133" t="s">
        <v>37</v>
      </c>
      <c r="H39" s="116"/>
      <c r="I39" s="116" t="s">
        <v>37</v>
      </c>
      <c r="J39" s="116"/>
    </row>
    <row r="40" spans="1:10" s="22" customFormat="1" x14ac:dyDescent="0.25">
      <c r="A40" s="117" t="s">
        <v>8</v>
      </c>
      <c r="B40" s="109" t="s">
        <v>66</v>
      </c>
      <c r="C40" s="101"/>
      <c r="D40" s="101"/>
      <c r="E40" s="131" t="s">
        <v>37</v>
      </c>
      <c r="F40" s="131"/>
      <c r="G40" s="140" t="s">
        <v>37</v>
      </c>
      <c r="H40" s="131"/>
      <c r="I40" s="131">
        <f>SUBTOTAL(9,I41:I59)</f>
        <v>12171518.250000002</v>
      </c>
      <c r="J40" s="131">
        <f>I40/$I$8</f>
        <v>7991.8044977019053</v>
      </c>
    </row>
    <row r="41" spans="1:10" s="22" customFormat="1" x14ac:dyDescent="0.25">
      <c r="A41" s="117"/>
      <c r="B41" s="109"/>
      <c r="C41" s="101"/>
      <c r="D41" s="101"/>
      <c r="E41" s="131"/>
      <c r="F41" s="131"/>
      <c r="G41" s="140"/>
      <c r="H41" s="131"/>
      <c r="I41" s="131"/>
      <c r="J41" s="131"/>
    </row>
    <row r="42" spans="1:10" s="22" customFormat="1" x14ac:dyDescent="0.25">
      <c r="A42" s="117" t="s">
        <v>33</v>
      </c>
      <c r="B42" s="109" t="s">
        <v>89</v>
      </c>
      <c r="C42" s="101"/>
      <c r="D42" s="101"/>
      <c r="E42" s="131"/>
      <c r="F42" s="131"/>
      <c r="G42" s="140"/>
      <c r="H42" s="131"/>
      <c r="I42" s="131">
        <f>SUBTOTAL(9,I43:I44)</f>
        <v>11349106.630000001</v>
      </c>
      <c r="J42" s="131">
        <f>I42/$I$8</f>
        <v>7451.81</v>
      </c>
    </row>
    <row r="43" spans="1:10" x14ac:dyDescent="0.25">
      <c r="A43" s="132" t="s">
        <v>79</v>
      </c>
      <c r="B43" s="107" t="s">
        <v>67</v>
      </c>
      <c r="C43" s="108" t="s">
        <v>76</v>
      </c>
      <c r="D43" s="108" t="s">
        <v>10</v>
      </c>
      <c r="E43" s="116">
        <v>1</v>
      </c>
      <c r="F43" s="116">
        <v>1523</v>
      </c>
      <c r="G43" s="133">
        <v>6720</v>
      </c>
      <c r="H43" s="116">
        <f>ROUND(G43+G43*$I$7,2)</f>
        <v>7451.81</v>
      </c>
      <c r="I43" s="116">
        <f>ROUND(ROUND(F43,2)*ROUND(H43,2),2)</f>
        <v>11349106.630000001</v>
      </c>
      <c r="J43" s="116"/>
    </row>
    <row r="44" spans="1:10" x14ac:dyDescent="0.25">
      <c r="A44" s="132"/>
      <c r="B44" s="107"/>
      <c r="C44" s="108"/>
      <c r="D44" s="108"/>
      <c r="E44" s="116"/>
      <c r="F44" s="116"/>
      <c r="G44" s="133"/>
      <c r="H44" s="116"/>
      <c r="I44" s="116"/>
      <c r="J44" s="116"/>
    </row>
    <row r="45" spans="1:10" x14ac:dyDescent="0.25">
      <c r="A45" s="117" t="s">
        <v>34</v>
      </c>
      <c r="B45" s="109" t="s">
        <v>221</v>
      </c>
      <c r="C45" s="108"/>
      <c r="D45" s="108"/>
      <c r="E45" s="116"/>
      <c r="F45" s="116"/>
      <c r="G45" s="133"/>
      <c r="H45" s="116"/>
      <c r="I45" s="131">
        <f>SUBTOTAL(9,I46:I59)</f>
        <v>822411.62</v>
      </c>
      <c r="J45" s="131">
        <f>I45/$I$8</f>
        <v>539.99449770190415</v>
      </c>
    </row>
    <row r="46" spans="1:10" x14ac:dyDescent="0.25">
      <c r="A46" s="132" t="s">
        <v>80</v>
      </c>
      <c r="B46" s="107" t="s">
        <v>69</v>
      </c>
      <c r="C46" s="108" t="s">
        <v>76</v>
      </c>
      <c r="D46" s="108" t="s">
        <v>10</v>
      </c>
      <c r="E46" s="116">
        <v>1</v>
      </c>
      <c r="F46" s="116">
        <v>1523</v>
      </c>
      <c r="G46" s="133">
        <v>2.25</v>
      </c>
      <c r="H46" s="116">
        <f t="shared" ref="H46:H58" si="8">ROUND(G46+G46*$I$7,2)</f>
        <v>2.5</v>
      </c>
      <c r="I46" s="116">
        <f t="shared" ref="I46:I58" si="9">ROUND(ROUND(F46,2)*ROUND(H46,2),2)</f>
        <v>3807.5</v>
      </c>
      <c r="J46" s="116"/>
    </row>
    <row r="47" spans="1:10" ht="31.5" x14ac:dyDescent="0.25">
      <c r="A47" s="132" t="s">
        <v>81</v>
      </c>
      <c r="B47" s="107" t="s">
        <v>68</v>
      </c>
      <c r="C47" s="108" t="s">
        <v>76</v>
      </c>
      <c r="D47" s="108" t="s">
        <v>10</v>
      </c>
      <c r="E47" s="116">
        <v>1</v>
      </c>
      <c r="F47" s="116">
        <v>1523</v>
      </c>
      <c r="G47" s="133">
        <v>132.46</v>
      </c>
      <c r="H47" s="116">
        <f t="shared" si="8"/>
        <v>146.88</v>
      </c>
      <c r="I47" s="116">
        <f t="shared" si="9"/>
        <v>223698.24</v>
      </c>
      <c r="J47" s="116"/>
    </row>
    <row r="48" spans="1:10" s="17" customFormat="1" ht="47.25" x14ac:dyDescent="0.25">
      <c r="A48" s="132" t="s">
        <v>82</v>
      </c>
      <c r="B48" s="107" t="s">
        <v>75</v>
      </c>
      <c r="C48" s="108" t="s">
        <v>76</v>
      </c>
      <c r="D48" s="108" t="s">
        <v>10</v>
      </c>
      <c r="E48" s="116">
        <v>1</v>
      </c>
      <c r="F48" s="116">
        <v>1523</v>
      </c>
      <c r="G48" s="133">
        <v>46.41</v>
      </c>
      <c r="H48" s="116">
        <f t="shared" si="8"/>
        <v>51.46</v>
      </c>
      <c r="I48" s="116">
        <f t="shared" si="9"/>
        <v>78373.58</v>
      </c>
      <c r="J48" s="116"/>
    </row>
    <row r="49" spans="1:10" s="17" customFormat="1" x14ac:dyDescent="0.25">
      <c r="A49" s="132" t="s">
        <v>83</v>
      </c>
      <c r="B49" s="107" t="s">
        <v>74</v>
      </c>
      <c r="C49" s="108" t="s">
        <v>76</v>
      </c>
      <c r="D49" s="108" t="s">
        <v>10</v>
      </c>
      <c r="E49" s="116">
        <v>0.95</v>
      </c>
      <c r="F49" s="116">
        <v>1446.85</v>
      </c>
      <c r="G49" s="133">
        <v>68.239999999999995</v>
      </c>
      <c r="H49" s="116">
        <f t="shared" si="8"/>
        <v>75.67</v>
      </c>
      <c r="I49" s="116">
        <f t="shared" si="9"/>
        <v>109483.14</v>
      </c>
      <c r="J49" s="116"/>
    </row>
    <row r="50" spans="1:10" s="17" customFormat="1" x14ac:dyDescent="0.25">
      <c r="A50" s="132" t="s">
        <v>84</v>
      </c>
      <c r="B50" s="107" t="s">
        <v>185</v>
      </c>
      <c r="C50" s="108" t="s">
        <v>76</v>
      </c>
      <c r="D50" s="108" t="s">
        <v>10</v>
      </c>
      <c r="E50" s="116">
        <v>0.1</v>
      </c>
      <c r="F50" s="116">
        <v>152.30000000000001</v>
      </c>
      <c r="G50" s="133">
        <v>24.15</v>
      </c>
      <c r="H50" s="116">
        <f t="shared" si="8"/>
        <v>26.78</v>
      </c>
      <c r="I50" s="116">
        <f t="shared" si="9"/>
        <v>4078.59</v>
      </c>
      <c r="J50" s="116"/>
    </row>
    <row r="51" spans="1:10" s="17" customFormat="1" x14ac:dyDescent="0.25">
      <c r="A51" s="132" t="s">
        <v>85</v>
      </c>
      <c r="B51" s="107" t="s">
        <v>204</v>
      </c>
      <c r="C51" s="108" t="s">
        <v>261</v>
      </c>
      <c r="D51" s="108" t="s">
        <v>10</v>
      </c>
      <c r="E51" s="116">
        <v>5</v>
      </c>
      <c r="F51" s="116">
        <v>7615</v>
      </c>
      <c r="G51" s="133">
        <v>2.5</v>
      </c>
      <c r="H51" s="116">
        <f t="shared" si="8"/>
        <v>2.77</v>
      </c>
      <c r="I51" s="116">
        <f t="shared" si="9"/>
        <v>21093.55</v>
      </c>
      <c r="J51" s="116"/>
    </row>
    <row r="52" spans="1:10" s="17" customFormat="1" x14ac:dyDescent="0.25">
      <c r="A52" s="132" t="s">
        <v>86</v>
      </c>
      <c r="B52" s="107" t="s">
        <v>206</v>
      </c>
      <c r="C52" s="108" t="s">
        <v>76</v>
      </c>
      <c r="D52" s="108" t="s">
        <v>10</v>
      </c>
      <c r="E52" s="116">
        <v>10</v>
      </c>
      <c r="F52" s="116">
        <v>15230</v>
      </c>
      <c r="G52" s="133">
        <v>7.0000000000000007E-2</v>
      </c>
      <c r="H52" s="116">
        <f t="shared" si="8"/>
        <v>0.08</v>
      </c>
      <c r="I52" s="116">
        <f t="shared" si="9"/>
        <v>1218.4000000000001</v>
      </c>
      <c r="J52" s="116"/>
    </row>
    <row r="53" spans="1:10" s="17" customFormat="1" x14ac:dyDescent="0.25">
      <c r="A53" s="132" t="s">
        <v>87</v>
      </c>
      <c r="B53" s="107" t="s">
        <v>70</v>
      </c>
      <c r="C53" s="108" t="s">
        <v>251</v>
      </c>
      <c r="D53" s="108" t="s">
        <v>16</v>
      </c>
      <c r="E53" s="116">
        <v>15</v>
      </c>
      <c r="F53" s="116">
        <v>22845</v>
      </c>
      <c r="G53" s="133" t="s">
        <v>266</v>
      </c>
      <c r="H53" s="116">
        <f t="shared" si="8"/>
        <v>10.1</v>
      </c>
      <c r="I53" s="116">
        <f t="shared" si="9"/>
        <v>230734.5</v>
      </c>
      <c r="J53" s="116"/>
    </row>
    <row r="54" spans="1:10" s="17" customFormat="1" x14ac:dyDescent="0.25">
      <c r="A54" s="132" t="s">
        <v>88</v>
      </c>
      <c r="B54" s="107" t="s">
        <v>71</v>
      </c>
      <c r="C54" s="108" t="s">
        <v>252</v>
      </c>
      <c r="D54" s="108" t="s">
        <v>10</v>
      </c>
      <c r="E54" s="116">
        <v>2</v>
      </c>
      <c r="F54" s="116">
        <v>3046</v>
      </c>
      <c r="G54" s="133" t="s">
        <v>281</v>
      </c>
      <c r="H54" s="116">
        <f t="shared" si="8"/>
        <v>11.02</v>
      </c>
      <c r="I54" s="116">
        <f t="shared" si="9"/>
        <v>33566.92</v>
      </c>
      <c r="J54" s="116"/>
    </row>
    <row r="55" spans="1:10" s="17" customFormat="1" x14ac:dyDescent="0.25">
      <c r="A55" s="132" t="s">
        <v>182</v>
      </c>
      <c r="B55" s="107" t="s">
        <v>72</v>
      </c>
      <c r="C55" s="108" t="s">
        <v>253</v>
      </c>
      <c r="D55" s="108" t="s">
        <v>10</v>
      </c>
      <c r="E55" s="116">
        <v>7</v>
      </c>
      <c r="F55" s="116">
        <v>10661</v>
      </c>
      <c r="G55" s="133" t="s">
        <v>267</v>
      </c>
      <c r="H55" s="116">
        <f t="shared" si="8"/>
        <v>5.74</v>
      </c>
      <c r="I55" s="116">
        <f t="shared" si="9"/>
        <v>61194.14</v>
      </c>
      <c r="J55" s="116"/>
    </row>
    <row r="56" spans="1:10" s="17" customFormat="1" x14ac:dyDescent="0.25">
      <c r="A56" s="132" t="s">
        <v>183</v>
      </c>
      <c r="B56" s="107" t="s">
        <v>73</v>
      </c>
      <c r="C56" s="108" t="s">
        <v>254</v>
      </c>
      <c r="D56" s="108" t="s">
        <v>10</v>
      </c>
      <c r="E56" s="116">
        <v>6</v>
      </c>
      <c r="F56" s="116">
        <v>9138</v>
      </c>
      <c r="G56" s="133" t="s">
        <v>270</v>
      </c>
      <c r="H56" s="116">
        <f t="shared" si="8"/>
        <v>4.38</v>
      </c>
      <c r="I56" s="116">
        <f t="shared" si="9"/>
        <v>40024.44</v>
      </c>
      <c r="J56" s="116"/>
    </row>
    <row r="57" spans="1:10" s="17" customFormat="1" x14ac:dyDescent="0.25">
      <c r="A57" s="132" t="s">
        <v>184</v>
      </c>
      <c r="B57" s="107" t="s">
        <v>93</v>
      </c>
      <c r="C57" s="108" t="s">
        <v>255</v>
      </c>
      <c r="D57" s="108" t="s">
        <v>10</v>
      </c>
      <c r="E57" s="116">
        <v>1</v>
      </c>
      <c r="F57" s="116">
        <v>1523</v>
      </c>
      <c r="G57" s="133" t="s">
        <v>274</v>
      </c>
      <c r="H57" s="116">
        <f t="shared" si="8"/>
        <v>6.24</v>
      </c>
      <c r="I57" s="116">
        <f t="shared" si="9"/>
        <v>9503.52</v>
      </c>
      <c r="J57" s="116"/>
    </row>
    <row r="58" spans="1:10" s="17" customFormat="1" ht="31.5" x14ac:dyDescent="0.25">
      <c r="A58" s="132" t="s">
        <v>203</v>
      </c>
      <c r="B58" s="107" t="s">
        <v>205</v>
      </c>
      <c r="C58" s="108" t="s">
        <v>256</v>
      </c>
      <c r="D58" s="108" t="s">
        <v>10</v>
      </c>
      <c r="E58" s="116">
        <v>10</v>
      </c>
      <c r="F58" s="116">
        <v>15230</v>
      </c>
      <c r="G58" s="133" t="s">
        <v>268</v>
      </c>
      <c r="H58" s="116">
        <f t="shared" si="8"/>
        <v>0.37</v>
      </c>
      <c r="I58" s="116">
        <f t="shared" si="9"/>
        <v>5635.1</v>
      </c>
      <c r="J58" s="116"/>
    </row>
    <row r="59" spans="1:10" s="17" customFormat="1" x14ac:dyDescent="0.25">
      <c r="A59" s="134"/>
      <c r="B59" s="114"/>
      <c r="C59" s="114"/>
      <c r="D59" s="114"/>
      <c r="E59" s="133"/>
      <c r="F59" s="133"/>
      <c r="G59" s="133"/>
      <c r="H59" s="133"/>
      <c r="I59" s="133"/>
      <c r="J59" s="133"/>
    </row>
    <row r="60" spans="1:10" s="23" customFormat="1" x14ac:dyDescent="0.25">
      <c r="A60" s="117"/>
      <c r="B60" s="101" t="s">
        <v>78</v>
      </c>
      <c r="C60" s="101"/>
      <c r="D60" s="101"/>
      <c r="E60" s="131"/>
      <c r="F60" s="131"/>
      <c r="G60" s="131"/>
      <c r="H60" s="131"/>
      <c r="I60" s="131">
        <f>SUBTOTAL(9,I12:I59)</f>
        <v>14995363.420000002</v>
      </c>
      <c r="J60" s="131">
        <f>I60/$I$8</f>
        <v>9845.9378988837834</v>
      </c>
    </row>
    <row r="63" spans="1:10" x14ac:dyDescent="0.25">
      <c r="A63" s="24"/>
      <c r="B63" s="25" t="s">
        <v>124</v>
      </c>
      <c r="C63" s="26"/>
      <c r="D63" s="27"/>
      <c r="E63" s="28"/>
      <c r="F63" s="28"/>
      <c r="G63" s="153" t="s">
        <v>91</v>
      </c>
      <c r="H63" s="153"/>
      <c r="I63" s="28">
        <v>15000000</v>
      </c>
      <c r="J63" s="28"/>
    </row>
    <row r="64" spans="1:10" x14ac:dyDescent="0.25">
      <c r="A64" s="24"/>
      <c r="B64" s="25"/>
      <c r="C64" s="26"/>
      <c r="D64" s="27"/>
      <c r="E64" s="28"/>
      <c r="F64" s="28"/>
      <c r="G64" s="153"/>
      <c r="H64" s="153"/>
      <c r="I64" s="28"/>
      <c r="J64" s="28"/>
    </row>
    <row r="65" spans="1:10" x14ac:dyDescent="0.25">
      <c r="A65" s="24"/>
      <c r="B65" s="25"/>
      <c r="C65" s="26"/>
      <c r="D65" s="27"/>
      <c r="E65" s="28"/>
      <c r="F65" s="28"/>
      <c r="G65" s="153" t="s">
        <v>92</v>
      </c>
      <c r="H65" s="153"/>
      <c r="I65" s="28">
        <f>I60</f>
        <v>14995363.420000002</v>
      </c>
      <c r="J65" s="31">
        <v>1523</v>
      </c>
    </row>
    <row r="66" spans="1:10" x14ac:dyDescent="0.25">
      <c r="A66" s="24"/>
      <c r="B66" s="25"/>
      <c r="C66" s="26"/>
      <c r="D66" s="27"/>
      <c r="E66" s="28"/>
      <c r="F66" s="28"/>
      <c r="G66" s="153" t="s">
        <v>209</v>
      </c>
      <c r="H66" s="153"/>
      <c r="I66" s="28">
        <f>I63-I65</f>
        <v>4636.5799999982119</v>
      </c>
      <c r="J66" s="30">
        <f>I66/I63</f>
        <v>3.0910533333321412E-4</v>
      </c>
    </row>
    <row r="67" spans="1:10" x14ac:dyDescent="0.25">
      <c r="A67" s="24"/>
      <c r="B67" s="25"/>
      <c r="C67" s="26"/>
      <c r="D67" s="27"/>
      <c r="E67" s="28"/>
      <c r="F67" s="28"/>
      <c r="G67" s="153"/>
      <c r="H67" s="153"/>
      <c r="I67" s="28">
        <f>I66/I8</f>
        <v>3.0443729481275192</v>
      </c>
      <c r="J67" s="30"/>
    </row>
    <row r="68" spans="1:10" x14ac:dyDescent="0.25">
      <c r="A68" s="24"/>
      <c r="B68" s="25"/>
      <c r="C68" s="26"/>
      <c r="D68" s="27"/>
      <c r="E68" s="29"/>
      <c r="F68" s="29"/>
      <c r="G68" s="153"/>
      <c r="H68" s="153"/>
      <c r="I68" s="29"/>
      <c r="J68" s="30"/>
    </row>
    <row r="69" spans="1:10" x14ac:dyDescent="0.25">
      <c r="A69" s="24"/>
      <c r="B69" s="25"/>
      <c r="C69" s="26"/>
      <c r="D69" s="27"/>
      <c r="E69" s="29"/>
      <c r="F69" s="29"/>
      <c r="G69" s="153" t="s">
        <v>207</v>
      </c>
      <c r="H69" s="153"/>
      <c r="I69" s="29">
        <f>J60+I67</f>
        <v>9848.9822718319101</v>
      </c>
      <c r="J69" s="30"/>
    </row>
  </sheetData>
  <mergeCells count="24">
    <mergeCell ref="G69:H69"/>
    <mergeCell ref="B1:J1"/>
    <mergeCell ref="B2:J2"/>
    <mergeCell ref="B3:J3"/>
    <mergeCell ref="G4:J4"/>
    <mergeCell ref="G5:H5"/>
    <mergeCell ref="G65:H65"/>
    <mergeCell ref="G66:H66"/>
    <mergeCell ref="G67:H67"/>
    <mergeCell ref="B4:F4"/>
    <mergeCell ref="B5:F5"/>
    <mergeCell ref="B6:F6"/>
    <mergeCell ref="B7:F7"/>
    <mergeCell ref="B8:F8"/>
    <mergeCell ref="G64:H64"/>
    <mergeCell ref="I5:J5"/>
    <mergeCell ref="I6:J6"/>
    <mergeCell ref="I7:J7"/>
    <mergeCell ref="I8:J8"/>
    <mergeCell ref="G68:H68"/>
    <mergeCell ref="G63:H63"/>
    <mergeCell ref="G6:H6"/>
    <mergeCell ref="G7:H7"/>
    <mergeCell ref="G8:H8"/>
  </mergeCells>
  <phoneticPr fontId="16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70" orientation="landscape" r:id="rId1"/>
  <rowBreaks count="1" manualBreakCount="1">
    <brk id="34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42" width="9.140625" style="85"/>
    <col min="243" max="243" width="28.7109375" style="85" bestFit="1" customWidth="1"/>
    <col min="244" max="244" width="8.140625" style="85" bestFit="1" customWidth="1"/>
    <col min="245" max="248" width="9.140625" style="85"/>
    <col min="249" max="249" width="23.28515625" style="85" customWidth="1"/>
    <col min="250" max="250" width="17.28515625" style="85" customWidth="1"/>
    <col min="251" max="251" width="24.28515625" style="85" customWidth="1"/>
    <col min="252" max="498" width="9.140625" style="85"/>
    <col min="499" max="499" width="28.7109375" style="85" bestFit="1" customWidth="1"/>
    <col min="500" max="500" width="8.140625" style="85" bestFit="1" customWidth="1"/>
    <col min="501" max="504" width="9.140625" style="85"/>
    <col min="505" max="505" width="23.28515625" style="85" customWidth="1"/>
    <col min="506" max="506" width="17.28515625" style="85" customWidth="1"/>
    <col min="507" max="507" width="24.28515625" style="85" customWidth="1"/>
    <col min="508" max="754" width="9.140625" style="85"/>
    <col min="755" max="755" width="28.7109375" style="85" bestFit="1" customWidth="1"/>
    <col min="756" max="756" width="8.140625" style="85" bestFit="1" customWidth="1"/>
    <col min="757" max="760" width="9.140625" style="85"/>
    <col min="761" max="761" width="23.28515625" style="85" customWidth="1"/>
    <col min="762" max="762" width="17.28515625" style="85" customWidth="1"/>
    <col min="763" max="763" width="24.28515625" style="85" customWidth="1"/>
    <col min="764" max="1010" width="9.140625" style="85"/>
    <col min="1011" max="1011" width="28.7109375" style="85" bestFit="1" customWidth="1"/>
    <col min="1012" max="1012" width="8.140625" style="85" bestFit="1" customWidth="1"/>
    <col min="1013" max="1016" width="9.140625" style="85"/>
    <col min="1017" max="1017" width="23.28515625" style="85" customWidth="1"/>
    <col min="1018" max="1018" width="17.28515625" style="85" customWidth="1"/>
    <col min="1019" max="1019" width="24.28515625" style="85" customWidth="1"/>
    <col min="1020" max="1266" width="9.140625" style="85"/>
    <col min="1267" max="1267" width="28.7109375" style="85" bestFit="1" customWidth="1"/>
    <col min="1268" max="1268" width="8.140625" style="85" bestFit="1" customWidth="1"/>
    <col min="1269" max="1272" width="9.140625" style="85"/>
    <col min="1273" max="1273" width="23.28515625" style="85" customWidth="1"/>
    <col min="1274" max="1274" width="17.28515625" style="85" customWidth="1"/>
    <col min="1275" max="1275" width="24.28515625" style="85" customWidth="1"/>
    <col min="1276" max="1522" width="9.140625" style="85"/>
    <col min="1523" max="1523" width="28.7109375" style="85" bestFit="1" customWidth="1"/>
    <col min="1524" max="1524" width="8.140625" style="85" bestFit="1" customWidth="1"/>
    <col min="1525" max="1528" width="9.140625" style="85"/>
    <col min="1529" max="1529" width="23.28515625" style="85" customWidth="1"/>
    <col min="1530" max="1530" width="17.28515625" style="85" customWidth="1"/>
    <col min="1531" max="1531" width="24.28515625" style="85" customWidth="1"/>
    <col min="1532" max="1778" width="9.140625" style="85"/>
    <col min="1779" max="1779" width="28.7109375" style="85" bestFit="1" customWidth="1"/>
    <col min="1780" max="1780" width="8.140625" style="85" bestFit="1" customWidth="1"/>
    <col min="1781" max="1784" width="9.140625" style="85"/>
    <col min="1785" max="1785" width="23.28515625" style="85" customWidth="1"/>
    <col min="1786" max="1786" width="17.28515625" style="85" customWidth="1"/>
    <col min="1787" max="1787" width="24.28515625" style="85" customWidth="1"/>
    <col min="1788" max="2034" width="9.140625" style="85"/>
    <col min="2035" max="2035" width="28.7109375" style="85" bestFit="1" customWidth="1"/>
    <col min="2036" max="2036" width="8.140625" style="85" bestFit="1" customWidth="1"/>
    <col min="2037" max="2040" width="9.140625" style="85"/>
    <col min="2041" max="2041" width="23.28515625" style="85" customWidth="1"/>
    <col min="2042" max="2042" width="17.28515625" style="85" customWidth="1"/>
    <col min="2043" max="2043" width="24.28515625" style="85" customWidth="1"/>
    <col min="2044" max="2290" width="9.140625" style="85"/>
    <col min="2291" max="2291" width="28.7109375" style="85" bestFit="1" customWidth="1"/>
    <col min="2292" max="2292" width="8.140625" style="85" bestFit="1" customWidth="1"/>
    <col min="2293" max="2296" width="9.140625" style="85"/>
    <col min="2297" max="2297" width="23.28515625" style="85" customWidth="1"/>
    <col min="2298" max="2298" width="17.28515625" style="85" customWidth="1"/>
    <col min="2299" max="2299" width="24.28515625" style="85" customWidth="1"/>
    <col min="2300" max="2546" width="9.140625" style="85"/>
    <col min="2547" max="2547" width="28.7109375" style="85" bestFit="1" customWidth="1"/>
    <col min="2548" max="2548" width="8.140625" style="85" bestFit="1" customWidth="1"/>
    <col min="2549" max="2552" width="9.140625" style="85"/>
    <col min="2553" max="2553" width="23.28515625" style="85" customWidth="1"/>
    <col min="2554" max="2554" width="17.28515625" style="85" customWidth="1"/>
    <col min="2555" max="2555" width="24.28515625" style="85" customWidth="1"/>
    <col min="2556" max="2802" width="9.140625" style="85"/>
    <col min="2803" max="2803" width="28.7109375" style="85" bestFit="1" customWidth="1"/>
    <col min="2804" max="2804" width="8.140625" style="85" bestFit="1" customWidth="1"/>
    <col min="2805" max="2808" width="9.140625" style="85"/>
    <col min="2809" max="2809" width="23.28515625" style="85" customWidth="1"/>
    <col min="2810" max="2810" width="17.28515625" style="85" customWidth="1"/>
    <col min="2811" max="2811" width="24.28515625" style="85" customWidth="1"/>
    <col min="2812" max="3058" width="9.140625" style="85"/>
    <col min="3059" max="3059" width="28.7109375" style="85" bestFit="1" customWidth="1"/>
    <col min="3060" max="3060" width="8.140625" style="85" bestFit="1" customWidth="1"/>
    <col min="3061" max="3064" width="9.140625" style="85"/>
    <col min="3065" max="3065" width="23.28515625" style="85" customWidth="1"/>
    <col min="3066" max="3066" width="17.28515625" style="85" customWidth="1"/>
    <col min="3067" max="3067" width="24.28515625" style="85" customWidth="1"/>
    <col min="3068" max="3314" width="9.140625" style="85"/>
    <col min="3315" max="3315" width="28.7109375" style="85" bestFit="1" customWidth="1"/>
    <col min="3316" max="3316" width="8.140625" style="85" bestFit="1" customWidth="1"/>
    <col min="3317" max="3320" width="9.140625" style="85"/>
    <col min="3321" max="3321" width="23.28515625" style="85" customWidth="1"/>
    <col min="3322" max="3322" width="17.28515625" style="85" customWidth="1"/>
    <col min="3323" max="3323" width="24.28515625" style="85" customWidth="1"/>
    <col min="3324" max="3570" width="9.140625" style="85"/>
    <col min="3571" max="3571" width="28.7109375" style="85" bestFit="1" customWidth="1"/>
    <col min="3572" max="3572" width="8.140625" style="85" bestFit="1" customWidth="1"/>
    <col min="3573" max="3576" width="9.140625" style="85"/>
    <col min="3577" max="3577" width="23.28515625" style="85" customWidth="1"/>
    <col min="3578" max="3578" width="17.28515625" style="85" customWidth="1"/>
    <col min="3579" max="3579" width="24.28515625" style="85" customWidth="1"/>
    <col min="3580" max="3826" width="9.140625" style="85"/>
    <col min="3827" max="3827" width="28.7109375" style="85" bestFit="1" customWidth="1"/>
    <col min="3828" max="3828" width="8.140625" style="85" bestFit="1" customWidth="1"/>
    <col min="3829" max="3832" width="9.140625" style="85"/>
    <col min="3833" max="3833" width="23.28515625" style="85" customWidth="1"/>
    <col min="3834" max="3834" width="17.28515625" style="85" customWidth="1"/>
    <col min="3835" max="3835" width="24.28515625" style="85" customWidth="1"/>
    <col min="3836" max="4082" width="9.140625" style="85"/>
    <col min="4083" max="4083" width="28.7109375" style="85" bestFit="1" customWidth="1"/>
    <col min="4084" max="4084" width="8.140625" style="85" bestFit="1" customWidth="1"/>
    <col min="4085" max="4088" width="9.140625" style="85"/>
    <col min="4089" max="4089" width="23.28515625" style="85" customWidth="1"/>
    <col min="4090" max="4090" width="17.28515625" style="85" customWidth="1"/>
    <col min="4091" max="4091" width="24.28515625" style="85" customWidth="1"/>
    <col min="4092" max="4338" width="9.140625" style="85"/>
    <col min="4339" max="4339" width="28.7109375" style="85" bestFit="1" customWidth="1"/>
    <col min="4340" max="4340" width="8.140625" style="85" bestFit="1" customWidth="1"/>
    <col min="4341" max="4344" width="9.140625" style="85"/>
    <col min="4345" max="4345" width="23.28515625" style="85" customWidth="1"/>
    <col min="4346" max="4346" width="17.28515625" style="85" customWidth="1"/>
    <col min="4347" max="4347" width="24.28515625" style="85" customWidth="1"/>
    <col min="4348" max="4594" width="9.140625" style="85"/>
    <col min="4595" max="4595" width="28.7109375" style="85" bestFit="1" customWidth="1"/>
    <col min="4596" max="4596" width="8.140625" style="85" bestFit="1" customWidth="1"/>
    <col min="4597" max="4600" width="9.140625" style="85"/>
    <col min="4601" max="4601" width="23.28515625" style="85" customWidth="1"/>
    <col min="4602" max="4602" width="17.28515625" style="85" customWidth="1"/>
    <col min="4603" max="4603" width="24.28515625" style="85" customWidth="1"/>
    <col min="4604" max="4850" width="9.140625" style="85"/>
    <col min="4851" max="4851" width="28.7109375" style="85" bestFit="1" customWidth="1"/>
    <col min="4852" max="4852" width="8.140625" style="85" bestFit="1" customWidth="1"/>
    <col min="4853" max="4856" width="9.140625" style="85"/>
    <col min="4857" max="4857" width="23.28515625" style="85" customWidth="1"/>
    <col min="4858" max="4858" width="17.28515625" style="85" customWidth="1"/>
    <col min="4859" max="4859" width="24.28515625" style="85" customWidth="1"/>
    <col min="4860" max="5106" width="9.140625" style="85"/>
    <col min="5107" max="5107" width="28.7109375" style="85" bestFit="1" customWidth="1"/>
    <col min="5108" max="5108" width="8.140625" style="85" bestFit="1" customWidth="1"/>
    <col min="5109" max="5112" width="9.140625" style="85"/>
    <col min="5113" max="5113" width="23.28515625" style="85" customWidth="1"/>
    <col min="5114" max="5114" width="17.28515625" style="85" customWidth="1"/>
    <col min="5115" max="5115" width="24.28515625" style="85" customWidth="1"/>
    <col min="5116" max="5362" width="9.140625" style="85"/>
    <col min="5363" max="5363" width="28.7109375" style="85" bestFit="1" customWidth="1"/>
    <col min="5364" max="5364" width="8.140625" style="85" bestFit="1" customWidth="1"/>
    <col min="5365" max="5368" width="9.140625" style="85"/>
    <col min="5369" max="5369" width="23.28515625" style="85" customWidth="1"/>
    <col min="5370" max="5370" width="17.28515625" style="85" customWidth="1"/>
    <col min="5371" max="5371" width="24.28515625" style="85" customWidth="1"/>
    <col min="5372" max="5618" width="9.140625" style="85"/>
    <col min="5619" max="5619" width="28.7109375" style="85" bestFit="1" customWidth="1"/>
    <col min="5620" max="5620" width="8.140625" style="85" bestFit="1" customWidth="1"/>
    <col min="5621" max="5624" width="9.140625" style="85"/>
    <col min="5625" max="5625" width="23.28515625" style="85" customWidth="1"/>
    <col min="5626" max="5626" width="17.28515625" style="85" customWidth="1"/>
    <col min="5627" max="5627" width="24.28515625" style="85" customWidth="1"/>
    <col min="5628" max="5874" width="9.140625" style="85"/>
    <col min="5875" max="5875" width="28.7109375" style="85" bestFit="1" customWidth="1"/>
    <col min="5876" max="5876" width="8.140625" style="85" bestFit="1" customWidth="1"/>
    <col min="5877" max="5880" width="9.140625" style="85"/>
    <col min="5881" max="5881" width="23.28515625" style="85" customWidth="1"/>
    <col min="5882" max="5882" width="17.28515625" style="85" customWidth="1"/>
    <col min="5883" max="5883" width="24.28515625" style="85" customWidth="1"/>
    <col min="5884" max="6130" width="9.140625" style="85"/>
    <col min="6131" max="6131" width="28.7109375" style="85" bestFit="1" customWidth="1"/>
    <col min="6132" max="6132" width="8.140625" style="85" bestFit="1" customWidth="1"/>
    <col min="6133" max="6136" width="9.140625" style="85"/>
    <col min="6137" max="6137" width="23.28515625" style="85" customWidth="1"/>
    <col min="6138" max="6138" width="17.28515625" style="85" customWidth="1"/>
    <col min="6139" max="6139" width="24.28515625" style="85" customWidth="1"/>
    <col min="6140" max="6386" width="9.140625" style="85"/>
    <col min="6387" max="6387" width="28.7109375" style="85" bestFit="1" customWidth="1"/>
    <col min="6388" max="6388" width="8.140625" style="85" bestFit="1" customWidth="1"/>
    <col min="6389" max="6392" width="9.140625" style="85"/>
    <col min="6393" max="6393" width="23.28515625" style="85" customWidth="1"/>
    <col min="6394" max="6394" width="17.28515625" style="85" customWidth="1"/>
    <col min="6395" max="6395" width="24.28515625" style="85" customWidth="1"/>
    <col min="6396" max="6642" width="9.140625" style="85"/>
    <col min="6643" max="6643" width="28.7109375" style="85" bestFit="1" customWidth="1"/>
    <col min="6644" max="6644" width="8.140625" style="85" bestFit="1" customWidth="1"/>
    <col min="6645" max="6648" width="9.140625" style="85"/>
    <col min="6649" max="6649" width="23.28515625" style="85" customWidth="1"/>
    <col min="6650" max="6650" width="17.28515625" style="85" customWidth="1"/>
    <col min="6651" max="6651" width="24.28515625" style="85" customWidth="1"/>
    <col min="6652" max="6898" width="9.140625" style="85"/>
    <col min="6899" max="6899" width="28.7109375" style="85" bestFit="1" customWidth="1"/>
    <col min="6900" max="6900" width="8.140625" style="85" bestFit="1" customWidth="1"/>
    <col min="6901" max="6904" width="9.140625" style="85"/>
    <col min="6905" max="6905" width="23.28515625" style="85" customWidth="1"/>
    <col min="6906" max="6906" width="17.28515625" style="85" customWidth="1"/>
    <col min="6907" max="6907" width="24.28515625" style="85" customWidth="1"/>
    <col min="6908" max="7154" width="9.140625" style="85"/>
    <col min="7155" max="7155" width="28.7109375" style="85" bestFit="1" customWidth="1"/>
    <col min="7156" max="7156" width="8.140625" style="85" bestFit="1" customWidth="1"/>
    <col min="7157" max="7160" width="9.140625" style="85"/>
    <col min="7161" max="7161" width="23.28515625" style="85" customWidth="1"/>
    <col min="7162" max="7162" width="17.28515625" style="85" customWidth="1"/>
    <col min="7163" max="7163" width="24.28515625" style="85" customWidth="1"/>
    <col min="7164" max="7410" width="9.140625" style="85"/>
    <col min="7411" max="7411" width="28.7109375" style="85" bestFit="1" customWidth="1"/>
    <col min="7412" max="7412" width="8.140625" style="85" bestFit="1" customWidth="1"/>
    <col min="7413" max="7416" width="9.140625" style="85"/>
    <col min="7417" max="7417" width="23.28515625" style="85" customWidth="1"/>
    <col min="7418" max="7418" width="17.28515625" style="85" customWidth="1"/>
    <col min="7419" max="7419" width="24.28515625" style="85" customWidth="1"/>
    <col min="7420" max="7666" width="9.140625" style="85"/>
    <col min="7667" max="7667" width="28.7109375" style="85" bestFit="1" customWidth="1"/>
    <col min="7668" max="7668" width="8.140625" style="85" bestFit="1" customWidth="1"/>
    <col min="7669" max="7672" width="9.140625" style="85"/>
    <col min="7673" max="7673" width="23.28515625" style="85" customWidth="1"/>
    <col min="7674" max="7674" width="17.28515625" style="85" customWidth="1"/>
    <col min="7675" max="7675" width="24.28515625" style="85" customWidth="1"/>
    <col min="7676" max="7922" width="9.140625" style="85"/>
    <col min="7923" max="7923" width="28.7109375" style="85" bestFit="1" customWidth="1"/>
    <col min="7924" max="7924" width="8.140625" style="85" bestFit="1" customWidth="1"/>
    <col min="7925" max="7928" width="9.140625" style="85"/>
    <col min="7929" max="7929" width="23.28515625" style="85" customWidth="1"/>
    <col min="7930" max="7930" width="17.28515625" style="85" customWidth="1"/>
    <col min="7931" max="7931" width="24.28515625" style="85" customWidth="1"/>
    <col min="7932" max="8178" width="9.140625" style="85"/>
    <col min="8179" max="8179" width="28.7109375" style="85" bestFit="1" customWidth="1"/>
    <col min="8180" max="8180" width="8.140625" style="85" bestFit="1" customWidth="1"/>
    <col min="8181" max="8184" width="9.140625" style="85"/>
    <col min="8185" max="8185" width="23.28515625" style="85" customWidth="1"/>
    <col min="8186" max="8186" width="17.28515625" style="85" customWidth="1"/>
    <col min="8187" max="8187" width="24.28515625" style="85" customWidth="1"/>
    <col min="8188" max="8434" width="9.140625" style="85"/>
    <col min="8435" max="8435" width="28.7109375" style="85" bestFit="1" customWidth="1"/>
    <col min="8436" max="8436" width="8.140625" style="85" bestFit="1" customWidth="1"/>
    <col min="8437" max="8440" width="9.140625" style="85"/>
    <col min="8441" max="8441" width="23.28515625" style="85" customWidth="1"/>
    <col min="8442" max="8442" width="17.28515625" style="85" customWidth="1"/>
    <col min="8443" max="8443" width="24.28515625" style="85" customWidth="1"/>
    <col min="8444" max="8690" width="9.140625" style="85"/>
    <col min="8691" max="8691" width="28.7109375" style="85" bestFit="1" customWidth="1"/>
    <col min="8692" max="8692" width="8.140625" style="85" bestFit="1" customWidth="1"/>
    <col min="8693" max="8696" width="9.140625" style="85"/>
    <col min="8697" max="8697" width="23.28515625" style="85" customWidth="1"/>
    <col min="8698" max="8698" width="17.28515625" style="85" customWidth="1"/>
    <col min="8699" max="8699" width="24.28515625" style="85" customWidth="1"/>
    <col min="8700" max="8946" width="9.140625" style="85"/>
    <col min="8947" max="8947" width="28.7109375" style="85" bestFit="1" customWidth="1"/>
    <col min="8948" max="8948" width="8.140625" style="85" bestFit="1" customWidth="1"/>
    <col min="8949" max="8952" width="9.140625" style="85"/>
    <col min="8953" max="8953" width="23.28515625" style="85" customWidth="1"/>
    <col min="8954" max="8954" width="17.28515625" style="85" customWidth="1"/>
    <col min="8955" max="8955" width="24.28515625" style="85" customWidth="1"/>
    <col min="8956" max="9202" width="9.140625" style="85"/>
    <col min="9203" max="9203" width="28.7109375" style="85" bestFit="1" customWidth="1"/>
    <col min="9204" max="9204" width="8.140625" style="85" bestFit="1" customWidth="1"/>
    <col min="9205" max="9208" width="9.140625" style="85"/>
    <col min="9209" max="9209" width="23.28515625" style="85" customWidth="1"/>
    <col min="9210" max="9210" width="17.28515625" style="85" customWidth="1"/>
    <col min="9211" max="9211" width="24.28515625" style="85" customWidth="1"/>
    <col min="9212" max="9458" width="9.140625" style="85"/>
    <col min="9459" max="9459" width="28.7109375" style="85" bestFit="1" customWidth="1"/>
    <col min="9460" max="9460" width="8.140625" style="85" bestFit="1" customWidth="1"/>
    <col min="9461" max="9464" width="9.140625" style="85"/>
    <col min="9465" max="9465" width="23.28515625" style="85" customWidth="1"/>
    <col min="9466" max="9466" width="17.28515625" style="85" customWidth="1"/>
    <col min="9467" max="9467" width="24.28515625" style="85" customWidth="1"/>
    <col min="9468" max="9714" width="9.140625" style="85"/>
    <col min="9715" max="9715" width="28.7109375" style="85" bestFit="1" customWidth="1"/>
    <col min="9716" max="9716" width="8.140625" style="85" bestFit="1" customWidth="1"/>
    <col min="9717" max="9720" width="9.140625" style="85"/>
    <col min="9721" max="9721" width="23.28515625" style="85" customWidth="1"/>
    <col min="9722" max="9722" width="17.28515625" style="85" customWidth="1"/>
    <col min="9723" max="9723" width="24.28515625" style="85" customWidth="1"/>
    <col min="9724" max="9970" width="9.140625" style="85"/>
    <col min="9971" max="9971" width="28.7109375" style="85" bestFit="1" customWidth="1"/>
    <col min="9972" max="9972" width="8.140625" style="85" bestFit="1" customWidth="1"/>
    <col min="9973" max="9976" width="9.140625" style="85"/>
    <col min="9977" max="9977" width="23.28515625" style="85" customWidth="1"/>
    <col min="9978" max="9978" width="17.28515625" style="85" customWidth="1"/>
    <col min="9979" max="9979" width="24.28515625" style="85" customWidth="1"/>
    <col min="9980" max="10226" width="9.140625" style="85"/>
    <col min="10227" max="10227" width="28.7109375" style="85" bestFit="1" customWidth="1"/>
    <col min="10228" max="10228" width="8.140625" style="85" bestFit="1" customWidth="1"/>
    <col min="10229" max="10232" width="9.140625" style="85"/>
    <col min="10233" max="10233" width="23.28515625" style="85" customWidth="1"/>
    <col min="10234" max="10234" width="17.28515625" style="85" customWidth="1"/>
    <col min="10235" max="10235" width="24.28515625" style="85" customWidth="1"/>
    <col min="10236" max="10482" width="9.140625" style="85"/>
    <col min="10483" max="10483" width="28.7109375" style="85" bestFit="1" customWidth="1"/>
    <col min="10484" max="10484" width="8.140625" style="85" bestFit="1" customWidth="1"/>
    <col min="10485" max="10488" width="9.140625" style="85"/>
    <col min="10489" max="10489" width="23.28515625" style="85" customWidth="1"/>
    <col min="10490" max="10490" width="17.28515625" style="85" customWidth="1"/>
    <col min="10491" max="10491" width="24.28515625" style="85" customWidth="1"/>
    <col min="10492" max="10738" width="9.140625" style="85"/>
    <col min="10739" max="10739" width="28.7109375" style="85" bestFit="1" customWidth="1"/>
    <col min="10740" max="10740" width="8.140625" style="85" bestFit="1" customWidth="1"/>
    <col min="10741" max="10744" width="9.140625" style="85"/>
    <col min="10745" max="10745" width="23.28515625" style="85" customWidth="1"/>
    <col min="10746" max="10746" width="17.28515625" style="85" customWidth="1"/>
    <col min="10747" max="10747" width="24.28515625" style="85" customWidth="1"/>
    <col min="10748" max="10994" width="9.140625" style="85"/>
    <col min="10995" max="10995" width="28.7109375" style="85" bestFit="1" customWidth="1"/>
    <col min="10996" max="10996" width="8.140625" style="85" bestFit="1" customWidth="1"/>
    <col min="10997" max="11000" width="9.140625" style="85"/>
    <col min="11001" max="11001" width="23.28515625" style="85" customWidth="1"/>
    <col min="11002" max="11002" width="17.28515625" style="85" customWidth="1"/>
    <col min="11003" max="11003" width="24.28515625" style="85" customWidth="1"/>
    <col min="11004" max="11250" width="9.140625" style="85"/>
    <col min="11251" max="11251" width="28.7109375" style="85" bestFit="1" customWidth="1"/>
    <col min="11252" max="11252" width="8.140625" style="85" bestFit="1" customWidth="1"/>
    <col min="11253" max="11256" width="9.140625" style="85"/>
    <col min="11257" max="11257" width="23.28515625" style="85" customWidth="1"/>
    <col min="11258" max="11258" width="17.28515625" style="85" customWidth="1"/>
    <col min="11259" max="11259" width="24.28515625" style="85" customWidth="1"/>
    <col min="11260" max="11506" width="9.140625" style="85"/>
    <col min="11507" max="11507" width="28.7109375" style="85" bestFit="1" customWidth="1"/>
    <col min="11508" max="11508" width="8.140625" style="85" bestFit="1" customWidth="1"/>
    <col min="11509" max="11512" width="9.140625" style="85"/>
    <col min="11513" max="11513" width="23.28515625" style="85" customWidth="1"/>
    <col min="11514" max="11514" width="17.28515625" style="85" customWidth="1"/>
    <col min="11515" max="11515" width="24.28515625" style="85" customWidth="1"/>
    <col min="11516" max="11762" width="9.140625" style="85"/>
    <col min="11763" max="11763" width="28.7109375" style="85" bestFit="1" customWidth="1"/>
    <col min="11764" max="11764" width="8.140625" style="85" bestFit="1" customWidth="1"/>
    <col min="11765" max="11768" width="9.140625" style="85"/>
    <col min="11769" max="11769" width="23.28515625" style="85" customWidth="1"/>
    <col min="11770" max="11770" width="17.28515625" style="85" customWidth="1"/>
    <col min="11771" max="11771" width="24.28515625" style="85" customWidth="1"/>
    <col min="11772" max="12018" width="9.140625" style="85"/>
    <col min="12019" max="12019" width="28.7109375" style="85" bestFit="1" customWidth="1"/>
    <col min="12020" max="12020" width="8.140625" style="85" bestFit="1" customWidth="1"/>
    <col min="12021" max="12024" width="9.140625" style="85"/>
    <col min="12025" max="12025" width="23.28515625" style="85" customWidth="1"/>
    <col min="12026" max="12026" width="17.28515625" style="85" customWidth="1"/>
    <col min="12027" max="12027" width="24.28515625" style="85" customWidth="1"/>
    <col min="12028" max="12274" width="9.140625" style="85"/>
    <col min="12275" max="12275" width="28.7109375" style="85" bestFit="1" customWidth="1"/>
    <col min="12276" max="12276" width="8.140625" style="85" bestFit="1" customWidth="1"/>
    <col min="12277" max="12280" width="9.140625" style="85"/>
    <col min="12281" max="12281" width="23.28515625" style="85" customWidth="1"/>
    <col min="12282" max="12282" width="17.28515625" style="85" customWidth="1"/>
    <col min="12283" max="12283" width="24.28515625" style="85" customWidth="1"/>
    <col min="12284" max="12530" width="9.140625" style="85"/>
    <col min="12531" max="12531" width="28.7109375" style="85" bestFit="1" customWidth="1"/>
    <col min="12532" max="12532" width="8.140625" style="85" bestFit="1" customWidth="1"/>
    <col min="12533" max="12536" width="9.140625" style="85"/>
    <col min="12537" max="12537" width="23.28515625" style="85" customWidth="1"/>
    <col min="12538" max="12538" width="17.28515625" style="85" customWidth="1"/>
    <col min="12539" max="12539" width="24.28515625" style="85" customWidth="1"/>
    <col min="12540" max="12786" width="9.140625" style="85"/>
    <col min="12787" max="12787" width="28.7109375" style="85" bestFit="1" customWidth="1"/>
    <col min="12788" max="12788" width="8.140625" style="85" bestFit="1" customWidth="1"/>
    <col min="12789" max="12792" width="9.140625" style="85"/>
    <col min="12793" max="12793" width="23.28515625" style="85" customWidth="1"/>
    <col min="12794" max="12794" width="17.28515625" style="85" customWidth="1"/>
    <col min="12795" max="12795" width="24.28515625" style="85" customWidth="1"/>
    <col min="12796" max="13042" width="9.140625" style="85"/>
    <col min="13043" max="13043" width="28.7109375" style="85" bestFit="1" customWidth="1"/>
    <col min="13044" max="13044" width="8.140625" style="85" bestFit="1" customWidth="1"/>
    <col min="13045" max="13048" width="9.140625" style="85"/>
    <col min="13049" max="13049" width="23.28515625" style="85" customWidth="1"/>
    <col min="13050" max="13050" width="17.28515625" style="85" customWidth="1"/>
    <col min="13051" max="13051" width="24.28515625" style="85" customWidth="1"/>
    <col min="13052" max="13298" width="9.140625" style="85"/>
    <col min="13299" max="13299" width="28.7109375" style="85" bestFit="1" customWidth="1"/>
    <col min="13300" max="13300" width="8.140625" style="85" bestFit="1" customWidth="1"/>
    <col min="13301" max="13304" width="9.140625" style="85"/>
    <col min="13305" max="13305" width="23.28515625" style="85" customWidth="1"/>
    <col min="13306" max="13306" width="17.28515625" style="85" customWidth="1"/>
    <col min="13307" max="13307" width="24.28515625" style="85" customWidth="1"/>
    <col min="13308" max="13554" width="9.140625" style="85"/>
    <col min="13555" max="13555" width="28.7109375" style="85" bestFit="1" customWidth="1"/>
    <col min="13556" max="13556" width="8.140625" style="85" bestFit="1" customWidth="1"/>
    <col min="13557" max="13560" width="9.140625" style="85"/>
    <col min="13561" max="13561" width="23.28515625" style="85" customWidth="1"/>
    <col min="13562" max="13562" width="17.28515625" style="85" customWidth="1"/>
    <col min="13563" max="13563" width="24.28515625" style="85" customWidth="1"/>
    <col min="13564" max="13810" width="9.140625" style="85"/>
    <col min="13811" max="13811" width="28.7109375" style="85" bestFit="1" customWidth="1"/>
    <col min="13812" max="13812" width="8.140625" style="85" bestFit="1" customWidth="1"/>
    <col min="13813" max="13816" width="9.140625" style="85"/>
    <col min="13817" max="13817" width="23.28515625" style="85" customWidth="1"/>
    <col min="13818" max="13818" width="17.28515625" style="85" customWidth="1"/>
    <col min="13819" max="13819" width="24.28515625" style="85" customWidth="1"/>
    <col min="13820" max="14066" width="9.140625" style="85"/>
    <col min="14067" max="14067" width="28.7109375" style="85" bestFit="1" customWidth="1"/>
    <col min="14068" max="14068" width="8.140625" style="85" bestFit="1" customWidth="1"/>
    <col min="14069" max="14072" width="9.140625" style="85"/>
    <col min="14073" max="14073" width="23.28515625" style="85" customWidth="1"/>
    <col min="14074" max="14074" width="17.28515625" style="85" customWidth="1"/>
    <col min="14075" max="14075" width="24.28515625" style="85" customWidth="1"/>
    <col min="14076" max="14322" width="9.140625" style="85"/>
    <col min="14323" max="14323" width="28.7109375" style="85" bestFit="1" customWidth="1"/>
    <col min="14324" max="14324" width="8.140625" style="85" bestFit="1" customWidth="1"/>
    <col min="14325" max="14328" width="9.140625" style="85"/>
    <col min="14329" max="14329" width="23.28515625" style="85" customWidth="1"/>
    <col min="14330" max="14330" width="17.28515625" style="85" customWidth="1"/>
    <col min="14331" max="14331" width="24.28515625" style="85" customWidth="1"/>
    <col min="14332" max="14578" width="9.140625" style="85"/>
    <col min="14579" max="14579" width="28.7109375" style="85" bestFit="1" customWidth="1"/>
    <col min="14580" max="14580" width="8.140625" style="85" bestFit="1" customWidth="1"/>
    <col min="14581" max="14584" width="9.140625" style="85"/>
    <col min="14585" max="14585" width="23.28515625" style="85" customWidth="1"/>
    <col min="14586" max="14586" width="17.28515625" style="85" customWidth="1"/>
    <col min="14587" max="14587" width="24.28515625" style="85" customWidth="1"/>
    <col min="14588" max="14834" width="9.140625" style="85"/>
    <col min="14835" max="14835" width="28.7109375" style="85" bestFit="1" customWidth="1"/>
    <col min="14836" max="14836" width="8.140625" style="85" bestFit="1" customWidth="1"/>
    <col min="14837" max="14840" width="9.140625" style="85"/>
    <col min="14841" max="14841" width="23.28515625" style="85" customWidth="1"/>
    <col min="14842" max="14842" width="17.28515625" style="85" customWidth="1"/>
    <col min="14843" max="14843" width="24.28515625" style="85" customWidth="1"/>
    <col min="14844" max="15090" width="9.140625" style="85"/>
    <col min="15091" max="15091" width="28.7109375" style="85" bestFit="1" customWidth="1"/>
    <col min="15092" max="15092" width="8.140625" style="85" bestFit="1" customWidth="1"/>
    <col min="15093" max="15096" width="9.140625" style="85"/>
    <col min="15097" max="15097" width="23.28515625" style="85" customWidth="1"/>
    <col min="15098" max="15098" width="17.28515625" style="85" customWidth="1"/>
    <col min="15099" max="15099" width="24.28515625" style="85" customWidth="1"/>
    <col min="15100" max="15346" width="9.140625" style="85"/>
    <col min="15347" max="15347" width="28.7109375" style="85" bestFit="1" customWidth="1"/>
    <col min="15348" max="15348" width="8.140625" style="85" bestFit="1" customWidth="1"/>
    <col min="15349" max="15352" width="9.140625" style="85"/>
    <col min="15353" max="15353" width="23.28515625" style="85" customWidth="1"/>
    <col min="15354" max="15354" width="17.28515625" style="85" customWidth="1"/>
    <col min="15355" max="15355" width="24.28515625" style="85" customWidth="1"/>
    <col min="15356" max="15602" width="9.140625" style="85"/>
    <col min="15603" max="15603" width="28.7109375" style="85" bestFit="1" customWidth="1"/>
    <col min="15604" max="15604" width="8.140625" style="85" bestFit="1" customWidth="1"/>
    <col min="15605" max="15608" width="9.140625" style="85"/>
    <col min="15609" max="15609" width="23.28515625" style="85" customWidth="1"/>
    <col min="15610" max="15610" width="17.28515625" style="85" customWidth="1"/>
    <col min="15611" max="15611" width="24.28515625" style="85" customWidth="1"/>
    <col min="15612" max="15858" width="9.140625" style="85"/>
    <col min="15859" max="15859" width="28.7109375" style="85" bestFit="1" customWidth="1"/>
    <col min="15860" max="15860" width="8.140625" style="85" bestFit="1" customWidth="1"/>
    <col min="15861" max="15864" width="9.140625" style="85"/>
    <col min="15865" max="15865" width="23.28515625" style="85" customWidth="1"/>
    <col min="15866" max="15866" width="17.28515625" style="85" customWidth="1"/>
    <col min="15867" max="15867" width="24.28515625" style="85" customWidth="1"/>
    <col min="15868" max="16114" width="9.140625" style="85"/>
    <col min="16115" max="16115" width="28.7109375" style="85" bestFit="1" customWidth="1"/>
    <col min="16116" max="16116" width="8.140625" style="85" bestFit="1" customWidth="1"/>
    <col min="16117" max="16120" width="9.140625" style="85"/>
    <col min="16121" max="16121" width="23.28515625" style="85" customWidth="1"/>
    <col min="16122" max="16122" width="17.28515625" style="85" customWidth="1"/>
    <col min="16123" max="16123" width="24.28515625" style="85" customWidth="1"/>
    <col min="16124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3" t="s">
        <v>100</v>
      </c>
      <c r="B4" s="174"/>
      <c r="C4" s="174"/>
      <c r="D4" s="174"/>
      <c r="E4" s="174"/>
      <c r="F4" s="174"/>
      <c r="G4" s="174"/>
      <c r="H4" s="174"/>
    </row>
    <row r="5" spans="1:8" s="35" customFormat="1" ht="15" customHeight="1" x14ac:dyDescent="0.2">
      <c r="A5" s="173" t="s">
        <v>101</v>
      </c>
      <c r="B5" s="174"/>
      <c r="C5" s="174"/>
      <c r="D5" s="174"/>
      <c r="E5" s="174"/>
      <c r="F5" s="174"/>
      <c r="G5" s="174"/>
      <c r="H5" s="174"/>
    </row>
    <row r="6" spans="1:8" s="35" customFormat="1" ht="15" x14ac:dyDescent="0.25">
      <c r="A6" s="175" t="s">
        <v>210</v>
      </c>
      <c r="B6" s="175"/>
      <c r="C6" s="175"/>
      <c r="D6" s="175"/>
      <c r="E6" s="175"/>
      <c r="F6" s="175"/>
      <c r="G6" s="175"/>
      <c r="H6" s="175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6" t="s">
        <v>94</v>
      </c>
      <c r="B8" s="176"/>
      <c r="C8" s="176"/>
      <c r="D8" s="176"/>
      <c r="E8" s="176"/>
      <c r="F8" s="176"/>
      <c r="G8" s="176"/>
      <c r="H8" s="38"/>
    </row>
    <row r="9" spans="1:8" s="35" customFormat="1" ht="15.75" thickBot="1" x14ac:dyDescent="0.25">
      <c r="A9" s="177"/>
      <c r="B9" s="177"/>
      <c r="C9" s="177"/>
      <c r="D9" s="177"/>
      <c r="E9" s="177"/>
      <c r="F9" s="177"/>
      <c r="G9" s="177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0.04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8.6499999999999994E-2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0.05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1.6E-2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1.2E-2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4.0000000000000001E-3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9.4999999999999998E-3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7.4999999999999997E-2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70" t="s">
        <v>118</v>
      </c>
      <c r="D32" s="170"/>
      <c r="E32" s="170"/>
      <c r="F32" s="74">
        <f>ROUND(((((1+(F15+F23))*(1+F28)*(1+F30)/(1-F17))-1)*100),2)</f>
        <v>25.45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71" t="s">
        <v>122</v>
      </c>
      <c r="D36" s="171"/>
      <c r="E36" s="171"/>
      <c r="F36" s="171"/>
      <c r="G36" s="171"/>
      <c r="H36" s="171"/>
    </row>
    <row r="37" spans="1:8" s="34" customFormat="1" ht="13.5" thickBot="1" x14ac:dyDescent="0.25">
      <c r="A37" s="83"/>
      <c r="B37" s="84"/>
      <c r="C37" s="172"/>
      <c r="D37" s="172"/>
      <c r="E37" s="172"/>
      <c r="F37" s="172"/>
      <c r="G37" s="172"/>
      <c r="H37" s="172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35" width="9.140625" style="85"/>
    <col min="236" max="236" width="28.7109375" style="85" bestFit="1" customWidth="1"/>
    <col min="237" max="237" width="8.140625" style="85" bestFit="1" customWidth="1"/>
    <col min="238" max="241" width="9.140625" style="85"/>
    <col min="242" max="242" width="23.28515625" style="85" customWidth="1"/>
    <col min="243" max="243" width="17.28515625" style="85" customWidth="1"/>
    <col min="244" max="244" width="24.28515625" style="85" customWidth="1"/>
    <col min="245" max="491" width="9.140625" style="85"/>
    <col min="492" max="492" width="28.7109375" style="85" bestFit="1" customWidth="1"/>
    <col min="493" max="493" width="8.140625" style="85" bestFit="1" customWidth="1"/>
    <col min="494" max="497" width="9.140625" style="85"/>
    <col min="498" max="498" width="23.28515625" style="85" customWidth="1"/>
    <col min="499" max="499" width="17.28515625" style="85" customWidth="1"/>
    <col min="500" max="500" width="24.28515625" style="85" customWidth="1"/>
    <col min="501" max="747" width="9.140625" style="85"/>
    <col min="748" max="748" width="28.7109375" style="85" bestFit="1" customWidth="1"/>
    <col min="749" max="749" width="8.140625" style="85" bestFit="1" customWidth="1"/>
    <col min="750" max="753" width="9.140625" style="85"/>
    <col min="754" max="754" width="23.28515625" style="85" customWidth="1"/>
    <col min="755" max="755" width="17.28515625" style="85" customWidth="1"/>
    <col min="756" max="756" width="24.28515625" style="85" customWidth="1"/>
    <col min="757" max="1003" width="9.140625" style="85"/>
    <col min="1004" max="1004" width="28.7109375" style="85" bestFit="1" customWidth="1"/>
    <col min="1005" max="1005" width="8.140625" style="85" bestFit="1" customWidth="1"/>
    <col min="1006" max="1009" width="9.140625" style="85"/>
    <col min="1010" max="1010" width="23.28515625" style="85" customWidth="1"/>
    <col min="1011" max="1011" width="17.28515625" style="85" customWidth="1"/>
    <col min="1012" max="1012" width="24.28515625" style="85" customWidth="1"/>
    <col min="1013" max="1259" width="9.140625" style="85"/>
    <col min="1260" max="1260" width="28.7109375" style="85" bestFit="1" customWidth="1"/>
    <col min="1261" max="1261" width="8.140625" style="85" bestFit="1" customWidth="1"/>
    <col min="1262" max="1265" width="9.140625" style="85"/>
    <col min="1266" max="1266" width="23.28515625" style="85" customWidth="1"/>
    <col min="1267" max="1267" width="17.28515625" style="85" customWidth="1"/>
    <col min="1268" max="1268" width="24.28515625" style="85" customWidth="1"/>
    <col min="1269" max="1515" width="9.140625" style="85"/>
    <col min="1516" max="1516" width="28.7109375" style="85" bestFit="1" customWidth="1"/>
    <col min="1517" max="1517" width="8.140625" style="85" bestFit="1" customWidth="1"/>
    <col min="1518" max="1521" width="9.140625" style="85"/>
    <col min="1522" max="1522" width="23.28515625" style="85" customWidth="1"/>
    <col min="1523" max="1523" width="17.28515625" style="85" customWidth="1"/>
    <col min="1524" max="1524" width="24.28515625" style="85" customWidth="1"/>
    <col min="1525" max="1771" width="9.140625" style="85"/>
    <col min="1772" max="1772" width="28.7109375" style="85" bestFit="1" customWidth="1"/>
    <col min="1773" max="1773" width="8.140625" style="85" bestFit="1" customWidth="1"/>
    <col min="1774" max="1777" width="9.140625" style="85"/>
    <col min="1778" max="1778" width="23.28515625" style="85" customWidth="1"/>
    <col min="1779" max="1779" width="17.28515625" style="85" customWidth="1"/>
    <col min="1780" max="1780" width="24.28515625" style="85" customWidth="1"/>
    <col min="1781" max="2027" width="9.140625" style="85"/>
    <col min="2028" max="2028" width="28.7109375" style="85" bestFit="1" customWidth="1"/>
    <col min="2029" max="2029" width="8.140625" style="85" bestFit="1" customWidth="1"/>
    <col min="2030" max="2033" width="9.140625" style="85"/>
    <col min="2034" max="2034" width="23.28515625" style="85" customWidth="1"/>
    <col min="2035" max="2035" width="17.28515625" style="85" customWidth="1"/>
    <col min="2036" max="2036" width="24.28515625" style="85" customWidth="1"/>
    <col min="2037" max="2283" width="9.140625" style="85"/>
    <col min="2284" max="2284" width="28.7109375" style="85" bestFit="1" customWidth="1"/>
    <col min="2285" max="2285" width="8.140625" style="85" bestFit="1" customWidth="1"/>
    <col min="2286" max="2289" width="9.140625" style="85"/>
    <col min="2290" max="2290" width="23.28515625" style="85" customWidth="1"/>
    <col min="2291" max="2291" width="17.28515625" style="85" customWidth="1"/>
    <col min="2292" max="2292" width="24.28515625" style="85" customWidth="1"/>
    <col min="2293" max="2539" width="9.140625" style="85"/>
    <col min="2540" max="2540" width="28.7109375" style="85" bestFit="1" customWidth="1"/>
    <col min="2541" max="2541" width="8.140625" style="85" bestFit="1" customWidth="1"/>
    <col min="2542" max="2545" width="9.140625" style="85"/>
    <col min="2546" max="2546" width="23.28515625" style="85" customWidth="1"/>
    <col min="2547" max="2547" width="17.28515625" style="85" customWidth="1"/>
    <col min="2548" max="2548" width="24.28515625" style="85" customWidth="1"/>
    <col min="2549" max="2795" width="9.140625" style="85"/>
    <col min="2796" max="2796" width="28.7109375" style="85" bestFit="1" customWidth="1"/>
    <col min="2797" max="2797" width="8.140625" style="85" bestFit="1" customWidth="1"/>
    <col min="2798" max="2801" width="9.140625" style="85"/>
    <col min="2802" max="2802" width="23.28515625" style="85" customWidth="1"/>
    <col min="2803" max="2803" width="17.28515625" style="85" customWidth="1"/>
    <col min="2804" max="2804" width="24.28515625" style="85" customWidth="1"/>
    <col min="2805" max="3051" width="9.140625" style="85"/>
    <col min="3052" max="3052" width="28.7109375" style="85" bestFit="1" customWidth="1"/>
    <col min="3053" max="3053" width="8.140625" style="85" bestFit="1" customWidth="1"/>
    <col min="3054" max="3057" width="9.140625" style="85"/>
    <col min="3058" max="3058" width="23.28515625" style="85" customWidth="1"/>
    <col min="3059" max="3059" width="17.28515625" style="85" customWidth="1"/>
    <col min="3060" max="3060" width="24.28515625" style="85" customWidth="1"/>
    <col min="3061" max="3307" width="9.140625" style="85"/>
    <col min="3308" max="3308" width="28.7109375" style="85" bestFit="1" customWidth="1"/>
    <col min="3309" max="3309" width="8.140625" style="85" bestFit="1" customWidth="1"/>
    <col min="3310" max="3313" width="9.140625" style="85"/>
    <col min="3314" max="3314" width="23.28515625" style="85" customWidth="1"/>
    <col min="3315" max="3315" width="17.28515625" style="85" customWidth="1"/>
    <col min="3316" max="3316" width="24.28515625" style="85" customWidth="1"/>
    <col min="3317" max="3563" width="9.140625" style="85"/>
    <col min="3564" max="3564" width="28.7109375" style="85" bestFit="1" customWidth="1"/>
    <col min="3565" max="3565" width="8.140625" style="85" bestFit="1" customWidth="1"/>
    <col min="3566" max="3569" width="9.140625" style="85"/>
    <col min="3570" max="3570" width="23.28515625" style="85" customWidth="1"/>
    <col min="3571" max="3571" width="17.28515625" style="85" customWidth="1"/>
    <col min="3572" max="3572" width="24.28515625" style="85" customWidth="1"/>
    <col min="3573" max="3819" width="9.140625" style="85"/>
    <col min="3820" max="3820" width="28.7109375" style="85" bestFit="1" customWidth="1"/>
    <col min="3821" max="3821" width="8.140625" style="85" bestFit="1" customWidth="1"/>
    <col min="3822" max="3825" width="9.140625" style="85"/>
    <col min="3826" max="3826" width="23.28515625" style="85" customWidth="1"/>
    <col min="3827" max="3827" width="17.28515625" style="85" customWidth="1"/>
    <col min="3828" max="3828" width="24.28515625" style="85" customWidth="1"/>
    <col min="3829" max="4075" width="9.140625" style="85"/>
    <col min="4076" max="4076" width="28.7109375" style="85" bestFit="1" customWidth="1"/>
    <col min="4077" max="4077" width="8.140625" style="85" bestFit="1" customWidth="1"/>
    <col min="4078" max="4081" width="9.140625" style="85"/>
    <col min="4082" max="4082" width="23.28515625" style="85" customWidth="1"/>
    <col min="4083" max="4083" width="17.28515625" style="85" customWidth="1"/>
    <col min="4084" max="4084" width="24.28515625" style="85" customWidth="1"/>
    <col min="4085" max="4331" width="9.140625" style="85"/>
    <col min="4332" max="4332" width="28.7109375" style="85" bestFit="1" customWidth="1"/>
    <col min="4333" max="4333" width="8.140625" style="85" bestFit="1" customWidth="1"/>
    <col min="4334" max="4337" width="9.140625" style="85"/>
    <col min="4338" max="4338" width="23.28515625" style="85" customWidth="1"/>
    <col min="4339" max="4339" width="17.28515625" style="85" customWidth="1"/>
    <col min="4340" max="4340" width="24.28515625" style="85" customWidth="1"/>
    <col min="4341" max="4587" width="9.140625" style="85"/>
    <col min="4588" max="4588" width="28.7109375" style="85" bestFit="1" customWidth="1"/>
    <col min="4589" max="4589" width="8.140625" style="85" bestFit="1" customWidth="1"/>
    <col min="4590" max="4593" width="9.140625" style="85"/>
    <col min="4594" max="4594" width="23.28515625" style="85" customWidth="1"/>
    <col min="4595" max="4595" width="17.28515625" style="85" customWidth="1"/>
    <col min="4596" max="4596" width="24.28515625" style="85" customWidth="1"/>
    <col min="4597" max="4843" width="9.140625" style="85"/>
    <col min="4844" max="4844" width="28.7109375" style="85" bestFit="1" customWidth="1"/>
    <col min="4845" max="4845" width="8.140625" style="85" bestFit="1" customWidth="1"/>
    <col min="4846" max="4849" width="9.140625" style="85"/>
    <col min="4850" max="4850" width="23.28515625" style="85" customWidth="1"/>
    <col min="4851" max="4851" width="17.28515625" style="85" customWidth="1"/>
    <col min="4852" max="4852" width="24.28515625" style="85" customWidth="1"/>
    <col min="4853" max="5099" width="9.140625" style="85"/>
    <col min="5100" max="5100" width="28.7109375" style="85" bestFit="1" customWidth="1"/>
    <col min="5101" max="5101" width="8.140625" style="85" bestFit="1" customWidth="1"/>
    <col min="5102" max="5105" width="9.140625" style="85"/>
    <col min="5106" max="5106" width="23.28515625" style="85" customWidth="1"/>
    <col min="5107" max="5107" width="17.28515625" style="85" customWidth="1"/>
    <col min="5108" max="5108" width="24.28515625" style="85" customWidth="1"/>
    <col min="5109" max="5355" width="9.140625" style="85"/>
    <col min="5356" max="5356" width="28.7109375" style="85" bestFit="1" customWidth="1"/>
    <col min="5357" max="5357" width="8.140625" style="85" bestFit="1" customWidth="1"/>
    <col min="5358" max="5361" width="9.140625" style="85"/>
    <col min="5362" max="5362" width="23.28515625" style="85" customWidth="1"/>
    <col min="5363" max="5363" width="17.28515625" style="85" customWidth="1"/>
    <col min="5364" max="5364" width="24.28515625" style="85" customWidth="1"/>
    <col min="5365" max="5611" width="9.140625" style="85"/>
    <col min="5612" max="5612" width="28.7109375" style="85" bestFit="1" customWidth="1"/>
    <col min="5613" max="5613" width="8.140625" style="85" bestFit="1" customWidth="1"/>
    <col min="5614" max="5617" width="9.140625" style="85"/>
    <col min="5618" max="5618" width="23.28515625" style="85" customWidth="1"/>
    <col min="5619" max="5619" width="17.28515625" style="85" customWidth="1"/>
    <col min="5620" max="5620" width="24.28515625" style="85" customWidth="1"/>
    <col min="5621" max="5867" width="9.140625" style="85"/>
    <col min="5868" max="5868" width="28.7109375" style="85" bestFit="1" customWidth="1"/>
    <col min="5869" max="5869" width="8.140625" style="85" bestFit="1" customWidth="1"/>
    <col min="5870" max="5873" width="9.140625" style="85"/>
    <col min="5874" max="5874" width="23.28515625" style="85" customWidth="1"/>
    <col min="5875" max="5875" width="17.28515625" style="85" customWidth="1"/>
    <col min="5876" max="5876" width="24.28515625" style="85" customWidth="1"/>
    <col min="5877" max="6123" width="9.140625" style="85"/>
    <col min="6124" max="6124" width="28.7109375" style="85" bestFit="1" customWidth="1"/>
    <col min="6125" max="6125" width="8.140625" style="85" bestFit="1" customWidth="1"/>
    <col min="6126" max="6129" width="9.140625" style="85"/>
    <col min="6130" max="6130" width="23.28515625" style="85" customWidth="1"/>
    <col min="6131" max="6131" width="17.28515625" style="85" customWidth="1"/>
    <col min="6132" max="6132" width="24.28515625" style="85" customWidth="1"/>
    <col min="6133" max="6379" width="9.140625" style="85"/>
    <col min="6380" max="6380" width="28.7109375" style="85" bestFit="1" customWidth="1"/>
    <col min="6381" max="6381" width="8.140625" style="85" bestFit="1" customWidth="1"/>
    <col min="6382" max="6385" width="9.140625" style="85"/>
    <col min="6386" max="6386" width="23.28515625" style="85" customWidth="1"/>
    <col min="6387" max="6387" width="17.28515625" style="85" customWidth="1"/>
    <col min="6388" max="6388" width="24.28515625" style="85" customWidth="1"/>
    <col min="6389" max="6635" width="9.140625" style="85"/>
    <col min="6636" max="6636" width="28.7109375" style="85" bestFit="1" customWidth="1"/>
    <col min="6637" max="6637" width="8.140625" style="85" bestFit="1" customWidth="1"/>
    <col min="6638" max="6641" width="9.140625" style="85"/>
    <col min="6642" max="6642" width="23.28515625" style="85" customWidth="1"/>
    <col min="6643" max="6643" width="17.28515625" style="85" customWidth="1"/>
    <col min="6644" max="6644" width="24.28515625" style="85" customWidth="1"/>
    <col min="6645" max="6891" width="9.140625" style="85"/>
    <col min="6892" max="6892" width="28.7109375" style="85" bestFit="1" customWidth="1"/>
    <col min="6893" max="6893" width="8.140625" style="85" bestFit="1" customWidth="1"/>
    <col min="6894" max="6897" width="9.140625" style="85"/>
    <col min="6898" max="6898" width="23.28515625" style="85" customWidth="1"/>
    <col min="6899" max="6899" width="17.28515625" style="85" customWidth="1"/>
    <col min="6900" max="6900" width="24.28515625" style="85" customWidth="1"/>
    <col min="6901" max="7147" width="9.140625" style="85"/>
    <col min="7148" max="7148" width="28.7109375" style="85" bestFit="1" customWidth="1"/>
    <col min="7149" max="7149" width="8.140625" style="85" bestFit="1" customWidth="1"/>
    <col min="7150" max="7153" width="9.140625" style="85"/>
    <col min="7154" max="7154" width="23.28515625" style="85" customWidth="1"/>
    <col min="7155" max="7155" width="17.28515625" style="85" customWidth="1"/>
    <col min="7156" max="7156" width="24.28515625" style="85" customWidth="1"/>
    <col min="7157" max="7403" width="9.140625" style="85"/>
    <col min="7404" max="7404" width="28.7109375" style="85" bestFit="1" customWidth="1"/>
    <col min="7405" max="7405" width="8.140625" style="85" bestFit="1" customWidth="1"/>
    <col min="7406" max="7409" width="9.140625" style="85"/>
    <col min="7410" max="7410" width="23.28515625" style="85" customWidth="1"/>
    <col min="7411" max="7411" width="17.28515625" style="85" customWidth="1"/>
    <col min="7412" max="7412" width="24.28515625" style="85" customWidth="1"/>
    <col min="7413" max="7659" width="9.140625" style="85"/>
    <col min="7660" max="7660" width="28.7109375" style="85" bestFit="1" customWidth="1"/>
    <col min="7661" max="7661" width="8.140625" style="85" bestFit="1" customWidth="1"/>
    <col min="7662" max="7665" width="9.140625" style="85"/>
    <col min="7666" max="7666" width="23.28515625" style="85" customWidth="1"/>
    <col min="7667" max="7667" width="17.28515625" style="85" customWidth="1"/>
    <col min="7668" max="7668" width="24.28515625" style="85" customWidth="1"/>
    <col min="7669" max="7915" width="9.140625" style="85"/>
    <col min="7916" max="7916" width="28.7109375" style="85" bestFit="1" customWidth="1"/>
    <col min="7917" max="7917" width="8.140625" style="85" bestFit="1" customWidth="1"/>
    <col min="7918" max="7921" width="9.140625" style="85"/>
    <col min="7922" max="7922" width="23.28515625" style="85" customWidth="1"/>
    <col min="7923" max="7923" width="17.28515625" style="85" customWidth="1"/>
    <col min="7924" max="7924" width="24.28515625" style="85" customWidth="1"/>
    <col min="7925" max="8171" width="9.140625" style="85"/>
    <col min="8172" max="8172" width="28.7109375" style="85" bestFit="1" customWidth="1"/>
    <col min="8173" max="8173" width="8.140625" style="85" bestFit="1" customWidth="1"/>
    <col min="8174" max="8177" width="9.140625" style="85"/>
    <col min="8178" max="8178" width="23.28515625" style="85" customWidth="1"/>
    <col min="8179" max="8179" width="17.28515625" style="85" customWidth="1"/>
    <col min="8180" max="8180" width="24.28515625" style="85" customWidth="1"/>
    <col min="8181" max="8427" width="9.140625" style="85"/>
    <col min="8428" max="8428" width="28.7109375" style="85" bestFit="1" customWidth="1"/>
    <col min="8429" max="8429" width="8.140625" style="85" bestFit="1" customWidth="1"/>
    <col min="8430" max="8433" width="9.140625" style="85"/>
    <col min="8434" max="8434" width="23.28515625" style="85" customWidth="1"/>
    <col min="8435" max="8435" width="17.28515625" style="85" customWidth="1"/>
    <col min="8436" max="8436" width="24.28515625" style="85" customWidth="1"/>
    <col min="8437" max="8683" width="9.140625" style="85"/>
    <col min="8684" max="8684" width="28.7109375" style="85" bestFit="1" customWidth="1"/>
    <col min="8685" max="8685" width="8.140625" style="85" bestFit="1" customWidth="1"/>
    <col min="8686" max="8689" width="9.140625" style="85"/>
    <col min="8690" max="8690" width="23.28515625" style="85" customWidth="1"/>
    <col min="8691" max="8691" width="17.28515625" style="85" customWidth="1"/>
    <col min="8692" max="8692" width="24.28515625" style="85" customWidth="1"/>
    <col min="8693" max="8939" width="9.140625" style="85"/>
    <col min="8940" max="8940" width="28.7109375" style="85" bestFit="1" customWidth="1"/>
    <col min="8941" max="8941" width="8.140625" style="85" bestFit="1" customWidth="1"/>
    <col min="8942" max="8945" width="9.140625" style="85"/>
    <col min="8946" max="8946" width="23.28515625" style="85" customWidth="1"/>
    <col min="8947" max="8947" width="17.28515625" style="85" customWidth="1"/>
    <col min="8948" max="8948" width="24.28515625" style="85" customWidth="1"/>
    <col min="8949" max="9195" width="9.140625" style="85"/>
    <col min="9196" max="9196" width="28.7109375" style="85" bestFit="1" customWidth="1"/>
    <col min="9197" max="9197" width="8.140625" style="85" bestFit="1" customWidth="1"/>
    <col min="9198" max="9201" width="9.140625" style="85"/>
    <col min="9202" max="9202" width="23.28515625" style="85" customWidth="1"/>
    <col min="9203" max="9203" width="17.28515625" style="85" customWidth="1"/>
    <col min="9204" max="9204" width="24.28515625" style="85" customWidth="1"/>
    <col min="9205" max="9451" width="9.140625" style="85"/>
    <col min="9452" max="9452" width="28.7109375" style="85" bestFit="1" customWidth="1"/>
    <col min="9453" max="9453" width="8.140625" style="85" bestFit="1" customWidth="1"/>
    <col min="9454" max="9457" width="9.140625" style="85"/>
    <col min="9458" max="9458" width="23.28515625" style="85" customWidth="1"/>
    <col min="9459" max="9459" width="17.28515625" style="85" customWidth="1"/>
    <col min="9460" max="9460" width="24.28515625" style="85" customWidth="1"/>
    <col min="9461" max="9707" width="9.140625" style="85"/>
    <col min="9708" max="9708" width="28.7109375" style="85" bestFit="1" customWidth="1"/>
    <col min="9709" max="9709" width="8.140625" style="85" bestFit="1" customWidth="1"/>
    <col min="9710" max="9713" width="9.140625" style="85"/>
    <col min="9714" max="9714" width="23.28515625" style="85" customWidth="1"/>
    <col min="9715" max="9715" width="17.28515625" style="85" customWidth="1"/>
    <col min="9716" max="9716" width="24.28515625" style="85" customWidth="1"/>
    <col min="9717" max="9963" width="9.140625" style="85"/>
    <col min="9964" max="9964" width="28.7109375" style="85" bestFit="1" customWidth="1"/>
    <col min="9965" max="9965" width="8.140625" style="85" bestFit="1" customWidth="1"/>
    <col min="9966" max="9969" width="9.140625" style="85"/>
    <col min="9970" max="9970" width="23.28515625" style="85" customWidth="1"/>
    <col min="9971" max="9971" width="17.28515625" style="85" customWidth="1"/>
    <col min="9972" max="9972" width="24.28515625" style="85" customWidth="1"/>
    <col min="9973" max="10219" width="9.140625" style="85"/>
    <col min="10220" max="10220" width="28.7109375" style="85" bestFit="1" customWidth="1"/>
    <col min="10221" max="10221" width="8.140625" style="85" bestFit="1" customWidth="1"/>
    <col min="10222" max="10225" width="9.140625" style="85"/>
    <col min="10226" max="10226" width="23.28515625" style="85" customWidth="1"/>
    <col min="10227" max="10227" width="17.28515625" style="85" customWidth="1"/>
    <col min="10228" max="10228" width="24.28515625" style="85" customWidth="1"/>
    <col min="10229" max="10475" width="9.140625" style="85"/>
    <col min="10476" max="10476" width="28.7109375" style="85" bestFit="1" customWidth="1"/>
    <col min="10477" max="10477" width="8.140625" style="85" bestFit="1" customWidth="1"/>
    <col min="10478" max="10481" width="9.140625" style="85"/>
    <col min="10482" max="10482" width="23.28515625" style="85" customWidth="1"/>
    <col min="10483" max="10483" width="17.28515625" style="85" customWidth="1"/>
    <col min="10484" max="10484" width="24.28515625" style="85" customWidth="1"/>
    <col min="10485" max="10731" width="9.140625" style="85"/>
    <col min="10732" max="10732" width="28.7109375" style="85" bestFit="1" customWidth="1"/>
    <col min="10733" max="10733" width="8.140625" style="85" bestFit="1" customWidth="1"/>
    <col min="10734" max="10737" width="9.140625" style="85"/>
    <col min="10738" max="10738" width="23.28515625" style="85" customWidth="1"/>
    <col min="10739" max="10739" width="17.28515625" style="85" customWidth="1"/>
    <col min="10740" max="10740" width="24.28515625" style="85" customWidth="1"/>
    <col min="10741" max="10987" width="9.140625" style="85"/>
    <col min="10988" max="10988" width="28.7109375" style="85" bestFit="1" customWidth="1"/>
    <col min="10989" max="10989" width="8.140625" style="85" bestFit="1" customWidth="1"/>
    <col min="10990" max="10993" width="9.140625" style="85"/>
    <col min="10994" max="10994" width="23.28515625" style="85" customWidth="1"/>
    <col min="10995" max="10995" width="17.28515625" style="85" customWidth="1"/>
    <col min="10996" max="10996" width="24.28515625" style="85" customWidth="1"/>
    <col min="10997" max="11243" width="9.140625" style="85"/>
    <col min="11244" max="11244" width="28.7109375" style="85" bestFit="1" customWidth="1"/>
    <col min="11245" max="11245" width="8.140625" style="85" bestFit="1" customWidth="1"/>
    <col min="11246" max="11249" width="9.140625" style="85"/>
    <col min="11250" max="11250" width="23.28515625" style="85" customWidth="1"/>
    <col min="11251" max="11251" width="17.28515625" style="85" customWidth="1"/>
    <col min="11252" max="11252" width="24.28515625" style="85" customWidth="1"/>
    <col min="11253" max="11499" width="9.140625" style="85"/>
    <col min="11500" max="11500" width="28.7109375" style="85" bestFit="1" customWidth="1"/>
    <col min="11501" max="11501" width="8.140625" style="85" bestFit="1" customWidth="1"/>
    <col min="11502" max="11505" width="9.140625" style="85"/>
    <col min="11506" max="11506" width="23.28515625" style="85" customWidth="1"/>
    <col min="11507" max="11507" width="17.28515625" style="85" customWidth="1"/>
    <col min="11508" max="11508" width="24.28515625" style="85" customWidth="1"/>
    <col min="11509" max="11755" width="9.140625" style="85"/>
    <col min="11756" max="11756" width="28.7109375" style="85" bestFit="1" customWidth="1"/>
    <col min="11757" max="11757" width="8.140625" style="85" bestFit="1" customWidth="1"/>
    <col min="11758" max="11761" width="9.140625" style="85"/>
    <col min="11762" max="11762" width="23.28515625" style="85" customWidth="1"/>
    <col min="11763" max="11763" width="17.28515625" style="85" customWidth="1"/>
    <col min="11764" max="11764" width="24.28515625" style="85" customWidth="1"/>
    <col min="11765" max="12011" width="9.140625" style="85"/>
    <col min="12012" max="12012" width="28.7109375" style="85" bestFit="1" customWidth="1"/>
    <col min="12013" max="12013" width="8.140625" style="85" bestFit="1" customWidth="1"/>
    <col min="12014" max="12017" width="9.140625" style="85"/>
    <col min="12018" max="12018" width="23.28515625" style="85" customWidth="1"/>
    <col min="12019" max="12019" width="17.28515625" style="85" customWidth="1"/>
    <col min="12020" max="12020" width="24.28515625" style="85" customWidth="1"/>
    <col min="12021" max="12267" width="9.140625" style="85"/>
    <col min="12268" max="12268" width="28.7109375" style="85" bestFit="1" customWidth="1"/>
    <col min="12269" max="12269" width="8.140625" style="85" bestFit="1" customWidth="1"/>
    <col min="12270" max="12273" width="9.140625" style="85"/>
    <col min="12274" max="12274" width="23.28515625" style="85" customWidth="1"/>
    <col min="12275" max="12275" width="17.28515625" style="85" customWidth="1"/>
    <col min="12276" max="12276" width="24.28515625" style="85" customWidth="1"/>
    <col min="12277" max="12523" width="9.140625" style="85"/>
    <col min="12524" max="12524" width="28.7109375" style="85" bestFit="1" customWidth="1"/>
    <col min="12525" max="12525" width="8.140625" style="85" bestFit="1" customWidth="1"/>
    <col min="12526" max="12529" width="9.140625" style="85"/>
    <col min="12530" max="12530" width="23.28515625" style="85" customWidth="1"/>
    <col min="12531" max="12531" width="17.28515625" style="85" customWidth="1"/>
    <col min="12532" max="12532" width="24.28515625" style="85" customWidth="1"/>
    <col min="12533" max="12779" width="9.140625" style="85"/>
    <col min="12780" max="12780" width="28.7109375" style="85" bestFit="1" customWidth="1"/>
    <col min="12781" max="12781" width="8.140625" style="85" bestFit="1" customWidth="1"/>
    <col min="12782" max="12785" width="9.140625" style="85"/>
    <col min="12786" max="12786" width="23.28515625" style="85" customWidth="1"/>
    <col min="12787" max="12787" width="17.28515625" style="85" customWidth="1"/>
    <col min="12788" max="12788" width="24.28515625" style="85" customWidth="1"/>
    <col min="12789" max="13035" width="9.140625" style="85"/>
    <col min="13036" max="13036" width="28.7109375" style="85" bestFit="1" customWidth="1"/>
    <col min="13037" max="13037" width="8.140625" style="85" bestFit="1" customWidth="1"/>
    <col min="13038" max="13041" width="9.140625" style="85"/>
    <col min="13042" max="13042" width="23.28515625" style="85" customWidth="1"/>
    <col min="13043" max="13043" width="17.28515625" style="85" customWidth="1"/>
    <col min="13044" max="13044" width="24.28515625" style="85" customWidth="1"/>
    <col min="13045" max="13291" width="9.140625" style="85"/>
    <col min="13292" max="13292" width="28.7109375" style="85" bestFit="1" customWidth="1"/>
    <col min="13293" max="13293" width="8.140625" style="85" bestFit="1" customWidth="1"/>
    <col min="13294" max="13297" width="9.140625" style="85"/>
    <col min="13298" max="13298" width="23.28515625" style="85" customWidth="1"/>
    <col min="13299" max="13299" width="17.28515625" style="85" customWidth="1"/>
    <col min="13300" max="13300" width="24.28515625" style="85" customWidth="1"/>
    <col min="13301" max="13547" width="9.140625" style="85"/>
    <col min="13548" max="13548" width="28.7109375" style="85" bestFit="1" customWidth="1"/>
    <col min="13549" max="13549" width="8.140625" style="85" bestFit="1" customWidth="1"/>
    <col min="13550" max="13553" width="9.140625" style="85"/>
    <col min="13554" max="13554" width="23.28515625" style="85" customWidth="1"/>
    <col min="13555" max="13555" width="17.28515625" style="85" customWidth="1"/>
    <col min="13556" max="13556" width="24.28515625" style="85" customWidth="1"/>
    <col min="13557" max="13803" width="9.140625" style="85"/>
    <col min="13804" max="13804" width="28.7109375" style="85" bestFit="1" customWidth="1"/>
    <col min="13805" max="13805" width="8.140625" style="85" bestFit="1" customWidth="1"/>
    <col min="13806" max="13809" width="9.140625" style="85"/>
    <col min="13810" max="13810" width="23.28515625" style="85" customWidth="1"/>
    <col min="13811" max="13811" width="17.28515625" style="85" customWidth="1"/>
    <col min="13812" max="13812" width="24.28515625" style="85" customWidth="1"/>
    <col min="13813" max="14059" width="9.140625" style="85"/>
    <col min="14060" max="14060" width="28.7109375" style="85" bestFit="1" customWidth="1"/>
    <col min="14061" max="14061" width="8.140625" style="85" bestFit="1" customWidth="1"/>
    <col min="14062" max="14065" width="9.140625" style="85"/>
    <col min="14066" max="14066" width="23.28515625" style="85" customWidth="1"/>
    <col min="14067" max="14067" width="17.28515625" style="85" customWidth="1"/>
    <col min="14068" max="14068" width="24.28515625" style="85" customWidth="1"/>
    <col min="14069" max="14315" width="9.140625" style="85"/>
    <col min="14316" max="14316" width="28.7109375" style="85" bestFit="1" customWidth="1"/>
    <col min="14317" max="14317" width="8.140625" style="85" bestFit="1" customWidth="1"/>
    <col min="14318" max="14321" width="9.140625" style="85"/>
    <col min="14322" max="14322" width="23.28515625" style="85" customWidth="1"/>
    <col min="14323" max="14323" width="17.28515625" style="85" customWidth="1"/>
    <col min="14324" max="14324" width="24.28515625" style="85" customWidth="1"/>
    <col min="14325" max="14571" width="9.140625" style="85"/>
    <col min="14572" max="14572" width="28.7109375" style="85" bestFit="1" customWidth="1"/>
    <col min="14573" max="14573" width="8.140625" style="85" bestFit="1" customWidth="1"/>
    <col min="14574" max="14577" width="9.140625" style="85"/>
    <col min="14578" max="14578" width="23.28515625" style="85" customWidth="1"/>
    <col min="14579" max="14579" width="17.28515625" style="85" customWidth="1"/>
    <col min="14580" max="14580" width="24.28515625" style="85" customWidth="1"/>
    <col min="14581" max="14827" width="9.140625" style="85"/>
    <col min="14828" max="14828" width="28.7109375" style="85" bestFit="1" customWidth="1"/>
    <col min="14829" max="14829" width="8.140625" style="85" bestFit="1" customWidth="1"/>
    <col min="14830" max="14833" width="9.140625" style="85"/>
    <col min="14834" max="14834" width="23.28515625" style="85" customWidth="1"/>
    <col min="14835" max="14835" width="17.28515625" style="85" customWidth="1"/>
    <col min="14836" max="14836" width="24.28515625" style="85" customWidth="1"/>
    <col min="14837" max="15083" width="9.140625" style="85"/>
    <col min="15084" max="15084" width="28.7109375" style="85" bestFit="1" customWidth="1"/>
    <col min="15085" max="15085" width="8.140625" style="85" bestFit="1" customWidth="1"/>
    <col min="15086" max="15089" width="9.140625" style="85"/>
    <col min="15090" max="15090" width="23.28515625" style="85" customWidth="1"/>
    <col min="15091" max="15091" width="17.28515625" style="85" customWidth="1"/>
    <col min="15092" max="15092" width="24.28515625" style="85" customWidth="1"/>
    <col min="15093" max="15339" width="9.140625" style="85"/>
    <col min="15340" max="15340" width="28.7109375" style="85" bestFit="1" customWidth="1"/>
    <col min="15341" max="15341" width="8.140625" style="85" bestFit="1" customWidth="1"/>
    <col min="15342" max="15345" width="9.140625" style="85"/>
    <col min="15346" max="15346" width="23.28515625" style="85" customWidth="1"/>
    <col min="15347" max="15347" width="17.28515625" style="85" customWidth="1"/>
    <col min="15348" max="15348" width="24.28515625" style="85" customWidth="1"/>
    <col min="15349" max="15595" width="9.140625" style="85"/>
    <col min="15596" max="15596" width="28.7109375" style="85" bestFit="1" customWidth="1"/>
    <col min="15597" max="15597" width="8.140625" style="85" bestFit="1" customWidth="1"/>
    <col min="15598" max="15601" width="9.140625" style="85"/>
    <col min="15602" max="15602" width="23.28515625" style="85" customWidth="1"/>
    <col min="15603" max="15603" width="17.28515625" style="85" customWidth="1"/>
    <col min="15604" max="15604" width="24.28515625" style="85" customWidth="1"/>
    <col min="15605" max="15851" width="9.140625" style="85"/>
    <col min="15852" max="15852" width="28.7109375" style="85" bestFit="1" customWidth="1"/>
    <col min="15853" max="15853" width="8.140625" style="85" bestFit="1" customWidth="1"/>
    <col min="15854" max="15857" width="9.140625" style="85"/>
    <col min="15858" max="15858" width="23.28515625" style="85" customWidth="1"/>
    <col min="15859" max="15859" width="17.28515625" style="85" customWidth="1"/>
    <col min="15860" max="15860" width="24.28515625" style="85" customWidth="1"/>
    <col min="15861" max="16107" width="9.140625" style="85"/>
    <col min="16108" max="16108" width="28.7109375" style="85" bestFit="1" customWidth="1"/>
    <col min="16109" max="16109" width="8.140625" style="85" bestFit="1" customWidth="1"/>
    <col min="16110" max="16113" width="9.140625" style="85"/>
    <col min="16114" max="16114" width="23.28515625" style="85" customWidth="1"/>
    <col min="16115" max="16115" width="17.28515625" style="85" customWidth="1"/>
    <col min="16116" max="16116" width="24.28515625" style="85" customWidth="1"/>
    <col min="16117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3" t="s">
        <v>100</v>
      </c>
      <c r="B4" s="174"/>
      <c r="C4" s="174"/>
      <c r="D4" s="174"/>
      <c r="E4" s="174"/>
      <c r="F4" s="174"/>
      <c r="G4" s="174"/>
      <c r="H4" s="174"/>
    </row>
    <row r="5" spans="1:8" s="35" customFormat="1" ht="15" customHeight="1" x14ac:dyDescent="0.2">
      <c r="A5" s="173" t="s">
        <v>101</v>
      </c>
      <c r="B5" s="174"/>
      <c r="C5" s="174"/>
      <c r="D5" s="174"/>
      <c r="E5" s="174"/>
      <c r="F5" s="174"/>
      <c r="G5" s="174"/>
      <c r="H5" s="174"/>
    </row>
    <row r="6" spans="1:8" s="35" customFormat="1" ht="15" x14ac:dyDescent="0.25">
      <c r="A6" s="175" t="s">
        <v>210</v>
      </c>
      <c r="B6" s="175"/>
      <c r="C6" s="175"/>
      <c r="D6" s="175"/>
      <c r="E6" s="175"/>
      <c r="F6" s="175"/>
      <c r="G6" s="175"/>
      <c r="H6" s="175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6" t="s">
        <v>123</v>
      </c>
      <c r="B8" s="176"/>
      <c r="C8" s="176"/>
      <c r="D8" s="176"/>
      <c r="E8" s="176"/>
      <c r="F8" s="176"/>
      <c r="G8" s="176"/>
      <c r="H8" s="38"/>
    </row>
    <row r="9" spans="1:8" s="35" customFormat="1" ht="15.75" thickBot="1" x14ac:dyDescent="0.25">
      <c r="A9" s="177"/>
      <c r="B9" s="177"/>
      <c r="C9" s="177"/>
      <c r="D9" s="177"/>
      <c r="E9" s="177"/>
      <c r="F9" s="177"/>
      <c r="G9" s="177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1.4999999999999999E-2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3.6499999999999998E-2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8.6E-3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5.5999999999999999E-3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3.0000000000000001E-3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8.5000000000000006E-3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3.5000000000000003E-2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70" t="s">
        <v>118</v>
      </c>
      <c r="D32" s="170"/>
      <c r="E32" s="170"/>
      <c r="F32" s="74">
        <f>ROUND(((((1+(F15+F23))*(1+F28)*(1+F30)/(1-F17))-1)*100),2)</f>
        <v>10.89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71" t="s">
        <v>122</v>
      </c>
      <c r="D36" s="171"/>
      <c r="E36" s="171"/>
      <c r="F36" s="171"/>
      <c r="G36" s="171"/>
      <c r="H36" s="171"/>
    </row>
    <row r="37" spans="1:8" s="34" customFormat="1" ht="13.5" thickBot="1" x14ac:dyDescent="0.25">
      <c r="A37" s="83"/>
      <c r="B37" s="84"/>
      <c r="C37" s="172"/>
      <c r="D37" s="172"/>
      <c r="E37" s="172"/>
      <c r="F37" s="172"/>
      <c r="G37" s="172"/>
      <c r="H37" s="172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8"/>
  <sheetViews>
    <sheetView view="pageBreakPreview" zoomScaleNormal="100" zoomScaleSheetLayoutView="100" workbookViewId="0">
      <pane ySplit="10" topLeftCell="A11" activePane="bottomLeft" state="frozen"/>
      <selection pane="bottomLeft" activeCell="A11" sqref="A11"/>
    </sheetView>
  </sheetViews>
  <sheetFormatPr defaultRowHeight="15.75" x14ac:dyDescent="0.25"/>
  <cols>
    <col min="1" max="1" width="12.7109375" style="18" customWidth="1"/>
    <col min="2" max="2" width="11.85546875" style="89" customWidth="1"/>
    <col min="3" max="3" width="11.5703125" style="18" bestFit="1" customWidth="1"/>
    <col min="4" max="4" width="45.7109375" style="19" customWidth="1"/>
    <col min="5" max="5" width="9.28515625" style="16" bestFit="1" customWidth="1"/>
    <col min="6" max="6" width="13.7109375" style="90" bestFit="1" customWidth="1"/>
    <col min="7" max="8" width="12.7109375" style="17" customWidth="1"/>
    <col min="9" max="9" width="9.140625" style="16"/>
    <col min="10" max="10" width="10.140625" style="16" bestFit="1" customWidth="1"/>
    <col min="11" max="253" width="9.140625" style="16"/>
    <col min="254" max="254" width="12.7109375" style="16" customWidth="1"/>
    <col min="255" max="255" width="2.7109375" style="16" customWidth="1"/>
    <col min="256" max="256" width="12.7109375" style="16" customWidth="1"/>
    <col min="257" max="257" width="45.7109375" style="16" customWidth="1"/>
    <col min="258" max="258" width="8.7109375" style="16" customWidth="1"/>
    <col min="259" max="261" width="12.7109375" style="16" customWidth="1"/>
    <col min="262" max="509" width="9.140625" style="16"/>
    <col min="510" max="510" width="12.7109375" style="16" customWidth="1"/>
    <col min="511" max="511" width="2.7109375" style="16" customWidth="1"/>
    <col min="512" max="512" width="12.7109375" style="16" customWidth="1"/>
    <col min="513" max="513" width="45.7109375" style="16" customWidth="1"/>
    <col min="514" max="514" width="8.7109375" style="16" customWidth="1"/>
    <col min="515" max="517" width="12.7109375" style="16" customWidth="1"/>
    <col min="518" max="765" width="9.140625" style="16"/>
    <col min="766" max="766" width="12.7109375" style="16" customWidth="1"/>
    <col min="767" max="767" width="2.7109375" style="16" customWidth="1"/>
    <col min="768" max="768" width="12.7109375" style="16" customWidth="1"/>
    <col min="769" max="769" width="45.7109375" style="16" customWidth="1"/>
    <col min="770" max="770" width="8.7109375" style="16" customWidth="1"/>
    <col min="771" max="773" width="12.7109375" style="16" customWidth="1"/>
    <col min="774" max="1021" width="9.140625" style="16"/>
    <col min="1022" max="1022" width="12.7109375" style="16" customWidth="1"/>
    <col min="1023" max="1023" width="2.7109375" style="16" customWidth="1"/>
    <col min="1024" max="1024" width="12.7109375" style="16" customWidth="1"/>
    <col min="1025" max="1025" width="45.7109375" style="16" customWidth="1"/>
    <col min="1026" max="1026" width="8.7109375" style="16" customWidth="1"/>
    <col min="1027" max="1029" width="12.7109375" style="16" customWidth="1"/>
    <col min="1030" max="1277" width="9.140625" style="16"/>
    <col min="1278" max="1278" width="12.7109375" style="16" customWidth="1"/>
    <col min="1279" max="1279" width="2.7109375" style="16" customWidth="1"/>
    <col min="1280" max="1280" width="12.7109375" style="16" customWidth="1"/>
    <col min="1281" max="1281" width="45.7109375" style="16" customWidth="1"/>
    <col min="1282" max="1282" width="8.7109375" style="16" customWidth="1"/>
    <col min="1283" max="1285" width="12.7109375" style="16" customWidth="1"/>
    <col min="1286" max="1533" width="9.140625" style="16"/>
    <col min="1534" max="1534" width="12.7109375" style="16" customWidth="1"/>
    <col min="1535" max="1535" width="2.7109375" style="16" customWidth="1"/>
    <col min="1536" max="1536" width="12.7109375" style="16" customWidth="1"/>
    <col min="1537" max="1537" width="45.7109375" style="16" customWidth="1"/>
    <col min="1538" max="1538" width="8.7109375" style="16" customWidth="1"/>
    <col min="1539" max="1541" width="12.7109375" style="16" customWidth="1"/>
    <col min="1542" max="1789" width="9.140625" style="16"/>
    <col min="1790" max="1790" width="12.7109375" style="16" customWidth="1"/>
    <col min="1791" max="1791" width="2.7109375" style="16" customWidth="1"/>
    <col min="1792" max="1792" width="12.7109375" style="16" customWidth="1"/>
    <col min="1793" max="1793" width="45.7109375" style="16" customWidth="1"/>
    <col min="1794" max="1794" width="8.7109375" style="16" customWidth="1"/>
    <col min="1795" max="1797" width="12.7109375" style="16" customWidth="1"/>
    <col min="1798" max="2045" width="9.140625" style="16"/>
    <col min="2046" max="2046" width="12.7109375" style="16" customWidth="1"/>
    <col min="2047" max="2047" width="2.7109375" style="16" customWidth="1"/>
    <col min="2048" max="2048" width="12.7109375" style="16" customWidth="1"/>
    <col min="2049" max="2049" width="45.7109375" style="16" customWidth="1"/>
    <col min="2050" max="2050" width="8.7109375" style="16" customWidth="1"/>
    <col min="2051" max="2053" width="12.7109375" style="16" customWidth="1"/>
    <col min="2054" max="2301" width="9.140625" style="16"/>
    <col min="2302" max="2302" width="12.7109375" style="16" customWidth="1"/>
    <col min="2303" max="2303" width="2.7109375" style="16" customWidth="1"/>
    <col min="2304" max="2304" width="12.7109375" style="16" customWidth="1"/>
    <col min="2305" max="2305" width="45.7109375" style="16" customWidth="1"/>
    <col min="2306" max="2306" width="8.7109375" style="16" customWidth="1"/>
    <col min="2307" max="2309" width="12.7109375" style="16" customWidth="1"/>
    <col min="2310" max="2557" width="9.140625" style="16"/>
    <col min="2558" max="2558" width="12.7109375" style="16" customWidth="1"/>
    <col min="2559" max="2559" width="2.7109375" style="16" customWidth="1"/>
    <col min="2560" max="2560" width="12.7109375" style="16" customWidth="1"/>
    <col min="2561" max="2561" width="45.7109375" style="16" customWidth="1"/>
    <col min="2562" max="2562" width="8.7109375" style="16" customWidth="1"/>
    <col min="2563" max="2565" width="12.7109375" style="16" customWidth="1"/>
    <col min="2566" max="2813" width="9.140625" style="16"/>
    <col min="2814" max="2814" width="12.7109375" style="16" customWidth="1"/>
    <col min="2815" max="2815" width="2.7109375" style="16" customWidth="1"/>
    <col min="2816" max="2816" width="12.7109375" style="16" customWidth="1"/>
    <col min="2817" max="2817" width="45.7109375" style="16" customWidth="1"/>
    <col min="2818" max="2818" width="8.7109375" style="16" customWidth="1"/>
    <col min="2819" max="2821" width="12.7109375" style="16" customWidth="1"/>
    <col min="2822" max="3069" width="9.140625" style="16"/>
    <col min="3070" max="3070" width="12.7109375" style="16" customWidth="1"/>
    <col min="3071" max="3071" width="2.7109375" style="16" customWidth="1"/>
    <col min="3072" max="3072" width="12.7109375" style="16" customWidth="1"/>
    <col min="3073" max="3073" width="45.7109375" style="16" customWidth="1"/>
    <col min="3074" max="3074" width="8.7109375" style="16" customWidth="1"/>
    <col min="3075" max="3077" width="12.7109375" style="16" customWidth="1"/>
    <col min="3078" max="3325" width="9.140625" style="16"/>
    <col min="3326" max="3326" width="12.7109375" style="16" customWidth="1"/>
    <col min="3327" max="3327" width="2.7109375" style="16" customWidth="1"/>
    <col min="3328" max="3328" width="12.7109375" style="16" customWidth="1"/>
    <col min="3329" max="3329" width="45.7109375" style="16" customWidth="1"/>
    <col min="3330" max="3330" width="8.7109375" style="16" customWidth="1"/>
    <col min="3331" max="3333" width="12.7109375" style="16" customWidth="1"/>
    <col min="3334" max="3581" width="9.140625" style="16"/>
    <col min="3582" max="3582" width="12.7109375" style="16" customWidth="1"/>
    <col min="3583" max="3583" width="2.7109375" style="16" customWidth="1"/>
    <col min="3584" max="3584" width="12.7109375" style="16" customWidth="1"/>
    <col min="3585" max="3585" width="45.7109375" style="16" customWidth="1"/>
    <col min="3586" max="3586" width="8.7109375" style="16" customWidth="1"/>
    <col min="3587" max="3589" width="12.7109375" style="16" customWidth="1"/>
    <col min="3590" max="3837" width="9.140625" style="16"/>
    <col min="3838" max="3838" width="12.7109375" style="16" customWidth="1"/>
    <col min="3839" max="3839" width="2.7109375" style="16" customWidth="1"/>
    <col min="3840" max="3840" width="12.7109375" style="16" customWidth="1"/>
    <col min="3841" max="3841" width="45.7109375" style="16" customWidth="1"/>
    <col min="3842" max="3842" width="8.7109375" style="16" customWidth="1"/>
    <col min="3843" max="3845" width="12.7109375" style="16" customWidth="1"/>
    <col min="3846" max="4093" width="9.140625" style="16"/>
    <col min="4094" max="4094" width="12.7109375" style="16" customWidth="1"/>
    <col min="4095" max="4095" width="2.7109375" style="16" customWidth="1"/>
    <col min="4096" max="4096" width="12.7109375" style="16" customWidth="1"/>
    <col min="4097" max="4097" width="45.7109375" style="16" customWidth="1"/>
    <col min="4098" max="4098" width="8.7109375" style="16" customWidth="1"/>
    <col min="4099" max="4101" width="12.7109375" style="16" customWidth="1"/>
    <col min="4102" max="4349" width="9.140625" style="16"/>
    <col min="4350" max="4350" width="12.7109375" style="16" customWidth="1"/>
    <col min="4351" max="4351" width="2.7109375" style="16" customWidth="1"/>
    <col min="4352" max="4352" width="12.7109375" style="16" customWidth="1"/>
    <col min="4353" max="4353" width="45.7109375" style="16" customWidth="1"/>
    <col min="4354" max="4354" width="8.7109375" style="16" customWidth="1"/>
    <col min="4355" max="4357" width="12.7109375" style="16" customWidth="1"/>
    <col min="4358" max="4605" width="9.140625" style="16"/>
    <col min="4606" max="4606" width="12.7109375" style="16" customWidth="1"/>
    <col min="4607" max="4607" width="2.7109375" style="16" customWidth="1"/>
    <col min="4608" max="4608" width="12.7109375" style="16" customWidth="1"/>
    <col min="4609" max="4609" width="45.7109375" style="16" customWidth="1"/>
    <col min="4610" max="4610" width="8.7109375" style="16" customWidth="1"/>
    <col min="4611" max="4613" width="12.7109375" style="16" customWidth="1"/>
    <col min="4614" max="4861" width="9.140625" style="16"/>
    <col min="4862" max="4862" width="12.7109375" style="16" customWidth="1"/>
    <col min="4863" max="4863" width="2.7109375" style="16" customWidth="1"/>
    <col min="4864" max="4864" width="12.7109375" style="16" customWidth="1"/>
    <col min="4865" max="4865" width="45.7109375" style="16" customWidth="1"/>
    <col min="4866" max="4866" width="8.7109375" style="16" customWidth="1"/>
    <col min="4867" max="4869" width="12.7109375" style="16" customWidth="1"/>
    <col min="4870" max="5117" width="9.140625" style="16"/>
    <col min="5118" max="5118" width="12.7109375" style="16" customWidth="1"/>
    <col min="5119" max="5119" width="2.7109375" style="16" customWidth="1"/>
    <col min="5120" max="5120" width="12.7109375" style="16" customWidth="1"/>
    <col min="5121" max="5121" width="45.7109375" style="16" customWidth="1"/>
    <col min="5122" max="5122" width="8.7109375" style="16" customWidth="1"/>
    <col min="5123" max="5125" width="12.7109375" style="16" customWidth="1"/>
    <col min="5126" max="5373" width="9.140625" style="16"/>
    <col min="5374" max="5374" width="12.7109375" style="16" customWidth="1"/>
    <col min="5375" max="5375" width="2.7109375" style="16" customWidth="1"/>
    <col min="5376" max="5376" width="12.7109375" style="16" customWidth="1"/>
    <col min="5377" max="5377" width="45.7109375" style="16" customWidth="1"/>
    <col min="5378" max="5378" width="8.7109375" style="16" customWidth="1"/>
    <col min="5379" max="5381" width="12.7109375" style="16" customWidth="1"/>
    <col min="5382" max="5629" width="9.140625" style="16"/>
    <col min="5630" max="5630" width="12.7109375" style="16" customWidth="1"/>
    <col min="5631" max="5631" width="2.7109375" style="16" customWidth="1"/>
    <col min="5632" max="5632" width="12.7109375" style="16" customWidth="1"/>
    <col min="5633" max="5633" width="45.7109375" style="16" customWidth="1"/>
    <col min="5634" max="5634" width="8.7109375" style="16" customWidth="1"/>
    <col min="5635" max="5637" width="12.7109375" style="16" customWidth="1"/>
    <col min="5638" max="5885" width="9.140625" style="16"/>
    <col min="5886" max="5886" width="12.7109375" style="16" customWidth="1"/>
    <col min="5887" max="5887" width="2.7109375" style="16" customWidth="1"/>
    <col min="5888" max="5888" width="12.7109375" style="16" customWidth="1"/>
    <col min="5889" max="5889" width="45.7109375" style="16" customWidth="1"/>
    <col min="5890" max="5890" width="8.7109375" style="16" customWidth="1"/>
    <col min="5891" max="5893" width="12.7109375" style="16" customWidth="1"/>
    <col min="5894" max="6141" width="9.140625" style="16"/>
    <col min="6142" max="6142" width="12.7109375" style="16" customWidth="1"/>
    <col min="6143" max="6143" width="2.7109375" style="16" customWidth="1"/>
    <col min="6144" max="6144" width="12.7109375" style="16" customWidth="1"/>
    <col min="6145" max="6145" width="45.7109375" style="16" customWidth="1"/>
    <col min="6146" max="6146" width="8.7109375" style="16" customWidth="1"/>
    <col min="6147" max="6149" width="12.7109375" style="16" customWidth="1"/>
    <col min="6150" max="6397" width="9.140625" style="16"/>
    <col min="6398" max="6398" width="12.7109375" style="16" customWidth="1"/>
    <col min="6399" max="6399" width="2.7109375" style="16" customWidth="1"/>
    <col min="6400" max="6400" width="12.7109375" style="16" customWidth="1"/>
    <col min="6401" max="6401" width="45.7109375" style="16" customWidth="1"/>
    <col min="6402" max="6402" width="8.7109375" style="16" customWidth="1"/>
    <col min="6403" max="6405" width="12.7109375" style="16" customWidth="1"/>
    <col min="6406" max="6653" width="9.140625" style="16"/>
    <col min="6654" max="6654" width="12.7109375" style="16" customWidth="1"/>
    <col min="6655" max="6655" width="2.7109375" style="16" customWidth="1"/>
    <col min="6656" max="6656" width="12.7109375" style="16" customWidth="1"/>
    <col min="6657" max="6657" width="45.7109375" style="16" customWidth="1"/>
    <col min="6658" max="6658" width="8.7109375" style="16" customWidth="1"/>
    <col min="6659" max="6661" width="12.7109375" style="16" customWidth="1"/>
    <col min="6662" max="6909" width="9.140625" style="16"/>
    <col min="6910" max="6910" width="12.7109375" style="16" customWidth="1"/>
    <col min="6911" max="6911" width="2.7109375" style="16" customWidth="1"/>
    <col min="6912" max="6912" width="12.7109375" style="16" customWidth="1"/>
    <col min="6913" max="6913" width="45.7109375" style="16" customWidth="1"/>
    <col min="6914" max="6914" width="8.7109375" style="16" customWidth="1"/>
    <col min="6915" max="6917" width="12.7109375" style="16" customWidth="1"/>
    <col min="6918" max="7165" width="9.140625" style="16"/>
    <col min="7166" max="7166" width="12.7109375" style="16" customWidth="1"/>
    <col min="7167" max="7167" width="2.7109375" style="16" customWidth="1"/>
    <col min="7168" max="7168" width="12.7109375" style="16" customWidth="1"/>
    <col min="7169" max="7169" width="45.7109375" style="16" customWidth="1"/>
    <col min="7170" max="7170" width="8.7109375" style="16" customWidth="1"/>
    <col min="7171" max="7173" width="12.7109375" style="16" customWidth="1"/>
    <col min="7174" max="7421" width="9.140625" style="16"/>
    <col min="7422" max="7422" width="12.7109375" style="16" customWidth="1"/>
    <col min="7423" max="7423" width="2.7109375" style="16" customWidth="1"/>
    <col min="7424" max="7424" width="12.7109375" style="16" customWidth="1"/>
    <col min="7425" max="7425" width="45.7109375" style="16" customWidth="1"/>
    <col min="7426" max="7426" width="8.7109375" style="16" customWidth="1"/>
    <col min="7427" max="7429" width="12.7109375" style="16" customWidth="1"/>
    <col min="7430" max="7677" width="9.140625" style="16"/>
    <col min="7678" max="7678" width="12.7109375" style="16" customWidth="1"/>
    <col min="7679" max="7679" width="2.7109375" style="16" customWidth="1"/>
    <col min="7680" max="7680" width="12.7109375" style="16" customWidth="1"/>
    <col min="7681" max="7681" width="45.7109375" style="16" customWidth="1"/>
    <col min="7682" max="7682" width="8.7109375" style="16" customWidth="1"/>
    <col min="7683" max="7685" width="12.7109375" style="16" customWidth="1"/>
    <col min="7686" max="7933" width="9.140625" style="16"/>
    <col min="7934" max="7934" width="12.7109375" style="16" customWidth="1"/>
    <col min="7935" max="7935" width="2.7109375" style="16" customWidth="1"/>
    <col min="7936" max="7936" width="12.7109375" style="16" customWidth="1"/>
    <col min="7937" max="7937" width="45.7109375" style="16" customWidth="1"/>
    <col min="7938" max="7938" width="8.7109375" style="16" customWidth="1"/>
    <col min="7939" max="7941" width="12.7109375" style="16" customWidth="1"/>
    <col min="7942" max="8189" width="9.140625" style="16"/>
    <col min="8190" max="8190" width="12.7109375" style="16" customWidth="1"/>
    <col min="8191" max="8191" width="2.7109375" style="16" customWidth="1"/>
    <col min="8192" max="8192" width="12.7109375" style="16" customWidth="1"/>
    <col min="8193" max="8193" width="45.7109375" style="16" customWidth="1"/>
    <col min="8194" max="8194" width="8.7109375" style="16" customWidth="1"/>
    <col min="8195" max="8197" width="12.7109375" style="16" customWidth="1"/>
    <col min="8198" max="8445" width="9.140625" style="16"/>
    <col min="8446" max="8446" width="12.7109375" style="16" customWidth="1"/>
    <col min="8447" max="8447" width="2.7109375" style="16" customWidth="1"/>
    <col min="8448" max="8448" width="12.7109375" style="16" customWidth="1"/>
    <col min="8449" max="8449" width="45.7109375" style="16" customWidth="1"/>
    <col min="8450" max="8450" width="8.7109375" style="16" customWidth="1"/>
    <col min="8451" max="8453" width="12.7109375" style="16" customWidth="1"/>
    <col min="8454" max="8701" width="9.140625" style="16"/>
    <col min="8702" max="8702" width="12.7109375" style="16" customWidth="1"/>
    <col min="8703" max="8703" width="2.7109375" style="16" customWidth="1"/>
    <col min="8704" max="8704" width="12.7109375" style="16" customWidth="1"/>
    <col min="8705" max="8705" width="45.7109375" style="16" customWidth="1"/>
    <col min="8706" max="8706" width="8.7109375" style="16" customWidth="1"/>
    <col min="8707" max="8709" width="12.7109375" style="16" customWidth="1"/>
    <col min="8710" max="8957" width="9.140625" style="16"/>
    <col min="8958" max="8958" width="12.7109375" style="16" customWidth="1"/>
    <col min="8959" max="8959" width="2.7109375" style="16" customWidth="1"/>
    <col min="8960" max="8960" width="12.7109375" style="16" customWidth="1"/>
    <col min="8961" max="8961" width="45.7109375" style="16" customWidth="1"/>
    <col min="8962" max="8962" width="8.7109375" style="16" customWidth="1"/>
    <col min="8963" max="8965" width="12.7109375" style="16" customWidth="1"/>
    <col min="8966" max="9213" width="9.140625" style="16"/>
    <col min="9214" max="9214" width="12.7109375" style="16" customWidth="1"/>
    <col min="9215" max="9215" width="2.7109375" style="16" customWidth="1"/>
    <col min="9216" max="9216" width="12.7109375" style="16" customWidth="1"/>
    <col min="9217" max="9217" width="45.7109375" style="16" customWidth="1"/>
    <col min="9218" max="9218" width="8.7109375" style="16" customWidth="1"/>
    <col min="9219" max="9221" width="12.7109375" style="16" customWidth="1"/>
    <col min="9222" max="9469" width="9.140625" style="16"/>
    <col min="9470" max="9470" width="12.7109375" style="16" customWidth="1"/>
    <col min="9471" max="9471" width="2.7109375" style="16" customWidth="1"/>
    <col min="9472" max="9472" width="12.7109375" style="16" customWidth="1"/>
    <col min="9473" max="9473" width="45.7109375" style="16" customWidth="1"/>
    <col min="9474" max="9474" width="8.7109375" style="16" customWidth="1"/>
    <col min="9475" max="9477" width="12.7109375" style="16" customWidth="1"/>
    <col min="9478" max="9725" width="9.140625" style="16"/>
    <col min="9726" max="9726" width="12.7109375" style="16" customWidth="1"/>
    <col min="9727" max="9727" width="2.7109375" style="16" customWidth="1"/>
    <col min="9728" max="9728" width="12.7109375" style="16" customWidth="1"/>
    <col min="9729" max="9729" width="45.7109375" style="16" customWidth="1"/>
    <col min="9730" max="9730" width="8.7109375" style="16" customWidth="1"/>
    <col min="9731" max="9733" width="12.7109375" style="16" customWidth="1"/>
    <col min="9734" max="9981" width="9.140625" style="16"/>
    <col min="9982" max="9982" width="12.7109375" style="16" customWidth="1"/>
    <col min="9983" max="9983" width="2.7109375" style="16" customWidth="1"/>
    <col min="9984" max="9984" width="12.7109375" style="16" customWidth="1"/>
    <col min="9985" max="9985" width="45.7109375" style="16" customWidth="1"/>
    <col min="9986" max="9986" width="8.7109375" style="16" customWidth="1"/>
    <col min="9987" max="9989" width="12.7109375" style="16" customWidth="1"/>
    <col min="9990" max="10237" width="9.140625" style="16"/>
    <col min="10238" max="10238" width="12.7109375" style="16" customWidth="1"/>
    <col min="10239" max="10239" width="2.7109375" style="16" customWidth="1"/>
    <col min="10240" max="10240" width="12.7109375" style="16" customWidth="1"/>
    <col min="10241" max="10241" width="45.7109375" style="16" customWidth="1"/>
    <col min="10242" max="10242" width="8.7109375" style="16" customWidth="1"/>
    <col min="10243" max="10245" width="12.7109375" style="16" customWidth="1"/>
    <col min="10246" max="10493" width="9.140625" style="16"/>
    <col min="10494" max="10494" width="12.7109375" style="16" customWidth="1"/>
    <col min="10495" max="10495" width="2.7109375" style="16" customWidth="1"/>
    <col min="10496" max="10496" width="12.7109375" style="16" customWidth="1"/>
    <col min="10497" max="10497" width="45.7109375" style="16" customWidth="1"/>
    <col min="10498" max="10498" width="8.7109375" style="16" customWidth="1"/>
    <col min="10499" max="10501" width="12.7109375" style="16" customWidth="1"/>
    <col min="10502" max="10749" width="9.140625" style="16"/>
    <col min="10750" max="10750" width="12.7109375" style="16" customWidth="1"/>
    <col min="10751" max="10751" width="2.7109375" style="16" customWidth="1"/>
    <col min="10752" max="10752" width="12.7109375" style="16" customWidth="1"/>
    <col min="10753" max="10753" width="45.7109375" style="16" customWidth="1"/>
    <col min="10754" max="10754" width="8.7109375" style="16" customWidth="1"/>
    <col min="10755" max="10757" width="12.7109375" style="16" customWidth="1"/>
    <col min="10758" max="11005" width="9.140625" style="16"/>
    <col min="11006" max="11006" width="12.7109375" style="16" customWidth="1"/>
    <col min="11007" max="11007" width="2.7109375" style="16" customWidth="1"/>
    <col min="11008" max="11008" width="12.7109375" style="16" customWidth="1"/>
    <col min="11009" max="11009" width="45.7109375" style="16" customWidth="1"/>
    <col min="11010" max="11010" width="8.7109375" style="16" customWidth="1"/>
    <col min="11011" max="11013" width="12.7109375" style="16" customWidth="1"/>
    <col min="11014" max="11261" width="9.140625" style="16"/>
    <col min="11262" max="11262" width="12.7109375" style="16" customWidth="1"/>
    <col min="11263" max="11263" width="2.7109375" style="16" customWidth="1"/>
    <col min="11264" max="11264" width="12.7109375" style="16" customWidth="1"/>
    <col min="11265" max="11265" width="45.7109375" style="16" customWidth="1"/>
    <col min="11266" max="11266" width="8.7109375" style="16" customWidth="1"/>
    <col min="11267" max="11269" width="12.7109375" style="16" customWidth="1"/>
    <col min="11270" max="11517" width="9.140625" style="16"/>
    <col min="11518" max="11518" width="12.7109375" style="16" customWidth="1"/>
    <col min="11519" max="11519" width="2.7109375" style="16" customWidth="1"/>
    <col min="11520" max="11520" width="12.7109375" style="16" customWidth="1"/>
    <col min="11521" max="11521" width="45.7109375" style="16" customWidth="1"/>
    <col min="11522" max="11522" width="8.7109375" style="16" customWidth="1"/>
    <col min="11523" max="11525" width="12.7109375" style="16" customWidth="1"/>
    <col min="11526" max="11773" width="9.140625" style="16"/>
    <col min="11774" max="11774" width="12.7109375" style="16" customWidth="1"/>
    <col min="11775" max="11775" width="2.7109375" style="16" customWidth="1"/>
    <col min="11776" max="11776" width="12.7109375" style="16" customWidth="1"/>
    <col min="11777" max="11777" width="45.7109375" style="16" customWidth="1"/>
    <col min="11778" max="11778" width="8.7109375" style="16" customWidth="1"/>
    <col min="11779" max="11781" width="12.7109375" style="16" customWidth="1"/>
    <col min="11782" max="12029" width="9.140625" style="16"/>
    <col min="12030" max="12030" width="12.7109375" style="16" customWidth="1"/>
    <col min="12031" max="12031" width="2.7109375" style="16" customWidth="1"/>
    <col min="12032" max="12032" width="12.7109375" style="16" customWidth="1"/>
    <col min="12033" max="12033" width="45.7109375" style="16" customWidth="1"/>
    <col min="12034" max="12034" width="8.7109375" style="16" customWidth="1"/>
    <col min="12035" max="12037" width="12.7109375" style="16" customWidth="1"/>
    <col min="12038" max="12285" width="9.140625" style="16"/>
    <col min="12286" max="12286" width="12.7109375" style="16" customWidth="1"/>
    <col min="12287" max="12287" width="2.7109375" style="16" customWidth="1"/>
    <col min="12288" max="12288" width="12.7109375" style="16" customWidth="1"/>
    <col min="12289" max="12289" width="45.7109375" style="16" customWidth="1"/>
    <col min="12290" max="12290" width="8.7109375" style="16" customWidth="1"/>
    <col min="12291" max="12293" width="12.7109375" style="16" customWidth="1"/>
    <col min="12294" max="12541" width="9.140625" style="16"/>
    <col min="12542" max="12542" width="12.7109375" style="16" customWidth="1"/>
    <col min="12543" max="12543" width="2.7109375" style="16" customWidth="1"/>
    <col min="12544" max="12544" width="12.7109375" style="16" customWidth="1"/>
    <col min="12545" max="12545" width="45.7109375" style="16" customWidth="1"/>
    <col min="12546" max="12546" width="8.7109375" style="16" customWidth="1"/>
    <col min="12547" max="12549" width="12.7109375" style="16" customWidth="1"/>
    <col min="12550" max="12797" width="9.140625" style="16"/>
    <col min="12798" max="12798" width="12.7109375" style="16" customWidth="1"/>
    <col min="12799" max="12799" width="2.7109375" style="16" customWidth="1"/>
    <col min="12800" max="12800" width="12.7109375" style="16" customWidth="1"/>
    <col min="12801" max="12801" width="45.7109375" style="16" customWidth="1"/>
    <col min="12802" max="12802" width="8.7109375" style="16" customWidth="1"/>
    <col min="12803" max="12805" width="12.7109375" style="16" customWidth="1"/>
    <col min="12806" max="13053" width="9.140625" style="16"/>
    <col min="13054" max="13054" width="12.7109375" style="16" customWidth="1"/>
    <col min="13055" max="13055" width="2.7109375" style="16" customWidth="1"/>
    <col min="13056" max="13056" width="12.7109375" style="16" customWidth="1"/>
    <col min="13057" max="13057" width="45.7109375" style="16" customWidth="1"/>
    <col min="13058" max="13058" width="8.7109375" style="16" customWidth="1"/>
    <col min="13059" max="13061" width="12.7109375" style="16" customWidth="1"/>
    <col min="13062" max="13309" width="9.140625" style="16"/>
    <col min="13310" max="13310" width="12.7109375" style="16" customWidth="1"/>
    <col min="13311" max="13311" width="2.7109375" style="16" customWidth="1"/>
    <col min="13312" max="13312" width="12.7109375" style="16" customWidth="1"/>
    <col min="13313" max="13313" width="45.7109375" style="16" customWidth="1"/>
    <col min="13314" max="13314" width="8.7109375" style="16" customWidth="1"/>
    <col min="13315" max="13317" width="12.7109375" style="16" customWidth="1"/>
    <col min="13318" max="13565" width="9.140625" style="16"/>
    <col min="13566" max="13566" width="12.7109375" style="16" customWidth="1"/>
    <col min="13567" max="13567" width="2.7109375" style="16" customWidth="1"/>
    <col min="13568" max="13568" width="12.7109375" style="16" customWidth="1"/>
    <col min="13569" max="13569" width="45.7109375" style="16" customWidth="1"/>
    <col min="13570" max="13570" width="8.7109375" style="16" customWidth="1"/>
    <col min="13571" max="13573" width="12.7109375" style="16" customWidth="1"/>
    <col min="13574" max="13821" width="9.140625" style="16"/>
    <col min="13822" max="13822" width="12.7109375" style="16" customWidth="1"/>
    <col min="13823" max="13823" width="2.7109375" style="16" customWidth="1"/>
    <col min="13824" max="13824" width="12.7109375" style="16" customWidth="1"/>
    <col min="13825" max="13825" width="45.7109375" style="16" customWidth="1"/>
    <col min="13826" max="13826" width="8.7109375" style="16" customWidth="1"/>
    <col min="13827" max="13829" width="12.7109375" style="16" customWidth="1"/>
    <col min="13830" max="14077" width="9.140625" style="16"/>
    <col min="14078" max="14078" width="12.7109375" style="16" customWidth="1"/>
    <col min="14079" max="14079" width="2.7109375" style="16" customWidth="1"/>
    <col min="14080" max="14080" width="12.7109375" style="16" customWidth="1"/>
    <col min="14081" max="14081" width="45.7109375" style="16" customWidth="1"/>
    <col min="14082" max="14082" width="8.7109375" style="16" customWidth="1"/>
    <col min="14083" max="14085" width="12.7109375" style="16" customWidth="1"/>
    <col min="14086" max="14333" width="9.140625" style="16"/>
    <col min="14334" max="14334" width="12.7109375" style="16" customWidth="1"/>
    <col min="14335" max="14335" width="2.7109375" style="16" customWidth="1"/>
    <col min="14336" max="14336" width="12.7109375" style="16" customWidth="1"/>
    <col min="14337" max="14337" width="45.7109375" style="16" customWidth="1"/>
    <col min="14338" max="14338" width="8.7109375" style="16" customWidth="1"/>
    <col min="14339" max="14341" width="12.7109375" style="16" customWidth="1"/>
    <col min="14342" max="14589" width="9.140625" style="16"/>
    <col min="14590" max="14590" width="12.7109375" style="16" customWidth="1"/>
    <col min="14591" max="14591" width="2.7109375" style="16" customWidth="1"/>
    <col min="14592" max="14592" width="12.7109375" style="16" customWidth="1"/>
    <col min="14593" max="14593" width="45.7109375" style="16" customWidth="1"/>
    <col min="14594" max="14594" width="8.7109375" style="16" customWidth="1"/>
    <col min="14595" max="14597" width="12.7109375" style="16" customWidth="1"/>
    <col min="14598" max="14845" width="9.140625" style="16"/>
    <col min="14846" max="14846" width="12.7109375" style="16" customWidth="1"/>
    <col min="14847" max="14847" width="2.7109375" style="16" customWidth="1"/>
    <col min="14848" max="14848" width="12.7109375" style="16" customWidth="1"/>
    <col min="14849" max="14849" width="45.7109375" style="16" customWidth="1"/>
    <col min="14850" max="14850" width="8.7109375" style="16" customWidth="1"/>
    <col min="14851" max="14853" width="12.7109375" style="16" customWidth="1"/>
    <col min="14854" max="15101" width="9.140625" style="16"/>
    <col min="15102" max="15102" width="12.7109375" style="16" customWidth="1"/>
    <col min="15103" max="15103" width="2.7109375" style="16" customWidth="1"/>
    <col min="15104" max="15104" width="12.7109375" style="16" customWidth="1"/>
    <col min="15105" max="15105" width="45.7109375" style="16" customWidth="1"/>
    <col min="15106" max="15106" width="8.7109375" style="16" customWidth="1"/>
    <col min="15107" max="15109" width="12.7109375" style="16" customWidth="1"/>
    <col min="15110" max="15357" width="9.140625" style="16"/>
    <col min="15358" max="15358" width="12.7109375" style="16" customWidth="1"/>
    <col min="15359" max="15359" width="2.7109375" style="16" customWidth="1"/>
    <col min="15360" max="15360" width="12.7109375" style="16" customWidth="1"/>
    <col min="15361" max="15361" width="45.7109375" style="16" customWidth="1"/>
    <col min="15362" max="15362" width="8.7109375" style="16" customWidth="1"/>
    <col min="15363" max="15365" width="12.7109375" style="16" customWidth="1"/>
    <col min="15366" max="15613" width="9.140625" style="16"/>
    <col min="15614" max="15614" width="12.7109375" style="16" customWidth="1"/>
    <col min="15615" max="15615" width="2.7109375" style="16" customWidth="1"/>
    <col min="15616" max="15616" width="12.7109375" style="16" customWidth="1"/>
    <col min="15617" max="15617" width="45.7109375" style="16" customWidth="1"/>
    <col min="15618" max="15618" width="8.7109375" style="16" customWidth="1"/>
    <col min="15619" max="15621" width="12.7109375" style="16" customWidth="1"/>
    <col min="15622" max="15869" width="9.140625" style="16"/>
    <col min="15870" max="15870" width="12.7109375" style="16" customWidth="1"/>
    <col min="15871" max="15871" width="2.7109375" style="16" customWidth="1"/>
    <col min="15872" max="15872" width="12.7109375" style="16" customWidth="1"/>
    <col min="15873" max="15873" width="45.7109375" style="16" customWidth="1"/>
    <col min="15874" max="15874" width="8.7109375" style="16" customWidth="1"/>
    <col min="15875" max="15877" width="12.7109375" style="16" customWidth="1"/>
    <col min="15878" max="16125" width="9.140625" style="16"/>
    <col min="16126" max="16126" width="12.7109375" style="16" customWidth="1"/>
    <col min="16127" max="16127" width="2.7109375" style="16" customWidth="1"/>
    <col min="16128" max="16128" width="12.7109375" style="16" customWidth="1"/>
    <col min="16129" max="16129" width="45.7109375" style="16" customWidth="1"/>
    <col min="16130" max="16130" width="8.7109375" style="16" customWidth="1"/>
    <col min="16131" max="16133" width="12.7109375" style="16" customWidth="1"/>
    <col min="16134" max="16384" width="9.140625" style="16"/>
  </cols>
  <sheetData>
    <row r="1" spans="1:8" s="87" customFormat="1" ht="15.75" customHeight="1" x14ac:dyDescent="0.2">
      <c r="A1" s="1"/>
      <c r="B1" s="156" t="s">
        <v>54</v>
      </c>
      <c r="C1" s="156"/>
      <c r="D1" s="156"/>
      <c r="E1" s="156"/>
      <c r="F1" s="156"/>
      <c r="G1" s="156"/>
      <c r="H1" s="156"/>
    </row>
    <row r="2" spans="1:8" s="87" customFormat="1" ht="15.75" customHeight="1" x14ac:dyDescent="0.2">
      <c r="A2" s="1"/>
      <c r="B2" s="156" t="s">
        <v>0</v>
      </c>
      <c r="C2" s="156"/>
      <c r="D2" s="156"/>
      <c r="E2" s="156"/>
      <c r="F2" s="156"/>
      <c r="G2" s="156"/>
      <c r="H2" s="156"/>
    </row>
    <row r="3" spans="1:8" s="87" customFormat="1" ht="15.75" customHeight="1" x14ac:dyDescent="0.2">
      <c r="A3" s="1"/>
      <c r="B3" s="157" t="s">
        <v>300</v>
      </c>
      <c r="C3" s="157"/>
      <c r="D3" s="157"/>
      <c r="E3" s="157"/>
      <c r="F3" s="157"/>
      <c r="G3" s="157"/>
      <c r="H3" s="157"/>
    </row>
    <row r="4" spans="1:8" s="87" customFormat="1" x14ac:dyDescent="0.2">
      <c r="A4" s="4"/>
      <c r="B4" s="86"/>
      <c r="C4" s="86"/>
      <c r="D4" s="3"/>
      <c r="E4" s="6"/>
      <c r="F4" s="6"/>
      <c r="G4" s="6"/>
      <c r="H4" s="6"/>
    </row>
    <row r="5" spans="1:8" s="87" customFormat="1" x14ac:dyDescent="0.2">
      <c r="A5" s="11" t="s">
        <v>11</v>
      </c>
      <c r="B5" s="15" t="s">
        <v>299</v>
      </c>
      <c r="C5" s="15"/>
      <c r="D5" s="15"/>
    </row>
    <row r="6" spans="1:8" s="87" customFormat="1" x14ac:dyDescent="0.2"/>
    <row r="7" spans="1:8" s="87" customFormat="1" x14ac:dyDescent="0.2">
      <c r="A7" s="143" t="s">
        <v>301</v>
      </c>
      <c r="B7" s="88"/>
      <c r="C7" s="88"/>
      <c r="D7" s="88"/>
      <c r="E7" s="88"/>
      <c r="F7" s="13"/>
      <c r="G7" s="13"/>
      <c r="H7" s="13"/>
    </row>
    <row r="8" spans="1:8" s="87" customFormat="1" x14ac:dyDescent="0.2">
      <c r="A8" s="88"/>
      <c r="B8" s="88"/>
      <c r="C8" s="88"/>
      <c r="D8" s="88"/>
      <c r="E8" s="88"/>
      <c r="F8" s="88"/>
      <c r="G8" s="88"/>
    </row>
    <row r="9" spans="1:8" ht="31.5" x14ac:dyDescent="0.25">
      <c r="A9" s="104" t="s">
        <v>2</v>
      </c>
      <c r="B9" s="104" t="s">
        <v>223</v>
      </c>
      <c r="C9" s="105" t="s">
        <v>224</v>
      </c>
      <c r="D9" s="105" t="s">
        <v>170</v>
      </c>
      <c r="E9" s="105" t="s">
        <v>225</v>
      </c>
      <c r="F9" s="106" t="s">
        <v>226</v>
      </c>
      <c r="G9" s="106" t="s">
        <v>227</v>
      </c>
      <c r="H9" s="106" t="s">
        <v>228</v>
      </c>
    </row>
    <row r="10" spans="1:8" x14ac:dyDescent="0.25">
      <c r="A10" s="113"/>
      <c r="B10" s="114"/>
      <c r="C10" s="113"/>
      <c r="D10" s="107"/>
      <c r="E10" s="108"/>
      <c r="F10" s="115"/>
      <c r="G10" s="116"/>
      <c r="H10" s="116"/>
    </row>
    <row r="11" spans="1:8" ht="31.5" x14ac:dyDescent="0.25">
      <c r="A11" s="117" t="s">
        <v>17</v>
      </c>
      <c r="B11" s="118"/>
      <c r="C11" s="101" t="s">
        <v>233</v>
      </c>
      <c r="D11" s="109" t="s">
        <v>125</v>
      </c>
      <c r="E11" s="101" t="s">
        <v>28</v>
      </c>
      <c r="F11" s="115"/>
      <c r="G11" s="116"/>
      <c r="H11" s="116"/>
    </row>
    <row r="12" spans="1:8" ht="94.5" x14ac:dyDescent="0.25">
      <c r="A12" s="113"/>
      <c r="B12" s="114" t="s">
        <v>229</v>
      </c>
      <c r="C12" s="138">
        <v>73467</v>
      </c>
      <c r="D12" s="107" t="s">
        <v>126</v>
      </c>
      <c r="E12" s="108" t="s">
        <v>127</v>
      </c>
      <c r="F12" s="115">
        <v>182.22601767068275</v>
      </c>
      <c r="G12" s="116" t="s">
        <v>285</v>
      </c>
      <c r="H12" s="116">
        <f>ROUND(F12*G12,2)</f>
        <v>18789.32</v>
      </c>
    </row>
    <row r="13" spans="1:8" ht="31.5" x14ac:dyDescent="0.25">
      <c r="A13" s="113"/>
      <c r="B13" s="114" t="s">
        <v>229</v>
      </c>
      <c r="C13" s="138">
        <v>88316</v>
      </c>
      <c r="D13" s="107" t="s">
        <v>128</v>
      </c>
      <c r="E13" s="108" t="s">
        <v>30</v>
      </c>
      <c r="F13" s="115">
        <v>182.22601767068275</v>
      </c>
      <c r="G13" s="116" t="s">
        <v>271</v>
      </c>
      <c r="H13" s="116">
        <f>ROUND(F13*G13,2)</f>
        <v>3037.71</v>
      </c>
    </row>
    <row r="14" spans="1:8" x14ac:dyDescent="0.25">
      <c r="A14" s="119"/>
      <c r="B14" s="114"/>
      <c r="C14" s="119" t="s">
        <v>17</v>
      </c>
      <c r="D14" s="107" t="s">
        <v>129</v>
      </c>
      <c r="E14" s="108"/>
      <c r="F14" s="115"/>
      <c r="G14" s="116"/>
      <c r="H14" s="116">
        <f>SUBTOTAL(9,H12:H13)</f>
        <v>21827.03</v>
      </c>
    </row>
    <row r="15" spans="1:8" x14ac:dyDescent="0.25">
      <c r="A15" s="113"/>
      <c r="B15" s="114"/>
      <c r="C15" s="113"/>
      <c r="D15" s="107"/>
      <c r="E15" s="108"/>
      <c r="F15" s="115"/>
      <c r="G15" s="116"/>
      <c r="H15" s="116"/>
    </row>
    <row r="16" spans="1:8" ht="31.5" x14ac:dyDescent="0.25">
      <c r="A16" s="117" t="s">
        <v>18</v>
      </c>
      <c r="B16" s="118"/>
      <c r="C16" s="101" t="s">
        <v>234</v>
      </c>
      <c r="D16" s="110" t="s">
        <v>131</v>
      </c>
      <c r="E16" s="101" t="s">
        <v>43</v>
      </c>
      <c r="F16" s="115"/>
      <c r="G16" s="116"/>
      <c r="H16" s="116"/>
    </row>
    <row r="17" spans="1:10" x14ac:dyDescent="0.25">
      <c r="A17" s="117"/>
      <c r="B17" s="114" t="s">
        <v>262</v>
      </c>
      <c r="C17" s="113" t="s">
        <v>265</v>
      </c>
      <c r="D17" s="137" t="s">
        <v>264</v>
      </c>
      <c r="E17" s="108" t="s">
        <v>43</v>
      </c>
      <c r="F17" s="115">
        <v>14</v>
      </c>
      <c r="G17" s="116">
        <v>1896.45</v>
      </c>
      <c r="H17" s="116">
        <f>ROUND(F17*G17,2)</f>
        <v>26550.3</v>
      </c>
    </row>
    <row r="18" spans="1:10" x14ac:dyDescent="0.25">
      <c r="A18" s="119"/>
      <c r="B18" s="114"/>
      <c r="C18" s="119" t="s">
        <v>18</v>
      </c>
      <c r="D18" s="107" t="s">
        <v>129</v>
      </c>
      <c r="E18" s="108"/>
      <c r="F18" s="115"/>
      <c r="G18" s="116"/>
      <c r="H18" s="116">
        <f>SUBTOTAL(9,H17:H17)</f>
        <v>26550.3</v>
      </c>
    </row>
    <row r="19" spans="1:10" x14ac:dyDescent="0.25">
      <c r="A19" s="113"/>
      <c r="B19" s="114"/>
      <c r="C19" s="113"/>
      <c r="D19" s="107"/>
      <c r="E19" s="108"/>
      <c r="F19" s="115"/>
      <c r="G19" s="116"/>
      <c r="H19" s="116"/>
    </row>
    <row r="20" spans="1:10" ht="31.5" x14ac:dyDescent="0.25">
      <c r="A20" s="117" t="s">
        <v>19</v>
      </c>
      <c r="B20" s="118"/>
      <c r="C20" s="101" t="s">
        <v>235</v>
      </c>
      <c r="D20" s="110" t="s">
        <v>132</v>
      </c>
      <c r="E20" s="101" t="s">
        <v>43</v>
      </c>
      <c r="F20" s="115"/>
      <c r="G20" s="116"/>
      <c r="H20" s="116"/>
    </row>
    <row r="21" spans="1:10" ht="31.5" x14ac:dyDescent="0.25">
      <c r="A21" s="113"/>
      <c r="B21" s="114" t="s">
        <v>231</v>
      </c>
      <c r="C21" s="113" t="s">
        <v>259</v>
      </c>
      <c r="D21" s="107" t="s">
        <v>133</v>
      </c>
      <c r="E21" s="108" t="s">
        <v>43</v>
      </c>
      <c r="F21" s="115">
        <v>14</v>
      </c>
      <c r="G21" s="116">
        <v>3251.84</v>
      </c>
      <c r="H21" s="116">
        <f t="shared" ref="H21:H22" si="0">ROUND(F21*G21,2)</f>
        <v>45525.760000000002</v>
      </c>
    </row>
    <row r="22" spans="1:10" ht="31.5" x14ac:dyDescent="0.25">
      <c r="A22" s="113"/>
      <c r="B22" s="114" t="s">
        <v>231</v>
      </c>
      <c r="C22" s="136" t="s">
        <v>260</v>
      </c>
      <c r="D22" s="107" t="s">
        <v>134</v>
      </c>
      <c r="E22" s="108" t="s">
        <v>43</v>
      </c>
      <c r="F22" s="115">
        <v>14</v>
      </c>
      <c r="G22" s="116">
        <v>6474.26</v>
      </c>
      <c r="H22" s="116">
        <f t="shared" si="0"/>
        <v>90639.64</v>
      </c>
    </row>
    <row r="23" spans="1:10" ht="31.5" x14ac:dyDescent="0.25">
      <c r="A23" s="113"/>
      <c r="B23" s="114" t="s">
        <v>229</v>
      </c>
      <c r="C23" s="138">
        <v>100319</v>
      </c>
      <c r="D23" s="107" t="s">
        <v>135</v>
      </c>
      <c r="E23" s="108" t="s">
        <v>136</v>
      </c>
      <c r="F23" s="115">
        <v>7</v>
      </c>
      <c r="G23" s="116" t="s">
        <v>293</v>
      </c>
      <c r="H23" s="116">
        <f t="shared" ref="H23:H25" si="1">ROUND(F23*G23,2)</f>
        <v>114067.73</v>
      </c>
    </row>
    <row r="24" spans="1:10" ht="31.5" x14ac:dyDescent="0.25">
      <c r="A24" s="113"/>
      <c r="B24" s="114" t="s">
        <v>229</v>
      </c>
      <c r="C24" s="138">
        <v>100321</v>
      </c>
      <c r="D24" s="107" t="s">
        <v>137</v>
      </c>
      <c r="E24" s="108" t="s">
        <v>136</v>
      </c>
      <c r="F24" s="115">
        <v>7</v>
      </c>
      <c r="G24" s="116" t="s">
        <v>294</v>
      </c>
      <c r="H24" s="116">
        <f t="shared" si="1"/>
        <v>41398.839999999997</v>
      </c>
    </row>
    <row r="25" spans="1:10" ht="31.5" x14ac:dyDescent="0.25">
      <c r="A25" s="113"/>
      <c r="B25" s="114" t="s">
        <v>229</v>
      </c>
      <c r="C25" s="138">
        <v>93572</v>
      </c>
      <c r="D25" s="107" t="s">
        <v>138</v>
      </c>
      <c r="E25" s="108" t="s">
        <v>136</v>
      </c>
      <c r="F25" s="115">
        <v>14</v>
      </c>
      <c r="G25" s="116" t="s">
        <v>292</v>
      </c>
      <c r="H25" s="116">
        <f t="shared" si="1"/>
        <v>70995.539999999994</v>
      </c>
    </row>
    <row r="26" spans="1:10" x14ac:dyDescent="0.25">
      <c r="A26" s="119"/>
      <c r="B26" s="114"/>
      <c r="C26" s="119" t="s">
        <v>19</v>
      </c>
      <c r="D26" s="107" t="s">
        <v>129</v>
      </c>
      <c r="E26" s="108"/>
      <c r="F26" s="115"/>
      <c r="G26" s="116"/>
      <c r="H26" s="116">
        <f>SUBTOTAL(9,H21:H25)</f>
        <v>362627.50999999995</v>
      </c>
      <c r="J26" s="17"/>
    </row>
    <row r="27" spans="1:10" x14ac:dyDescent="0.25">
      <c r="A27" s="113"/>
      <c r="B27" s="114"/>
      <c r="C27" s="113"/>
      <c r="D27" s="107"/>
      <c r="E27" s="108"/>
      <c r="F27" s="115"/>
      <c r="G27" s="116"/>
      <c r="H27" s="116"/>
    </row>
    <row r="28" spans="1:10" ht="78.75" x14ac:dyDescent="0.25">
      <c r="A28" s="117" t="s">
        <v>20</v>
      </c>
      <c r="B28" s="118"/>
      <c r="C28" s="101" t="s">
        <v>236</v>
      </c>
      <c r="D28" s="110" t="s">
        <v>139</v>
      </c>
      <c r="E28" s="101" t="s">
        <v>43</v>
      </c>
      <c r="F28" s="115"/>
      <c r="G28" s="116"/>
      <c r="H28" s="116"/>
    </row>
    <row r="29" spans="1:10" ht="31.5" x14ac:dyDescent="0.25">
      <c r="A29" s="113"/>
      <c r="B29" s="114" t="s">
        <v>231</v>
      </c>
      <c r="C29" s="136" t="s">
        <v>260</v>
      </c>
      <c r="D29" s="107" t="s">
        <v>134</v>
      </c>
      <c r="E29" s="108" t="s">
        <v>43</v>
      </c>
      <c r="F29" s="115">
        <v>1</v>
      </c>
      <c r="G29" s="116">
        <v>6474.26</v>
      </c>
      <c r="H29" s="116">
        <f>ROUND(F29*G29,2)</f>
        <v>6474.26</v>
      </c>
    </row>
    <row r="30" spans="1:10" x14ac:dyDescent="0.25">
      <c r="A30" s="119"/>
      <c r="B30" s="114"/>
      <c r="C30" s="119" t="s">
        <v>20</v>
      </c>
      <c r="D30" s="107" t="s">
        <v>129</v>
      </c>
      <c r="E30" s="108"/>
      <c r="F30" s="115"/>
      <c r="G30" s="116"/>
      <c r="H30" s="116">
        <f>SUBTOTAL(9,H29)</f>
        <v>6474.26</v>
      </c>
    </row>
    <row r="31" spans="1:10" x14ac:dyDescent="0.25">
      <c r="A31" s="113"/>
      <c r="B31" s="114"/>
      <c r="C31" s="113"/>
      <c r="D31" s="107"/>
      <c r="E31" s="108"/>
      <c r="F31" s="115"/>
      <c r="G31" s="116"/>
      <c r="H31" s="116"/>
    </row>
    <row r="32" spans="1:10" ht="31.5" x14ac:dyDescent="0.25">
      <c r="A32" s="117" t="s">
        <v>21</v>
      </c>
      <c r="B32" s="118"/>
      <c r="C32" s="101" t="s">
        <v>237</v>
      </c>
      <c r="D32" s="110" t="s">
        <v>140</v>
      </c>
      <c r="E32" s="101" t="s">
        <v>31</v>
      </c>
      <c r="F32" s="115"/>
      <c r="G32" s="116"/>
      <c r="H32" s="116"/>
    </row>
    <row r="33" spans="1:8" ht="47.25" x14ac:dyDescent="0.25">
      <c r="A33" s="113"/>
      <c r="B33" s="114" t="s">
        <v>230</v>
      </c>
      <c r="C33" s="138">
        <v>4417</v>
      </c>
      <c r="D33" s="107" t="s">
        <v>141</v>
      </c>
      <c r="E33" s="108" t="s">
        <v>29</v>
      </c>
      <c r="F33" s="115">
        <v>1</v>
      </c>
      <c r="G33" s="116" t="s">
        <v>279</v>
      </c>
      <c r="H33" s="116">
        <f t="shared" ref="H33:H36" si="2">ROUND(F33*G33,2)</f>
        <v>4.42</v>
      </c>
    </row>
    <row r="34" spans="1:8" ht="47.25" x14ac:dyDescent="0.25">
      <c r="A34" s="113"/>
      <c r="B34" s="114" t="s">
        <v>230</v>
      </c>
      <c r="C34" s="138">
        <v>4491</v>
      </c>
      <c r="D34" s="107" t="s">
        <v>142</v>
      </c>
      <c r="E34" s="108" t="s">
        <v>29</v>
      </c>
      <c r="F34" s="115">
        <v>4</v>
      </c>
      <c r="G34" s="116" t="s">
        <v>267</v>
      </c>
      <c r="H34" s="116">
        <f t="shared" si="2"/>
        <v>20.72</v>
      </c>
    </row>
    <row r="35" spans="1:8" ht="47.25" x14ac:dyDescent="0.25">
      <c r="A35" s="113"/>
      <c r="B35" s="114" t="s">
        <v>230</v>
      </c>
      <c r="C35" s="138">
        <v>4813</v>
      </c>
      <c r="D35" s="107" t="s">
        <v>143</v>
      </c>
      <c r="E35" s="108" t="s">
        <v>31</v>
      </c>
      <c r="F35" s="115">
        <v>1</v>
      </c>
      <c r="G35" s="116" t="s">
        <v>295</v>
      </c>
      <c r="H35" s="116">
        <f t="shared" si="2"/>
        <v>225</v>
      </c>
    </row>
    <row r="36" spans="1:8" ht="31.5" x14ac:dyDescent="0.25">
      <c r="A36" s="113"/>
      <c r="B36" s="114" t="s">
        <v>230</v>
      </c>
      <c r="C36" s="138">
        <v>5075</v>
      </c>
      <c r="D36" s="107" t="s">
        <v>144</v>
      </c>
      <c r="E36" s="108" t="s">
        <v>26</v>
      </c>
      <c r="F36" s="115">
        <v>0.11</v>
      </c>
      <c r="G36" s="116" t="s">
        <v>272</v>
      </c>
      <c r="H36" s="116">
        <f t="shared" si="2"/>
        <v>1.25</v>
      </c>
    </row>
    <row r="37" spans="1:8" ht="31.5" x14ac:dyDescent="0.25">
      <c r="A37" s="113"/>
      <c r="B37" s="114" t="s">
        <v>229</v>
      </c>
      <c r="C37" s="138">
        <v>88262</v>
      </c>
      <c r="D37" s="107" t="s">
        <v>145</v>
      </c>
      <c r="E37" s="108" t="s">
        <v>30</v>
      </c>
      <c r="F37" s="115">
        <v>1</v>
      </c>
      <c r="G37" s="116" t="s">
        <v>269</v>
      </c>
      <c r="H37" s="116">
        <f t="shared" ref="H37:H39" si="3">ROUND(F37*G37,2)</f>
        <v>23.87</v>
      </c>
    </row>
    <row r="38" spans="1:8" ht="31.5" x14ac:dyDescent="0.25">
      <c r="A38" s="113"/>
      <c r="B38" s="114" t="s">
        <v>229</v>
      </c>
      <c r="C38" s="138">
        <v>88316</v>
      </c>
      <c r="D38" s="107" t="s">
        <v>128</v>
      </c>
      <c r="E38" s="108" t="s">
        <v>30</v>
      </c>
      <c r="F38" s="115">
        <v>2</v>
      </c>
      <c r="G38" s="116" t="s">
        <v>271</v>
      </c>
      <c r="H38" s="116">
        <f t="shared" si="3"/>
        <v>33.340000000000003</v>
      </c>
    </row>
    <row r="39" spans="1:8" ht="63" x14ac:dyDescent="0.25">
      <c r="A39" s="113"/>
      <c r="B39" s="114" t="s">
        <v>229</v>
      </c>
      <c r="C39" s="138">
        <v>94962</v>
      </c>
      <c r="D39" s="107" t="s">
        <v>146</v>
      </c>
      <c r="E39" s="108" t="s">
        <v>27</v>
      </c>
      <c r="F39" s="115">
        <v>0.01</v>
      </c>
      <c r="G39" s="116" t="s">
        <v>289</v>
      </c>
      <c r="H39" s="116">
        <f t="shared" si="3"/>
        <v>3.08</v>
      </c>
    </row>
    <row r="40" spans="1:8" x14ac:dyDescent="0.25">
      <c r="A40" s="119"/>
      <c r="B40" s="114"/>
      <c r="C40" s="119" t="s">
        <v>21</v>
      </c>
      <c r="D40" s="107" t="s">
        <v>129</v>
      </c>
      <c r="E40" s="108"/>
      <c r="F40" s="115"/>
      <c r="G40" s="116"/>
      <c r="H40" s="116">
        <f>SUBTOTAL(9,H33:H39)</f>
        <v>311.68</v>
      </c>
    </row>
    <row r="41" spans="1:8" x14ac:dyDescent="0.25">
      <c r="A41" s="113"/>
      <c r="B41" s="114"/>
      <c r="C41" s="113"/>
      <c r="D41" s="107"/>
      <c r="E41" s="108"/>
      <c r="F41" s="115"/>
      <c r="G41" s="116"/>
      <c r="H41" s="116"/>
    </row>
    <row r="42" spans="1:8" ht="31.5" x14ac:dyDescent="0.25">
      <c r="A42" s="117" t="s">
        <v>22</v>
      </c>
      <c r="B42" s="118"/>
      <c r="C42" s="101" t="s">
        <v>238</v>
      </c>
      <c r="D42" s="110" t="s">
        <v>149</v>
      </c>
      <c r="E42" s="101" t="s">
        <v>27</v>
      </c>
      <c r="F42" s="115"/>
      <c r="G42" s="116"/>
      <c r="H42" s="116"/>
    </row>
    <row r="43" spans="1:8" ht="31.5" x14ac:dyDescent="0.25">
      <c r="A43" s="113"/>
      <c r="B43" s="114" t="s">
        <v>229</v>
      </c>
      <c r="C43" s="138">
        <v>88316</v>
      </c>
      <c r="D43" s="107" t="s">
        <v>128</v>
      </c>
      <c r="E43" s="108" t="s">
        <v>30</v>
      </c>
      <c r="F43" s="115">
        <v>3</v>
      </c>
      <c r="G43" s="116" t="s">
        <v>271</v>
      </c>
      <c r="H43" s="116">
        <f>ROUND(F43*G43,2)</f>
        <v>50.01</v>
      </c>
    </row>
    <row r="44" spans="1:8" x14ac:dyDescent="0.25">
      <c r="A44" s="119"/>
      <c r="B44" s="114"/>
      <c r="C44" s="119" t="s">
        <v>22</v>
      </c>
      <c r="D44" s="107" t="s">
        <v>129</v>
      </c>
      <c r="E44" s="108"/>
      <c r="F44" s="115"/>
      <c r="G44" s="116"/>
      <c r="H44" s="116">
        <f>SUBTOTAL(9,H43)</f>
        <v>50.01</v>
      </c>
    </row>
    <row r="45" spans="1:8" x14ac:dyDescent="0.25">
      <c r="A45" s="113"/>
      <c r="B45" s="114"/>
      <c r="C45" s="113"/>
      <c r="D45" s="107"/>
      <c r="E45" s="108"/>
      <c r="F45" s="115"/>
      <c r="G45" s="116"/>
      <c r="H45" s="116"/>
    </row>
    <row r="46" spans="1:8" ht="31.5" x14ac:dyDescent="0.25">
      <c r="A46" s="117" t="s">
        <v>23</v>
      </c>
      <c r="B46" s="118"/>
      <c r="C46" s="101" t="s">
        <v>239</v>
      </c>
      <c r="D46" s="110" t="s">
        <v>13</v>
      </c>
      <c r="E46" s="101" t="s">
        <v>27</v>
      </c>
      <c r="F46" s="115"/>
      <c r="G46" s="116"/>
      <c r="H46" s="116"/>
    </row>
    <row r="47" spans="1:8" x14ac:dyDescent="0.25">
      <c r="A47" s="113"/>
      <c r="B47" s="114" t="s">
        <v>230</v>
      </c>
      <c r="C47" s="138">
        <v>1379</v>
      </c>
      <c r="D47" s="107" t="s">
        <v>147</v>
      </c>
      <c r="E47" s="108" t="s">
        <v>26</v>
      </c>
      <c r="F47" s="115">
        <v>130</v>
      </c>
      <c r="G47" s="116" t="s">
        <v>276</v>
      </c>
      <c r="H47" s="116">
        <f>ROUND(F47*G47,2)</f>
        <v>80.599999999999994</v>
      </c>
    </row>
    <row r="48" spans="1:8" ht="31.5" x14ac:dyDescent="0.25">
      <c r="A48" s="113"/>
      <c r="B48" s="114" t="s">
        <v>229</v>
      </c>
      <c r="C48" s="138">
        <v>88316</v>
      </c>
      <c r="D48" s="107" t="s">
        <v>128</v>
      </c>
      <c r="E48" s="108" t="s">
        <v>30</v>
      </c>
      <c r="F48" s="115">
        <v>9.4117000000000006E-2</v>
      </c>
      <c r="G48" s="116" t="s">
        <v>271</v>
      </c>
      <c r="H48" s="116">
        <f>ROUND(F48*G48,2)</f>
        <v>1.57</v>
      </c>
    </row>
    <row r="49" spans="1:8" x14ac:dyDescent="0.25">
      <c r="A49" s="119"/>
      <c r="B49" s="114"/>
      <c r="C49" s="119" t="s">
        <v>23</v>
      </c>
      <c r="D49" s="107" t="s">
        <v>129</v>
      </c>
      <c r="E49" s="108"/>
      <c r="F49" s="115"/>
      <c r="G49" s="116"/>
      <c r="H49" s="116">
        <f>SUBTOTAL(9,H47:H48)</f>
        <v>82.169999999999987</v>
      </c>
    </row>
    <row r="50" spans="1:8" x14ac:dyDescent="0.25">
      <c r="A50" s="113"/>
      <c r="B50" s="114"/>
      <c r="C50" s="113"/>
      <c r="D50" s="107"/>
      <c r="E50" s="108"/>
      <c r="F50" s="115"/>
      <c r="G50" s="116"/>
      <c r="H50" s="116"/>
    </row>
    <row r="51" spans="1:8" ht="47.25" x14ac:dyDescent="0.25">
      <c r="A51" s="117" t="s">
        <v>24</v>
      </c>
      <c r="B51" s="118"/>
      <c r="C51" s="101" t="s">
        <v>240</v>
      </c>
      <c r="D51" s="110" t="s">
        <v>150</v>
      </c>
      <c r="E51" s="101" t="s">
        <v>27</v>
      </c>
      <c r="F51" s="115"/>
      <c r="G51" s="116"/>
      <c r="H51" s="116"/>
    </row>
    <row r="52" spans="1:8" ht="31.5" x14ac:dyDescent="0.25">
      <c r="A52" s="113"/>
      <c r="B52" s="114" t="s">
        <v>229</v>
      </c>
      <c r="C52" s="138">
        <v>88316</v>
      </c>
      <c r="D52" s="107" t="s">
        <v>128</v>
      </c>
      <c r="E52" s="108" t="s">
        <v>30</v>
      </c>
      <c r="F52" s="115">
        <v>1.5</v>
      </c>
      <c r="G52" s="116" t="s">
        <v>271</v>
      </c>
      <c r="H52" s="116">
        <f>ROUND(F52*G52,2)</f>
        <v>25.01</v>
      </c>
    </row>
    <row r="53" spans="1:8" x14ac:dyDescent="0.25">
      <c r="A53" s="119"/>
      <c r="B53" s="114"/>
      <c r="C53" s="119" t="s">
        <v>24</v>
      </c>
      <c r="D53" s="107" t="s">
        <v>129</v>
      </c>
      <c r="E53" s="108"/>
      <c r="F53" s="115"/>
      <c r="G53" s="116"/>
      <c r="H53" s="116">
        <f>SUBTOTAL(9,H52)</f>
        <v>25.01</v>
      </c>
    </row>
    <row r="54" spans="1:8" x14ac:dyDescent="0.25">
      <c r="A54" s="113"/>
      <c r="B54" s="114"/>
      <c r="C54" s="113"/>
      <c r="D54" s="107"/>
      <c r="E54" s="108"/>
      <c r="F54" s="115"/>
      <c r="G54" s="116"/>
      <c r="H54" s="116"/>
    </row>
    <row r="55" spans="1:8" ht="31.5" x14ac:dyDescent="0.25">
      <c r="A55" s="117" t="s">
        <v>171</v>
      </c>
      <c r="B55" s="118"/>
      <c r="C55" s="101" t="s">
        <v>241</v>
      </c>
      <c r="D55" s="110" t="s">
        <v>151</v>
      </c>
      <c r="E55" s="101" t="s">
        <v>27</v>
      </c>
      <c r="F55" s="115"/>
      <c r="G55" s="116"/>
      <c r="H55" s="116"/>
    </row>
    <row r="56" spans="1:8" ht="63" x14ac:dyDescent="0.25">
      <c r="A56" s="113"/>
      <c r="B56" s="114" t="s">
        <v>229</v>
      </c>
      <c r="C56" s="138">
        <v>5851</v>
      </c>
      <c r="D56" s="107" t="s">
        <v>152</v>
      </c>
      <c r="E56" s="108" t="s">
        <v>127</v>
      </c>
      <c r="F56" s="115">
        <v>9.3457999999999996E-3</v>
      </c>
      <c r="G56" s="116" t="s">
        <v>282</v>
      </c>
      <c r="H56" s="116">
        <f t="shared" ref="H56:H59" si="4">ROUND(F56*G56,2)</f>
        <v>1.53</v>
      </c>
    </row>
    <row r="57" spans="1:8" ht="63" x14ac:dyDescent="0.25">
      <c r="A57" s="113"/>
      <c r="B57" s="114" t="s">
        <v>229</v>
      </c>
      <c r="C57" s="138">
        <v>5944</v>
      </c>
      <c r="D57" s="107" t="s">
        <v>153</v>
      </c>
      <c r="E57" s="108" t="s">
        <v>127</v>
      </c>
      <c r="F57" s="115">
        <v>5.4206000000000002E-3</v>
      </c>
      <c r="G57" s="116" t="s">
        <v>283</v>
      </c>
      <c r="H57" s="116">
        <f t="shared" si="4"/>
        <v>0.78</v>
      </c>
    </row>
    <row r="58" spans="1:8" ht="63" x14ac:dyDescent="0.25">
      <c r="A58" s="113"/>
      <c r="B58" s="114" t="s">
        <v>229</v>
      </c>
      <c r="C58" s="138">
        <v>5946</v>
      </c>
      <c r="D58" s="107" t="s">
        <v>154</v>
      </c>
      <c r="E58" s="108" t="s">
        <v>148</v>
      </c>
      <c r="F58" s="115">
        <v>3.9252000000000002E-3</v>
      </c>
      <c r="G58" s="116" t="s">
        <v>286</v>
      </c>
      <c r="H58" s="116">
        <f t="shared" si="4"/>
        <v>0.27</v>
      </c>
    </row>
    <row r="59" spans="1:8" ht="31.5" x14ac:dyDescent="0.25">
      <c r="A59" s="113"/>
      <c r="B59" s="114" t="s">
        <v>229</v>
      </c>
      <c r="C59" s="138">
        <v>88316</v>
      </c>
      <c r="D59" s="107" t="s">
        <v>128</v>
      </c>
      <c r="E59" s="108" t="s">
        <v>30</v>
      </c>
      <c r="F59" s="115">
        <v>1.8691599999999999E-2</v>
      </c>
      <c r="G59" s="116" t="s">
        <v>271</v>
      </c>
      <c r="H59" s="116">
        <f t="shared" si="4"/>
        <v>0.31</v>
      </c>
    </row>
    <row r="60" spans="1:8" x14ac:dyDescent="0.25">
      <c r="A60" s="119"/>
      <c r="B60" s="114"/>
      <c r="C60" s="119" t="s">
        <v>171</v>
      </c>
      <c r="D60" s="107" t="s">
        <v>129</v>
      </c>
      <c r="E60" s="108"/>
      <c r="F60" s="115"/>
      <c r="G60" s="116"/>
      <c r="H60" s="116">
        <f>SUBTOTAL(9,H56:H59)</f>
        <v>2.89</v>
      </c>
    </row>
    <row r="61" spans="1:8" x14ac:dyDescent="0.25">
      <c r="A61" s="113"/>
      <c r="B61" s="114"/>
      <c r="C61" s="113"/>
      <c r="D61" s="107"/>
      <c r="E61" s="108"/>
      <c r="F61" s="115"/>
      <c r="G61" s="116"/>
      <c r="H61" s="116"/>
    </row>
    <row r="62" spans="1:8" ht="31.5" x14ac:dyDescent="0.25">
      <c r="A62" s="117" t="s">
        <v>172</v>
      </c>
      <c r="B62" s="118"/>
      <c r="C62" s="101" t="s">
        <v>242</v>
      </c>
      <c r="D62" s="110" t="s">
        <v>155</v>
      </c>
      <c r="E62" s="101" t="s">
        <v>48</v>
      </c>
      <c r="F62" s="115"/>
      <c r="G62" s="116"/>
      <c r="H62" s="116"/>
    </row>
    <row r="63" spans="1:8" ht="78.75" x14ac:dyDescent="0.25">
      <c r="A63" s="113"/>
      <c r="B63" s="114" t="s">
        <v>229</v>
      </c>
      <c r="C63" s="138">
        <v>67826</v>
      </c>
      <c r="D63" s="107" t="s">
        <v>156</v>
      </c>
      <c r="E63" s="108" t="s">
        <v>127</v>
      </c>
      <c r="F63" s="115">
        <v>1.111E-2</v>
      </c>
      <c r="G63" s="116" t="s">
        <v>284</v>
      </c>
      <c r="H63" s="116">
        <f t="shared" ref="H63:H64" si="5">ROUND(F63*G63,2)</f>
        <v>1.22</v>
      </c>
    </row>
    <row r="64" spans="1:8" ht="78.75" x14ac:dyDescent="0.25">
      <c r="A64" s="113"/>
      <c r="B64" s="114" t="s">
        <v>229</v>
      </c>
      <c r="C64" s="138">
        <v>67827</v>
      </c>
      <c r="D64" s="107" t="s">
        <v>157</v>
      </c>
      <c r="E64" s="108" t="s">
        <v>148</v>
      </c>
      <c r="F64" s="115">
        <v>2.7799999999999999E-3</v>
      </c>
      <c r="G64" s="116" t="s">
        <v>287</v>
      </c>
      <c r="H64" s="116">
        <f t="shared" si="5"/>
        <v>0.11</v>
      </c>
    </row>
    <row r="65" spans="1:12" x14ac:dyDescent="0.25">
      <c r="A65" s="119"/>
      <c r="B65" s="114"/>
      <c r="C65" s="119" t="s">
        <v>172</v>
      </c>
      <c r="D65" s="107" t="s">
        <v>129</v>
      </c>
      <c r="E65" s="108"/>
      <c r="F65" s="115"/>
      <c r="G65" s="116"/>
      <c r="H65" s="116">
        <f>SUBTOTAL(9,H63:H64)</f>
        <v>1.33</v>
      </c>
    </row>
    <row r="66" spans="1:12" x14ac:dyDescent="0.25">
      <c r="A66" s="113"/>
      <c r="B66" s="114"/>
      <c r="C66" s="113"/>
      <c r="D66" s="107"/>
      <c r="E66" s="108"/>
      <c r="F66" s="115"/>
      <c r="G66" s="116"/>
      <c r="H66" s="116"/>
    </row>
    <row r="67" spans="1:12" ht="31.5" x14ac:dyDescent="0.25">
      <c r="A67" s="117" t="s">
        <v>173</v>
      </c>
      <c r="B67" s="118"/>
      <c r="C67" s="101" t="s">
        <v>243</v>
      </c>
      <c r="D67" s="110" t="s">
        <v>158</v>
      </c>
      <c r="E67" s="101" t="s">
        <v>27</v>
      </c>
      <c r="F67" s="115"/>
      <c r="G67" s="116"/>
      <c r="H67" s="116"/>
    </row>
    <row r="68" spans="1:12" ht="31.5" x14ac:dyDescent="0.25">
      <c r="A68" s="113"/>
      <c r="B68" s="114" t="s">
        <v>229</v>
      </c>
      <c r="C68" s="138">
        <v>88316</v>
      </c>
      <c r="D68" s="107" t="s">
        <v>128</v>
      </c>
      <c r="E68" s="108" t="s">
        <v>30</v>
      </c>
      <c r="F68" s="115">
        <v>3.3333000000000002E-2</v>
      </c>
      <c r="G68" s="116" t="s">
        <v>271</v>
      </c>
      <c r="H68" s="116">
        <f>ROUND(F68*G68,2)</f>
        <v>0.56000000000000005</v>
      </c>
    </row>
    <row r="69" spans="1:12" x14ac:dyDescent="0.25">
      <c r="A69" s="119"/>
      <c r="B69" s="114"/>
      <c r="C69" s="119" t="s">
        <v>173</v>
      </c>
      <c r="D69" s="107" t="s">
        <v>129</v>
      </c>
      <c r="E69" s="108"/>
      <c r="F69" s="115"/>
      <c r="G69" s="116"/>
      <c r="H69" s="116">
        <f>SUBTOTAL(9,H68)</f>
        <v>0.56000000000000005</v>
      </c>
    </row>
    <row r="70" spans="1:12" x14ac:dyDescent="0.25">
      <c r="A70" s="113"/>
      <c r="B70" s="114"/>
      <c r="C70" s="113"/>
      <c r="D70" s="107"/>
      <c r="E70" s="108"/>
      <c r="F70" s="115"/>
      <c r="G70" s="116"/>
      <c r="H70" s="116"/>
    </row>
    <row r="71" spans="1:12" x14ac:dyDescent="0.25">
      <c r="A71" s="117" t="s">
        <v>175</v>
      </c>
      <c r="B71" s="118"/>
      <c r="C71" s="101" t="s">
        <v>244</v>
      </c>
      <c r="D71" s="110" t="s">
        <v>159</v>
      </c>
      <c r="E71" s="101" t="s">
        <v>29</v>
      </c>
      <c r="F71" s="115"/>
      <c r="G71" s="116"/>
      <c r="H71" s="116"/>
    </row>
    <row r="72" spans="1:12" ht="31.5" x14ac:dyDescent="0.25">
      <c r="A72" s="113"/>
      <c r="B72" s="114" t="s">
        <v>229</v>
      </c>
      <c r="C72" s="138">
        <v>88267</v>
      </c>
      <c r="D72" s="107" t="s">
        <v>263</v>
      </c>
      <c r="E72" s="108" t="s">
        <v>30</v>
      </c>
      <c r="F72" s="115">
        <v>0.1074</v>
      </c>
      <c r="G72" s="116" t="s">
        <v>273</v>
      </c>
      <c r="H72" s="116">
        <f t="shared" ref="H72:H73" si="6">ROUND(F72*G72,2)</f>
        <v>2.5299999999999998</v>
      </c>
    </row>
    <row r="73" spans="1:12" ht="31.5" x14ac:dyDescent="0.25">
      <c r="A73" s="113"/>
      <c r="B73" s="114" t="s">
        <v>229</v>
      </c>
      <c r="C73" s="138">
        <v>88316</v>
      </c>
      <c r="D73" s="107" t="s">
        <v>128</v>
      </c>
      <c r="E73" s="108" t="s">
        <v>30</v>
      </c>
      <c r="F73" s="115">
        <v>0.1074</v>
      </c>
      <c r="G73" s="116" t="s">
        <v>271</v>
      </c>
      <c r="H73" s="116">
        <f t="shared" si="6"/>
        <v>1.79</v>
      </c>
    </row>
    <row r="74" spans="1:12" x14ac:dyDescent="0.25">
      <c r="A74" s="119"/>
      <c r="B74" s="114"/>
      <c r="C74" s="119" t="s">
        <v>175</v>
      </c>
      <c r="D74" s="107" t="s">
        <v>129</v>
      </c>
      <c r="E74" s="108"/>
      <c r="F74" s="115"/>
      <c r="G74" s="116"/>
      <c r="H74" s="116">
        <f>SUBTOTAL(9,H72:H73)</f>
        <v>4.32</v>
      </c>
    </row>
    <row r="75" spans="1:12" x14ac:dyDescent="0.25">
      <c r="A75" s="113"/>
      <c r="B75" s="114"/>
      <c r="C75" s="113"/>
      <c r="D75" s="107"/>
      <c r="E75" s="108"/>
      <c r="F75" s="115"/>
      <c r="G75" s="116"/>
      <c r="H75" s="116"/>
    </row>
    <row r="76" spans="1:12" ht="63" x14ac:dyDescent="0.25">
      <c r="A76" s="117" t="s">
        <v>176</v>
      </c>
      <c r="B76" s="118"/>
      <c r="C76" s="101" t="s">
        <v>245</v>
      </c>
      <c r="D76" s="110" t="s">
        <v>160</v>
      </c>
      <c r="E76" s="101" t="s">
        <v>29</v>
      </c>
      <c r="F76" s="115"/>
      <c r="G76" s="116"/>
      <c r="H76" s="116"/>
    </row>
    <row r="77" spans="1:12" ht="47.25" x14ac:dyDescent="0.25">
      <c r="A77" s="113"/>
      <c r="B77" s="114" t="s">
        <v>230</v>
      </c>
      <c r="C77" s="138">
        <v>1109</v>
      </c>
      <c r="D77" s="107" t="s">
        <v>258</v>
      </c>
      <c r="E77" s="108" t="s">
        <v>29</v>
      </c>
      <c r="F77" s="115">
        <v>1.05</v>
      </c>
      <c r="G77" s="116">
        <v>17.618181818181817</v>
      </c>
      <c r="H77" s="116">
        <f>ROUND(F77*G77,2)</f>
        <v>18.5</v>
      </c>
      <c r="L77" s="135"/>
    </row>
    <row r="78" spans="1:12" ht="47.25" x14ac:dyDescent="0.25">
      <c r="A78" s="113"/>
      <c r="B78" s="114" t="s">
        <v>230</v>
      </c>
      <c r="C78" s="138">
        <v>142</v>
      </c>
      <c r="D78" s="107" t="s">
        <v>161</v>
      </c>
      <c r="E78" s="108" t="s">
        <v>162</v>
      </c>
      <c r="F78" s="115">
        <v>7.0000000000000001E-3</v>
      </c>
      <c r="G78" s="116">
        <v>27.91</v>
      </c>
      <c r="H78" s="116">
        <f t="shared" ref="H78:H79" si="7">ROUND(F78*G78,2)</f>
        <v>0.2</v>
      </c>
    </row>
    <row r="79" spans="1:12" ht="31.5" x14ac:dyDescent="0.25">
      <c r="A79" s="113"/>
      <c r="B79" s="114" t="s">
        <v>230</v>
      </c>
      <c r="C79" s="138">
        <v>5104</v>
      </c>
      <c r="D79" s="107" t="s">
        <v>163</v>
      </c>
      <c r="E79" s="108" t="s">
        <v>26</v>
      </c>
      <c r="F79" s="115">
        <v>3.0000000000000001E-3</v>
      </c>
      <c r="G79" s="116">
        <v>49.45</v>
      </c>
      <c r="H79" s="116">
        <f t="shared" si="7"/>
        <v>0.15</v>
      </c>
    </row>
    <row r="80" spans="1:12" ht="31.5" x14ac:dyDescent="0.25">
      <c r="A80" s="113"/>
      <c r="B80" s="114" t="s">
        <v>229</v>
      </c>
      <c r="C80" s="138">
        <v>88316</v>
      </c>
      <c r="D80" s="107" t="s">
        <v>128</v>
      </c>
      <c r="E80" s="108" t="s">
        <v>30</v>
      </c>
      <c r="F80" s="115">
        <v>0.28199999999999997</v>
      </c>
      <c r="G80" s="116" t="s">
        <v>271</v>
      </c>
      <c r="H80" s="116">
        <f t="shared" ref="H80:H81" si="8">ROUND(F80*G80,2)</f>
        <v>4.7</v>
      </c>
    </row>
    <row r="81" spans="1:8" ht="31.5" x14ac:dyDescent="0.25">
      <c r="A81" s="113"/>
      <c r="B81" s="114" t="s">
        <v>229</v>
      </c>
      <c r="C81" s="138">
        <v>88323</v>
      </c>
      <c r="D81" s="107" t="s">
        <v>164</v>
      </c>
      <c r="E81" s="108" t="s">
        <v>30</v>
      </c>
      <c r="F81" s="115">
        <v>0.188</v>
      </c>
      <c r="G81" s="116" t="s">
        <v>278</v>
      </c>
      <c r="H81" s="116">
        <f t="shared" si="8"/>
        <v>4.74</v>
      </c>
    </row>
    <row r="82" spans="1:8" x14ac:dyDescent="0.25">
      <c r="A82" s="119"/>
      <c r="B82" s="114"/>
      <c r="C82" s="119" t="s">
        <v>176</v>
      </c>
      <c r="D82" s="107" t="s">
        <v>129</v>
      </c>
      <c r="E82" s="108"/>
      <c r="F82" s="115"/>
      <c r="G82" s="116"/>
      <c r="H82" s="116">
        <f>SUBTOTAL(9,H77:H81)</f>
        <v>28.29</v>
      </c>
    </row>
    <row r="83" spans="1:8" x14ac:dyDescent="0.25">
      <c r="A83" s="113"/>
      <c r="B83" s="114"/>
      <c r="C83" s="113"/>
      <c r="D83" s="107"/>
      <c r="E83" s="108"/>
      <c r="F83" s="115"/>
      <c r="G83" s="116"/>
      <c r="H83" s="116"/>
    </row>
    <row r="84" spans="1:8" x14ac:dyDescent="0.25">
      <c r="A84" s="117" t="s">
        <v>177</v>
      </c>
      <c r="B84" s="118"/>
      <c r="C84" s="101" t="s">
        <v>246</v>
      </c>
      <c r="D84" s="110" t="s">
        <v>165</v>
      </c>
      <c r="E84" s="101" t="s">
        <v>28</v>
      </c>
      <c r="F84" s="115"/>
      <c r="G84" s="116"/>
      <c r="H84" s="116"/>
    </row>
    <row r="85" spans="1:8" ht="47.25" x14ac:dyDescent="0.25">
      <c r="A85" s="113"/>
      <c r="B85" s="114" t="s">
        <v>230</v>
      </c>
      <c r="C85" s="138">
        <v>4332</v>
      </c>
      <c r="D85" s="107" t="s">
        <v>166</v>
      </c>
      <c r="E85" s="108" t="s">
        <v>167</v>
      </c>
      <c r="F85" s="115">
        <v>4</v>
      </c>
      <c r="G85" s="116">
        <v>0.66</v>
      </c>
      <c r="H85" s="116">
        <f t="shared" ref="H85:H86" si="9">ROUND(F85*G85,2)</f>
        <v>2.64</v>
      </c>
    </row>
    <row r="86" spans="1:8" x14ac:dyDescent="0.25">
      <c r="A86" s="113"/>
      <c r="B86" s="114" t="s">
        <v>230</v>
      </c>
      <c r="C86" s="138">
        <v>4337</v>
      </c>
      <c r="D86" s="107" t="s">
        <v>168</v>
      </c>
      <c r="E86" s="108" t="s">
        <v>167</v>
      </c>
      <c r="F86" s="115">
        <v>4</v>
      </c>
      <c r="G86" s="116">
        <v>1.54</v>
      </c>
      <c r="H86" s="116">
        <f t="shared" si="9"/>
        <v>6.16</v>
      </c>
    </row>
    <row r="87" spans="1:8" ht="31.5" x14ac:dyDescent="0.25">
      <c r="A87" s="113"/>
      <c r="B87" s="114" t="s">
        <v>229</v>
      </c>
      <c r="C87" s="138">
        <v>88316</v>
      </c>
      <c r="D87" s="107" t="s">
        <v>128</v>
      </c>
      <c r="E87" s="108" t="s">
        <v>30</v>
      </c>
      <c r="F87" s="115">
        <v>0.7</v>
      </c>
      <c r="G87" s="116" t="s">
        <v>271</v>
      </c>
      <c r="H87" s="116">
        <f>ROUND(F87*G87,2)</f>
        <v>11.67</v>
      </c>
    </row>
    <row r="88" spans="1:8" x14ac:dyDescent="0.25">
      <c r="A88" s="119"/>
      <c r="B88" s="114"/>
      <c r="C88" s="119" t="s">
        <v>177</v>
      </c>
      <c r="D88" s="107" t="s">
        <v>129</v>
      </c>
      <c r="E88" s="108"/>
      <c r="F88" s="115"/>
      <c r="G88" s="116"/>
      <c r="H88" s="116">
        <f>SUBTOTAL(9,H85:H87)</f>
        <v>20.47</v>
      </c>
    </row>
    <row r="89" spans="1:8" x14ac:dyDescent="0.25">
      <c r="A89" s="113"/>
      <c r="B89" s="114"/>
      <c r="C89" s="113"/>
      <c r="D89" s="107"/>
      <c r="E89" s="108"/>
      <c r="F89" s="115"/>
      <c r="G89" s="116"/>
      <c r="H89" s="116"/>
    </row>
    <row r="90" spans="1:8" x14ac:dyDescent="0.25">
      <c r="A90" s="117" t="s">
        <v>192</v>
      </c>
      <c r="B90" s="118"/>
      <c r="C90" s="101" t="s">
        <v>247</v>
      </c>
      <c r="D90" s="110" t="s">
        <v>191</v>
      </c>
      <c r="E90" s="101" t="s">
        <v>28</v>
      </c>
      <c r="F90" s="115"/>
      <c r="G90" s="116"/>
      <c r="H90" s="116"/>
    </row>
    <row r="91" spans="1:8" s="91" customFormat="1" ht="31.5" x14ac:dyDescent="0.25">
      <c r="A91" s="120"/>
      <c r="B91" s="121" t="s">
        <v>232</v>
      </c>
      <c r="C91" s="122" t="s">
        <v>257</v>
      </c>
      <c r="D91" s="111" t="s">
        <v>193</v>
      </c>
      <c r="E91" s="123" t="s">
        <v>26</v>
      </c>
      <c r="F91" s="124">
        <v>0.96896800000000005</v>
      </c>
      <c r="G91" s="125">
        <v>8.4499999999999993</v>
      </c>
      <c r="H91" s="116">
        <f t="shared" ref="H91:H95" si="10">ROUND(F91*G91,2)</f>
        <v>8.19</v>
      </c>
    </row>
    <row r="92" spans="1:8" s="91" customFormat="1" ht="31.5" x14ac:dyDescent="0.25">
      <c r="A92" s="120"/>
      <c r="B92" s="121" t="s">
        <v>229</v>
      </c>
      <c r="C92" s="122">
        <v>88309</v>
      </c>
      <c r="D92" s="111" t="s">
        <v>194</v>
      </c>
      <c r="E92" s="123" t="s">
        <v>30</v>
      </c>
      <c r="F92" s="124">
        <v>0.1</v>
      </c>
      <c r="G92" s="116" t="s">
        <v>291</v>
      </c>
      <c r="H92" s="116">
        <f t="shared" si="10"/>
        <v>2.4</v>
      </c>
    </row>
    <row r="93" spans="1:8" s="91" customFormat="1" ht="31.5" x14ac:dyDescent="0.25">
      <c r="A93" s="120"/>
      <c r="B93" s="114" t="s">
        <v>229</v>
      </c>
      <c r="C93" s="122">
        <v>88316</v>
      </c>
      <c r="D93" s="111" t="s">
        <v>128</v>
      </c>
      <c r="E93" s="123" t="s">
        <v>30</v>
      </c>
      <c r="F93" s="124">
        <v>0.15</v>
      </c>
      <c r="G93" s="116" t="s">
        <v>271</v>
      </c>
      <c r="H93" s="116">
        <f t="shared" si="10"/>
        <v>2.5</v>
      </c>
    </row>
    <row r="94" spans="1:8" s="91" customFormat="1" ht="47.25" x14ac:dyDescent="0.25">
      <c r="A94" s="120"/>
      <c r="B94" s="121" t="s">
        <v>229</v>
      </c>
      <c r="C94" s="122">
        <v>94975</v>
      </c>
      <c r="D94" s="111" t="s">
        <v>195</v>
      </c>
      <c r="E94" s="123" t="s">
        <v>27</v>
      </c>
      <c r="F94" s="124">
        <v>1.8464999999999999E-2</v>
      </c>
      <c r="G94" s="116" t="s">
        <v>290</v>
      </c>
      <c r="H94" s="116">
        <f t="shared" si="10"/>
        <v>8.16</v>
      </c>
    </row>
    <row r="95" spans="1:8" s="91" customFormat="1" ht="47.25" x14ac:dyDescent="0.25">
      <c r="A95" s="120"/>
      <c r="B95" s="121" t="s">
        <v>229</v>
      </c>
      <c r="C95" s="122">
        <v>97086</v>
      </c>
      <c r="D95" s="111" t="s">
        <v>196</v>
      </c>
      <c r="E95" s="123" t="s">
        <v>31</v>
      </c>
      <c r="F95" s="124">
        <v>7.3332999999999995E-2</v>
      </c>
      <c r="G95" s="116" t="s">
        <v>288</v>
      </c>
      <c r="H95" s="116">
        <f t="shared" si="10"/>
        <v>7.38</v>
      </c>
    </row>
    <row r="96" spans="1:8" s="91" customFormat="1" x14ac:dyDescent="0.25">
      <c r="A96" s="119"/>
      <c r="B96" s="121"/>
      <c r="C96" s="119" t="s">
        <v>192</v>
      </c>
      <c r="D96" s="111" t="s">
        <v>129</v>
      </c>
      <c r="E96" s="123"/>
      <c r="F96" s="124"/>
      <c r="G96" s="125"/>
      <c r="H96" s="116">
        <f>SUBTOTAL(9,H91:H95)</f>
        <v>28.63</v>
      </c>
    </row>
    <row r="97" spans="1:8" x14ac:dyDescent="0.25">
      <c r="A97" s="113"/>
      <c r="B97" s="114"/>
      <c r="C97" s="113"/>
      <c r="D97" s="107"/>
      <c r="E97" s="108"/>
      <c r="F97" s="115"/>
      <c r="G97" s="116"/>
      <c r="H97" s="116"/>
    </row>
    <row r="98" spans="1:8" ht="31.5" x14ac:dyDescent="0.25">
      <c r="A98" s="126"/>
      <c r="B98" s="127"/>
      <c r="C98" s="126" t="s">
        <v>257</v>
      </c>
      <c r="D98" s="110" t="s">
        <v>197</v>
      </c>
      <c r="E98" s="128" t="s">
        <v>26</v>
      </c>
      <c r="F98" s="124" t="s">
        <v>130</v>
      </c>
      <c r="G98" s="125"/>
      <c r="H98" s="125"/>
    </row>
    <row r="99" spans="1:8" ht="63" x14ac:dyDescent="0.25">
      <c r="A99" s="120"/>
      <c r="B99" s="121" t="s">
        <v>230</v>
      </c>
      <c r="C99" s="122">
        <v>39017</v>
      </c>
      <c r="D99" s="111" t="s">
        <v>198</v>
      </c>
      <c r="E99" s="123" t="s">
        <v>28</v>
      </c>
      <c r="F99" s="124">
        <v>0.97</v>
      </c>
      <c r="G99" s="125">
        <v>0.13</v>
      </c>
      <c r="H99" s="116">
        <f t="shared" ref="H99:H103" si="11">ROUND(F99*G99,2)</f>
        <v>0.13</v>
      </c>
    </row>
    <row r="100" spans="1:8" ht="31.5" x14ac:dyDescent="0.25">
      <c r="A100" s="120"/>
      <c r="B100" s="121" t="s">
        <v>230</v>
      </c>
      <c r="C100" s="122">
        <v>43059</v>
      </c>
      <c r="D100" s="111" t="s">
        <v>199</v>
      </c>
      <c r="E100" s="123" t="s">
        <v>26</v>
      </c>
      <c r="F100" s="124">
        <v>1</v>
      </c>
      <c r="G100" s="125">
        <v>5.5</v>
      </c>
      <c r="H100" s="116">
        <f t="shared" si="11"/>
        <v>5.5</v>
      </c>
    </row>
    <row r="101" spans="1:8" ht="31.5" x14ac:dyDescent="0.25">
      <c r="A101" s="120"/>
      <c r="B101" s="121" t="s">
        <v>230</v>
      </c>
      <c r="C101" s="122">
        <v>43132</v>
      </c>
      <c r="D101" s="111" t="s">
        <v>200</v>
      </c>
      <c r="E101" s="123" t="s">
        <v>26</v>
      </c>
      <c r="F101" s="124">
        <v>2.5000000000000001E-2</v>
      </c>
      <c r="G101" s="125">
        <v>10.75</v>
      </c>
      <c r="H101" s="116">
        <f t="shared" si="11"/>
        <v>0.27</v>
      </c>
    </row>
    <row r="102" spans="1:8" ht="31.5" x14ac:dyDescent="0.25">
      <c r="A102" s="120"/>
      <c r="B102" s="121" t="s">
        <v>229</v>
      </c>
      <c r="C102" s="122">
        <v>88238</v>
      </c>
      <c r="D102" s="111" t="s">
        <v>201</v>
      </c>
      <c r="E102" s="123" t="s">
        <v>30</v>
      </c>
      <c r="F102" s="124">
        <v>1.55E-2</v>
      </c>
      <c r="G102" s="116" t="s">
        <v>277</v>
      </c>
      <c r="H102" s="116">
        <f t="shared" si="11"/>
        <v>0.28999999999999998</v>
      </c>
    </row>
    <row r="103" spans="1:8" ht="31.5" x14ac:dyDescent="0.25">
      <c r="A103" s="120"/>
      <c r="B103" s="121" t="s">
        <v>229</v>
      </c>
      <c r="C103" s="122">
        <v>88245</v>
      </c>
      <c r="D103" s="111" t="s">
        <v>202</v>
      </c>
      <c r="E103" s="123" t="s">
        <v>30</v>
      </c>
      <c r="F103" s="124">
        <v>9.4700000000000006E-2</v>
      </c>
      <c r="G103" s="116" t="s">
        <v>275</v>
      </c>
      <c r="H103" s="116">
        <f t="shared" si="11"/>
        <v>2.2599999999999998</v>
      </c>
    </row>
    <row r="104" spans="1:8" x14ac:dyDescent="0.25">
      <c r="A104" s="120"/>
      <c r="B104" s="121"/>
      <c r="C104" s="129"/>
      <c r="D104" s="111" t="s">
        <v>129</v>
      </c>
      <c r="E104" s="123"/>
      <c r="F104" s="124"/>
      <c r="G104" s="125"/>
      <c r="H104" s="116">
        <f>SUBTOTAL(9,H99:H103)</f>
        <v>8.4499999999999993</v>
      </c>
    </row>
    <row r="105" spans="1:8" x14ac:dyDescent="0.25">
      <c r="A105" s="113"/>
      <c r="B105" s="114"/>
      <c r="C105" s="113"/>
      <c r="D105" s="107"/>
      <c r="E105" s="108"/>
      <c r="F105" s="115"/>
      <c r="G105" s="116"/>
      <c r="H105" s="116"/>
    </row>
    <row r="106" spans="1:8" ht="47.25" x14ac:dyDescent="0.25">
      <c r="A106" s="117" t="s">
        <v>179</v>
      </c>
      <c r="B106" s="118"/>
      <c r="C106" s="101" t="s">
        <v>248</v>
      </c>
      <c r="D106" s="110" t="s">
        <v>296</v>
      </c>
      <c r="E106" s="101" t="s">
        <v>53</v>
      </c>
      <c r="F106" s="115"/>
      <c r="G106" s="116"/>
      <c r="H106" s="116"/>
    </row>
    <row r="107" spans="1:8" ht="31.5" x14ac:dyDescent="0.25">
      <c r="A107" s="113"/>
      <c r="B107" s="114" t="s">
        <v>229</v>
      </c>
      <c r="C107" s="138">
        <v>88316</v>
      </c>
      <c r="D107" s="107" t="s">
        <v>128</v>
      </c>
      <c r="E107" s="108" t="s">
        <v>30</v>
      </c>
      <c r="F107" s="115">
        <v>8.0321285140562242E-3</v>
      </c>
      <c r="G107" s="116" t="s">
        <v>271</v>
      </c>
      <c r="H107" s="116">
        <f t="shared" ref="H107:H108" si="12">ROUND(F107*G107,2)</f>
        <v>0.13</v>
      </c>
    </row>
    <row r="108" spans="1:8" ht="78.75" x14ac:dyDescent="0.25">
      <c r="A108" s="113"/>
      <c r="B108" s="114" t="s">
        <v>229</v>
      </c>
      <c r="C108" s="138">
        <v>91031</v>
      </c>
      <c r="D108" s="107" t="s">
        <v>169</v>
      </c>
      <c r="E108" s="108" t="s">
        <v>127</v>
      </c>
      <c r="F108" s="115">
        <v>8.0321285140562242E-3</v>
      </c>
      <c r="G108" s="116" t="s">
        <v>280</v>
      </c>
      <c r="H108" s="116">
        <f t="shared" si="12"/>
        <v>1.1499999999999999</v>
      </c>
    </row>
    <row r="109" spans="1:8" x14ac:dyDescent="0.25">
      <c r="A109" s="119"/>
      <c r="B109" s="114"/>
      <c r="C109" s="119" t="s">
        <v>179</v>
      </c>
      <c r="D109" s="107" t="s">
        <v>129</v>
      </c>
      <c r="E109" s="108"/>
      <c r="F109" s="115"/>
      <c r="G109" s="116"/>
      <c r="H109" s="116">
        <f>SUBTOTAL(9,H107:H108)</f>
        <v>1.2799999999999998</v>
      </c>
    </row>
    <row r="110" spans="1:8" x14ac:dyDescent="0.25">
      <c r="A110" s="113"/>
      <c r="B110" s="114"/>
      <c r="C110" s="113"/>
      <c r="D110" s="107"/>
      <c r="E110" s="108"/>
      <c r="F110" s="115"/>
      <c r="G110" s="116"/>
      <c r="H110" s="116"/>
    </row>
    <row r="111" spans="1:8" ht="47.25" x14ac:dyDescent="0.25">
      <c r="A111" s="117" t="s">
        <v>180</v>
      </c>
      <c r="B111" s="118"/>
      <c r="C111" s="101" t="s">
        <v>249</v>
      </c>
      <c r="D111" s="110" t="s">
        <v>297</v>
      </c>
      <c r="E111" s="101" t="s">
        <v>53</v>
      </c>
      <c r="F111" s="115"/>
      <c r="G111" s="116"/>
      <c r="H111" s="116"/>
    </row>
    <row r="112" spans="1:8" ht="94.5" x14ac:dyDescent="0.25">
      <c r="A112" s="113"/>
      <c r="B112" s="114" t="s">
        <v>229</v>
      </c>
      <c r="C112" s="138">
        <v>73467</v>
      </c>
      <c r="D112" s="107" t="s">
        <v>126</v>
      </c>
      <c r="E112" s="108" t="s">
        <v>127</v>
      </c>
      <c r="F112" s="115">
        <v>2.0080321285140562E-2</v>
      </c>
      <c r="G112" s="116" t="s">
        <v>285</v>
      </c>
      <c r="H112" s="116">
        <f t="shared" ref="H112:H113" si="13">ROUND(F112*G112,2)</f>
        <v>2.0699999999999998</v>
      </c>
    </row>
    <row r="113" spans="1:12" ht="31.5" x14ac:dyDescent="0.25">
      <c r="A113" s="113"/>
      <c r="B113" s="114" t="s">
        <v>229</v>
      </c>
      <c r="C113" s="138">
        <v>88316</v>
      </c>
      <c r="D113" s="107" t="s">
        <v>128</v>
      </c>
      <c r="E113" s="108" t="s">
        <v>30</v>
      </c>
      <c r="F113" s="115">
        <v>4.0160642570281124E-2</v>
      </c>
      <c r="G113" s="116" t="s">
        <v>271</v>
      </c>
      <c r="H113" s="116">
        <f t="shared" si="13"/>
        <v>0.67</v>
      </c>
    </row>
    <row r="114" spans="1:12" x14ac:dyDescent="0.25">
      <c r="A114" s="119"/>
      <c r="B114" s="114"/>
      <c r="C114" s="119" t="s">
        <v>180</v>
      </c>
      <c r="D114" s="107" t="s">
        <v>129</v>
      </c>
      <c r="E114" s="108"/>
      <c r="F114" s="115"/>
      <c r="G114" s="116"/>
      <c r="H114" s="116">
        <f>SUBTOTAL(9,H112:H113)</f>
        <v>2.7399999999999998</v>
      </c>
    </row>
    <row r="115" spans="1:12" x14ac:dyDescent="0.25">
      <c r="A115" s="113"/>
      <c r="B115" s="114"/>
      <c r="C115" s="113"/>
      <c r="D115" s="107"/>
      <c r="E115" s="108"/>
      <c r="F115" s="115"/>
      <c r="G115" s="116"/>
      <c r="H115" s="116"/>
    </row>
    <row r="116" spans="1:12" ht="47.25" x14ac:dyDescent="0.25">
      <c r="A116" s="117" t="s">
        <v>181</v>
      </c>
      <c r="B116" s="118"/>
      <c r="C116" s="101" t="s">
        <v>250</v>
      </c>
      <c r="D116" s="110" t="s">
        <v>298</v>
      </c>
      <c r="E116" s="101" t="s">
        <v>53</v>
      </c>
      <c r="F116" s="115"/>
      <c r="G116" s="116"/>
      <c r="H116" s="116"/>
    </row>
    <row r="117" spans="1:12" ht="94.5" x14ac:dyDescent="0.25">
      <c r="A117" s="113"/>
      <c r="B117" s="114" t="s">
        <v>229</v>
      </c>
      <c r="C117" s="138">
        <v>73467</v>
      </c>
      <c r="D117" s="107" t="s">
        <v>126</v>
      </c>
      <c r="E117" s="108" t="s">
        <v>127</v>
      </c>
      <c r="F117" s="115">
        <v>3.0120481927710847E-2</v>
      </c>
      <c r="G117" s="116" t="s">
        <v>285</v>
      </c>
      <c r="H117" s="116">
        <f t="shared" ref="H117:H118" si="14">ROUND(F117*G117,2)</f>
        <v>3.11</v>
      </c>
    </row>
    <row r="118" spans="1:12" ht="31.5" x14ac:dyDescent="0.25">
      <c r="A118" s="113"/>
      <c r="B118" s="114" t="s">
        <v>229</v>
      </c>
      <c r="C118" s="138">
        <v>88316</v>
      </c>
      <c r="D118" s="107" t="s">
        <v>128</v>
      </c>
      <c r="E118" s="108" t="s">
        <v>30</v>
      </c>
      <c r="F118" s="115">
        <v>6.0240963855421693E-2</v>
      </c>
      <c r="G118" s="116" t="s">
        <v>271</v>
      </c>
      <c r="H118" s="116">
        <f t="shared" si="14"/>
        <v>1</v>
      </c>
    </row>
    <row r="119" spans="1:12" x14ac:dyDescent="0.25">
      <c r="A119" s="119"/>
      <c r="B119" s="114"/>
      <c r="C119" s="119" t="s">
        <v>181</v>
      </c>
      <c r="D119" s="107" t="s">
        <v>129</v>
      </c>
      <c r="E119" s="108"/>
      <c r="F119" s="115"/>
      <c r="G119" s="116"/>
      <c r="H119" s="116">
        <f>SUBTOTAL(9,H117:H118)</f>
        <v>4.1099999999999994</v>
      </c>
    </row>
    <row r="120" spans="1:12" x14ac:dyDescent="0.25">
      <c r="A120" s="144"/>
      <c r="B120" s="145"/>
      <c r="C120" s="144"/>
      <c r="E120" s="146"/>
      <c r="F120" s="147"/>
      <c r="G120" s="148"/>
      <c r="H120" s="148"/>
    </row>
    <row r="121" spans="1:12" x14ac:dyDescent="0.25">
      <c r="A121" s="144"/>
      <c r="B121" s="145"/>
      <c r="C121" s="144"/>
      <c r="D121" s="112"/>
      <c r="E121" s="146"/>
      <c r="F121" s="147"/>
      <c r="G121" s="148"/>
      <c r="H121" s="148"/>
      <c r="L121" s="135"/>
    </row>
    <row r="122" spans="1:12" x14ac:dyDescent="0.25">
      <c r="A122" s="144"/>
      <c r="B122" s="145"/>
      <c r="C122" s="144"/>
      <c r="D122" s="112"/>
      <c r="E122" s="146"/>
      <c r="F122" s="147"/>
      <c r="G122" s="148"/>
      <c r="H122" s="148"/>
    </row>
    <row r="123" spans="1:12" x14ac:dyDescent="0.25">
      <c r="A123" s="144"/>
      <c r="B123" s="145"/>
      <c r="C123" s="144"/>
      <c r="D123" s="112"/>
      <c r="E123" s="146"/>
      <c r="F123" s="147"/>
      <c r="G123" s="148"/>
      <c r="H123" s="148"/>
    </row>
    <row r="124" spans="1:12" x14ac:dyDescent="0.25">
      <c r="A124" s="144"/>
      <c r="B124" s="145"/>
      <c r="C124" s="144"/>
      <c r="D124" s="112"/>
      <c r="E124" s="146"/>
      <c r="F124" s="147"/>
      <c r="G124" s="148"/>
      <c r="H124" s="148"/>
    </row>
    <row r="125" spans="1:12" x14ac:dyDescent="0.25">
      <c r="A125" s="144"/>
      <c r="B125" s="145"/>
      <c r="C125" s="144"/>
      <c r="D125" s="112"/>
      <c r="E125" s="146"/>
      <c r="F125" s="147"/>
      <c r="G125" s="148"/>
      <c r="H125" s="148"/>
    </row>
    <row r="126" spans="1:12" x14ac:dyDescent="0.25">
      <c r="A126" s="144"/>
      <c r="B126" s="19"/>
      <c r="C126" s="144"/>
      <c r="E126" s="146"/>
      <c r="F126" s="147"/>
      <c r="G126" s="148"/>
      <c r="H126" s="148"/>
    </row>
    <row r="127" spans="1:12" x14ac:dyDescent="0.25">
      <c r="A127" s="144"/>
      <c r="B127" s="19"/>
      <c r="C127" s="144"/>
      <c r="E127" s="146"/>
      <c r="F127" s="147"/>
      <c r="G127" s="148"/>
      <c r="H127" s="148"/>
    </row>
    <row r="128" spans="1:12" x14ac:dyDescent="0.25">
      <c r="A128" s="144"/>
      <c r="B128" s="19"/>
      <c r="C128" s="144"/>
      <c r="E128" s="146"/>
      <c r="F128" s="147"/>
      <c r="G128" s="148"/>
      <c r="H128" s="148"/>
    </row>
    <row r="129" spans="1:8" x14ac:dyDescent="0.25">
      <c r="A129" s="144"/>
      <c r="B129" s="19"/>
      <c r="C129" s="144"/>
      <c r="E129" s="146"/>
      <c r="F129" s="147"/>
      <c r="G129" s="148"/>
      <c r="H129" s="148"/>
    </row>
    <row r="130" spans="1:8" x14ac:dyDescent="0.25">
      <c r="A130" s="144"/>
      <c r="B130" s="19"/>
      <c r="C130" s="144"/>
      <c r="E130" s="146"/>
      <c r="F130" s="147"/>
      <c r="G130" s="148"/>
      <c r="H130" s="148"/>
    </row>
    <row r="131" spans="1:8" x14ac:dyDescent="0.25">
      <c r="A131" s="144"/>
      <c r="B131" s="19"/>
      <c r="C131" s="144"/>
      <c r="E131" s="146"/>
      <c r="F131" s="147"/>
      <c r="G131" s="148"/>
      <c r="H131" s="148"/>
    </row>
    <row r="132" spans="1:8" x14ac:dyDescent="0.25">
      <c r="A132" s="144"/>
      <c r="B132" s="19"/>
      <c r="C132" s="144"/>
      <c r="E132" s="146"/>
      <c r="F132" s="147"/>
      <c r="G132" s="148"/>
      <c r="H132" s="148"/>
    </row>
    <row r="133" spans="1:8" x14ac:dyDescent="0.25">
      <c r="A133" s="144"/>
      <c r="B133" s="19"/>
      <c r="C133" s="144"/>
      <c r="E133" s="146"/>
      <c r="F133" s="147"/>
      <c r="G133" s="148"/>
      <c r="H133" s="148"/>
    </row>
    <row r="134" spans="1:8" x14ac:dyDescent="0.25">
      <c r="A134" s="144"/>
      <c r="B134" s="19"/>
      <c r="C134" s="144"/>
      <c r="E134" s="146"/>
      <c r="F134" s="147"/>
      <c r="G134" s="148"/>
      <c r="H134" s="148"/>
    </row>
    <row r="135" spans="1:8" x14ac:dyDescent="0.25">
      <c r="A135" s="144"/>
      <c r="B135" s="19"/>
      <c r="C135" s="144"/>
      <c r="E135" s="146"/>
      <c r="F135" s="147"/>
      <c r="G135" s="148"/>
      <c r="H135" s="148"/>
    </row>
    <row r="136" spans="1:8" x14ac:dyDescent="0.25">
      <c r="A136" s="144"/>
      <c r="B136" s="19"/>
      <c r="C136" s="144"/>
      <c r="E136" s="146"/>
      <c r="F136" s="147"/>
      <c r="G136" s="148"/>
      <c r="H136" s="148"/>
    </row>
    <row r="137" spans="1:8" x14ac:dyDescent="0.25">
      <c r="A137" s="144"/>
      <c r="B137" s="19"/>
      <c r="C137" s="144"/>
      <c r="E137" s="146"/>
      <c r="F137" s="147"/>
      <c r="G137" s="148"/>
      <c r="H137" s="148"/>
    </row>
    <row r="138" spans="1:8" x14ac:dyDescent="0.25">
      <c r="A138" s="144"/>
      <c r="B138" s="19"/>
      <c r="C138" s="144"/>
      <c r="E138" s="146"/>
      <c r="F138" s="147"/>
      <c r="G138" s="148"/>
      <c r="H138" s="148"/>
    </row>
    <row r="139" spans="1:8" x14ac:dyDescent="0.25">
      <c r="A139" s="144"/>
      <c r="B139" s="19"/>
      <c r="C139" s="144"/>
      <c r="E139" s="146"/>
      <c r="F139" s="147"/>
      <c r="G139" s="148"/>
      <c r="H139" s="148"/>
    </row>
    <row r="140" spans="1:8" x14ac:dyDescent="0.25">
      <c r="A140" s="144"/>
      <c r="B140" s="19"/>
      <c r="C140" s="144"/>
      <c r="E140" s="146"/>
      <c r="F140" s="147"/>
      <c r="G140" s="148"/>
      <c r="H140" s="148"/>
    </row>
    <row r="141" spans="1:8" x14ac:dyDescent="0.25">
      <c r="A141" s="144"/>
      <c r="B141" s="19"/>
      <c r="C141" s="144"/>
      <c r="E141" s="146"/>
      <c r="F141" s="147"/>
      <c r="G141" s="148"/>
      <c r="H141" s="148"/>
    </row>
    <row r="142" spans="1:8" x14ac:dyDescent="0.25">
      <c r="A142" s="144"/>
      <c r="B142" s="19"/>
      <c r="C142" s="144"/>
      <c r="E142" s="146"/>
      <c r="F142" s="147"/>
      <c r="G142" s="148"/>
      <c r="H142" s="148"/>
    </row>
    <row r="143" spans="1:8" x14ac:dyDescent="0.25">
      <c r="A143" s="144"/>
      <c r="B143" s="19"/>
      <c r="C143" s="144"/>
      <c r="E143" s="146"/>
      <c r="F143" s="147"/>
      <c r="G143" s="148"/>
      <c r="H143" s="148"/>
    </row>
    <row r="144" spans="1:8" x14ac:dyDescent="0.25">
      <c r="A144" s="144"/>
      <c r="B144" s="19"/>
      <c r="C144" s="144"/>
      <c r="E144" s="146"/>
      <c r="F144" s="147"/>
      <c r="G144" s="148"/>
      <c r="H144" s="148"/>
    </row>
    <row r="145" spans="1:8" x14ac:dyDescent="0.25">
      <c r="A145" s="144"/>
      <c r="B145" s="19"/>
      <c r="C145" s="144"/>
      <c r="E145" s="146"/>
      <c r="F145" s="147"/>
      <c r="G145" s="148"/>
      <c r="H145" s="148"/>
    </row>
    <row r="146" spans="1:8" x14ac:dyDescent="0.25">
      <c r="A146" s="144"/>
      <c r="B146" s="19"/>
      <c r="C146" s="144"/>
      <c r="E146" s="146"/>
      <c r="F146" s="147"/>
      <c r="G146" s="148"/>
      <c r="H146" s="148"/>
    </row>
    <row r="147" spans="1:8" x14ac:dyDescent="0.25">
      <c r="A147" s="144"/>
      <c r="B147" s="19"/>
      <c r="C147" s="144"/>
      <c r="E147" s="146"/>
      <c r="F147" s="147"/>
      <c r="G147" s="148"/>
      <c r="H147" s="148"/>
    </row>
    <row r="148" spans="1:8" x14ac:dyDescent="0.25">
      <c r="A148" s="144"/>
      <c r="B148" s="19"/>
      <c r="C148" s="144"/>
      <c r="E148" s="146"/>
      <c r="F148" s="147"/>
      <c r="G148" s="148"/>
      <c r="H148" s="148"/>
    </row>
    <row r="149" spans="1:8" x14ac:dyDescent="0.25">
      <c r="A149" s="144"/>
      <c r="B149" s="19"/>
      <c r="C149" s="144"/>
      <c r="E149" s="146"/>
      <c r="F149" s="147"/>
      <c r="G149" s="148"/>
      <c r="H149" s="148"/>
    </row>
    <row r="150" spans="1:8" x14ac:dyDescent="0.25">
      <c r="A150" s="144"/>
      <c r="B150" s="19"/>
      <c r="C150" s="144"/>
      <c r="E150" s="146"/>
      <c r="F150" s="147"/>
      <c r="G150" s="148"/>
      <c r="H150" s="148"/>
    </row>
    <row r="151" spans="1:8" x14ac:dyDescent="0.25">
      <c r="A151" s="144"/>
      <c r="B151" s="19"/>
      <c r="C151" s="144"/>
      <c r="E151" s="146"/>
      <c r="F151" s="147"/>
      <c r="G151" s="148"/>
      <c r="H151" s="148"/>
    </row>
    <row r="152" spans="1:8" x14ac:dyDescent="0.25">
      <c r="A152" s="144"/>
      <c r="B152" s="19"/>
      <c r="C152" s="144"/>
      <c r="E152" s="146"/>
      <c r="F152" s="147"/>
      <c r="G152" s="148"/>
      <c r="H152" s="148"/>
    </row>
    <row r="153" spans="1:8" x14ac:dyDescent="0.25">
      <c r="A153" s="144"/>
      <c r="B153" s="19"/>
      <c r="C153" s="144"/>
      <c r="E153" s="146"/>
      <c r="F153" s="147"/>
      <c r="G153" s="148"/>
      <c r="H153" s="148"/>
    </row>
    <row r="154" spans="1:8" x14ac:dyDescent="0.25">
      <c r="A154" s="144"/>
      <c r="B154" s="19"/>
      <c r="C154" s="144"/>
      <c r="E154" s="146"/>
      <c r="F154" s="147"/>
      <c r="G154" s="148"/>
      <c r="H154" s="148"/>
    </row>
    <row r="155" spans="1:8" x14ac:dyDescent="0.25">
      <c r="A155" s="144"/>
      <c r="B155" s="19"/>
      <c r="C155" s="144"/>
      <c r="E155" s="146"/>
      <c r="F155" s="147"/>
      <c r="G155" s="148"/>
      <c r="H155" s="148"/>
    </row>
    <row r="156" spans="1:8" x14ac:dyDescent="0.25">
      <c r="A156" s="144"/>
      <c r="B156" s="19"/>
      <c r="C156" s="144"/>
      <c r="E156" s="146"/>
      <c r="F156" s="147"/>
      <c r="G156" s="148"/>
      <c r="H156" s="148"/>
    </row>
    <row r="157" spans="1:8" x14ac:dyDescent="0.25">
      <c r="A157" s="144"/>
      <c r="B157" s="19"/>
      <c r="C157" s="144"/>
      <c r="E157" s="146"/>
      <c r="F157" s="147"/>
      <c r="G157" s="148"/>
      <c r="H157" s="148"/>
    </row>
    <row r="158" spans="1:8" x14ac:dyDescent="0.25">
      <c r="A158" s="144"/>
      <c r="B158" s="19"/>
      <c r="C158" s="144"/>
      <c r="E158" s="146"/>
      <c r="F158" s="147"/>
      <c r="G158" s="148"/>
      <c r="H158" s="148"/>
    </row>
  </sheetData>
  <mergeCells count="3">
    <mergeCell ref="B1:H1"/>
    <mergeCell ref="B2:H2"/>
    <mergeCell ref="B3:H3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70" fitToHeight="1000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676275</xdr:colOff>
                <xdr:row>2</xdr:row>
                <xdr:rowOff>152400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8"/>
  <sheetViews>
    <sheetView workbookViewId="0"/>
  </sheetViews>
  <sheetFormatPr defaultRowHeight="15.75" x14ac:dyDescent="0.25"/>
  <cols>
    <col min="1" max="1" width="11" style="18" customWidth="1"/>
    <col min="2" max="2" width="50.7109375" style="19" customWidth="1"/>
    <col min="3" max="3" width="22.85546875" style="17" customWidth="1"/>
    <col min="4" max="11" width="18.7109375" style="16" customWidth="1"/>
    <col min="12" max="218" width="9.140625" style="16"/>
    <col min="219" max="219" width="14.7109375" style="16" customWidth="1"/>
    <col min="220" max="220" width="40.7109375" style="16" customWidth="1"/>
    <col min="221" max="221" width="6.7109375" style="16" customWidth="1"/>
    <col min="222" max="224" width="12.7109375" style="16" customWidth="1"/>
    <col min="225" max="225" width="14.7109375" style="16" customWidth="1"/>
    <col min="226" max="227" width="15.7109375" style="16" customWidth="1"/>
    <col min="228" max="231" width="12.7109375" style="16" customWidth="1"/>
    <col min="232" max="474" width="9.140625" style="16"/>
    <col min="475" max="475" width="14.7109375" style="16" customWidth="1"/>
    <col min="476" max="476" width="40.7109375" style="16" customWidth="1"/>
    <col min="477" max="477" width="6.7109375" style="16" customWidth="1"/>
    <col min="478" max="480" width="12.7109375" style="16" customWidth="1"/>
    <col min="481" max="481" width="14.7109375" style="16" customWidth="1"/>
    <col min="482" max="483" width="15.7109375" style="16" customWidth="1"/>
    <col min="484" max="487" width="12.7109375" style="16" customWidth="1"/>
    <col min="488" max="730" width="9.140625" style="16"/>
    <col min="731" max="731" width="14.7109375" style="16" customWidth="1"/>
    <col min="732" max="732" width="40.7109375" style="16" customWidth="1"/>
    <col min="733" max="733" width="6.7109375" style="16" customWidth="1"/>
    <col min="734" max="736" width="12.7109375" style="16" customWidth="1"/>
    <col min="737" max="737" width="14.7109375" style="16" customWidth="1"/>
    <col min="738" max="739" width="15.7109375" style="16" customWidth="1"/>
    <col min="740" max="743" width="12.7109375" style="16" customWidth="1"/>
    <col min="744" max="986" width="9.140625" style="16"/>
    <col min="987" max="987" width="14.7109375" style="16" customWidth="1"/>
    <col min="988" max="988" width="40.7109375" style="16" customWidth="1"/>
    <col min="989" max="989" width="6.7109375" style="16" customWidth="1"/>
    <col min="990" max="992" width="12.7109375" style="16" customWidth="1"/>
    <col min="993" max="993" width="14.7109375" style="16" customWidth="1"/>
    <col min="994" max="995" width="15.7109375" style="16" customWidth="1"/>
    <col min="996" max="999" width="12.7109375" style="16" customWidth="1"/>
    <col min="1000" max="1242" width="9.140625" style="16"/>
    <col min="1243" max="1243" width="14.7109375" style="16" customWidth="1"/>
    <col min="1244" max="1244" width="40.7109375" style="16" customWidth="1"/>
    <col min="1245" max="1245" width="6.7109375" style="16" customWidth="1"/>
    <col min="1246" max="1248" width="12.7109375" style="16" customWidth="1"/>
    <col min="1249" max="1249" width="14.7109375" style="16" customWidth="1"/>
    <col min="1250" max="1251" width="15.7109375" style="16" customWidth="1"/>
    <col min="1252" max="1255" width="12.7109375" style="16" customWidth="1"/>
    <col min="1256" max="1498" width="9.140625" style="16"/>
    <col min="1499" max="1499" width="14.7109375" style="16" customWidth="1"/>
    <col min="1500" max="1500" width="40.7109375" style="16" customWidth="1"/>
    <col min="1501" max="1501" width="6.7109375" style="16" customWidth="1"/>
    <col min="1502" max="1504" width="12.7109375" style="16" customWidth="1"/>
    <col min="1505" max="1505" width="14.7109375" style="16" customWidth="1"/>
    <col min="1506" max="1507" width="15.7109375" style="16" customWidth="1"/>
    <col min="1508" max="1511" width="12.7109375" style="16" customWidth="1"/>
    <col min="1512" max="1754" width="9.140625" style="16"/>
    <col min="1755" max="1755" width="14.7109375" style="16" customWidth="1"/>
    <col min="1756" max="1756" width="40.7109375" style="16" customWidth="1"/>
    <col min="1757" max="1757" width="6.7109375" style="16" customWidth="1"/>
    <col min="1758" max="1760" width="12.7109375" style="16" customWidth="1"/>
    <col min="1761" max="1761" width="14.7109375" style="16" customWidth="1"/>
    <col min="1762" max="1763" width="15.7109375" style="16" customWidth="1"/>
    <col min="1764" max="1767" width="12.7109375" style="16" customWidth="1"/>
    <col min="1768" max="2010" width="9.140625" style="16"/>
    <col min="2011" max="2011" width="14.7109375" style="16" customWidth="1"/>
    <col min="2012" max="2012" width="40.7109375" style="16" customWidth="1"/>
    <col min="2013" max="2013" width="6.7109375" style="16" customWidth="1"/>
    <col min="2014" max="2016" width="12.7109375" style="16" customWidth="1"/>
    <col min="2017" max="2017" width="14.7109375" style="16" customWidth="1"/>
    <col min="2018" max="2019" width="15.7109375" style="16" customWidth="1"/>
    <col min="2020" max="2023" width="12.7109375" style="16" customWidth="1"/>
    <col min="2024" max="2266" width="9.140625" style="16"/>
    <col min="2267" max="2267" width="14.7109375" style="16" customWidth="1"/>
    <col min="2268" max="2268" width="40.7109375" style="16" customWidth="1"/>
    <col min="2269" max="2269" width="6.7109375" style="16" customWidth="1"/>
    <col min="2270" max="2272" width="12.7109375" style="16" customWidth="1"/>
    <col min="2273" max="2273" width="14.7109375" style="16" customWidth="1"/>
    <col min="2274" max="2275" width="15.7109375" style="16" customWidth="1"/>
    <col min="2276" max="2279" width="12.7109375" style="16" customWidth="1"/>
    <col min="2280" max="2522" width="9.140625" style="16"/>
    <col min="2523" max="2523" width="14.7109375" style="16" customWidth="1"/>
    <col min="2524" max="2524" width="40.7109375" style="16" customWidth="1"/>
    <col min="2525" max="2525" width="6.7109375" style="16" customWidth="1"/>
    <col min="2526" max="2528" width="12.7109375" style="16" customWidth="1"/>
    <col min="2529" max="2529" width="14.7109375" style="16" customWidth="1"/>
    <col min="2530" max="2531" width="15.7109375" style="16" customWidth="1"/>
    <col min="2532" max="2535" width="12.7109375" style="16" customWidth="1"/>
    <col min="2536" max="2778" width="9.140625" style="16"/>
    <col min="2779" max="2779" width="14.7109375" style="16" customWidth="1"/>
    <col min="2780" max="2780" width="40.7109375" style="16" customWidth="1"/>
    <col min="2781" max="2781" width="6.7109375" style="16" customWidth="1"/>
    <col min="2782" max="2784" width="12.7109375" style="16" customWidth="1"/>
    <col min="2785" max="2785" width="14.7109375" style="16" customWidth="1"/>
    <col min="2786" max="2787" width="15.7109375" style="16" customWidth="1"/>
    <col min="2788" max="2791" width="12.7109375" style="16" customWidth="1"/>
    <col min="2792" max="3034" width="9.140625" style="16"/>
    <col min="3035" max="3035" width="14.7109375" style="16" customWidth="1"/>
    <col min="3036" max="3036" width="40.7109375" style="16" customWidth="1"/>
    <col min="3037" max="3037" width="6.7109375" style="16" customWidth="1"/>
    <col min="3038" max="3040" width="12.7109375" style="16" customWidth="1"/>
    <col min="3041" max="3041" width="14.7109375" style="16" customWidth="1"/>
    <col min="3042" max="3043" width="15.7109375" style="16" customWidth="1"/>
    <col min="3044" max="3047" width="12.7109375" style="16" customWidth="1"/>
    <col min="3048" max="3290" width="9.140625" style="16"/>
    <col min="3291" max="3291" width="14.7109375" style="16" customWidth="1"/>
    <col min="3292" max="3292" width="40.7109375" style="16" customWidth="1"/>
    <col min="3293" max="3293" width="6.7109375" style="16" customWidth="1"/>
    <col min="3294" max="3296" width="12.7109375" style="16" customWidth="1"/>
    <col min="3297" max="3297" width="14.7109375" style="16" customWidth="1"/>
    <col min="3298" max="3299" width="15.7109375" style="16" customWidth="1"/>
    <col min="3300" max="3303" width="12.7109375" style="16" customWidth="1"/>
    <col min="3304" max="3546" width="9.140625" style="16"/>
    <col min="3547" max="3547" width="14.7109375" style="16" customWidth="1"/>
    <col min="3548" max="3548" width="40.7109375" style="16" customWidth="1"/>
    <col min="3549" max="3549" width="6.7109375" style="16" customWidth="1"/>
    <col min="3550" max="3552" width="12.7109375" style="16" customWidth="1"/>
    <col min="3553" max="3553" width="14.7109375" style="16" customWidth="1"/>
    <col min="3554" max="3555" width="15.7109375" style="16" customWidth="1"/>
    <col min="3556" max="3559" width="12.7109375" style="16" customWidth="1"/>
    <col min="3560" max="3802" width="9.140625" style="16"/>
    <col min="3803" max="3803" width="14.7109375" style="16" customWidth="1"/>
    <col min="3804" max="3804" width="40.7109375" style="16" customWidth="1"/>
    <col min="3805" max="3805" width="6.7109375" style="16" customWidth="1"/>
    <col min="3806" max="3808" width="12.7109375" style="16" customWidth="1"/>
    <col min="3809" max="3809" width="14.7109375" style="16" customWidth="1"/>
    <col min="3810" max="3811" width="15.7109375" style="16" customWidth="1"/>
    <col min="3812" max="3815" width="12.7109375" style="16" customWidth="1"/>
    <col min="3816" max="4058" width="9.140625" style="16"/>
    <col min="4059" max="4059" width="14.7109375" style="16" customWidth="1"/>
    <col min="4060" max="4060" width="40.7109375" style="16" customWidth="1"/>
    <col min="4061" max="4061" width="6.7109375" style="16" customWidth="1"/>
    <col min="4062" max="4064" width="12.7109375" style="16" customWidth="1"/>
    <col min="4065" max="4065" width="14.7109375" style="16" customWidth="1"/>
    <col min="4066" max="4067" width="15.7109375" style="16" customWidth="1"/>
    <col min="4068" max="4071" width="12.7109375" style="16" customWidth="1"/>
    <col min="4072" max="4314" width="9.140625" style="16"/>
    <col min="4315" max="4315" width="14.7109375" style="16" customWidth="1"/>
    <col min="4316" max="4316" width="40.7109375" style="16" customWidth="1"/>
    <col min="4317" max="4317" width="6.7109375" style="16" customWidth="1"/>
    <col min="4318" max="4320" width="12.7109375" style="16" customWidth="1"/>
    <col min="4321" max="4321" width="14.7109375" style="16" customWidth="1"/>
    <col min="4322" max="4323" width="15.7109375" style="16" customWidth="1"/>
    <col min="4324" max="4327" width="12.7109375" style="16" customWidth="1"/>
    <col min="4328" max="4570" width="9.140625" style="16"/>
    <col min="4571" max="4571" width="14.7109375" style="16" customWidth="1"/>
    <col min="4572" max="4572" width="40.7109375" style="16" customWidth="1"/>
    <col min="4573" max="4573" width="6.7109375" style="16" customWidth="1"/>
    <col min="4574" max="4576" width="12.7109375" style="16" customWidth="1"/>
    <col min="4577" max="4577" width="14.7109375" style="16" customWidth="1"/>
    <col min="4578" max="4579" width="15.7109375" style="16" customWidth="1"/>
    <col min="4580" max="4583" width="12.7109375" style="16" customWidth="1"/>
    <col min="4584" max="4826" width="9.140625" style="16"/>
    <col min="4827" max="4827" width="14.7109375" style="16" customWidth="1"/>
    <col min="4828" max="4828" width="40.7109375" style="16" customWidth="1"/>
    <col min="4829" max="4829" width="6.7109375" style="16" customWidth="1"/>
    <col min="4830" max="4832" width="12.7109375" style="16" customWidth="1"/>
    <col min="4833" max="4833" width="14.7109375" style="16" customWidth="1"/>
    <col min="4834" max="4835" width="15.7109375" style="16" customWidth="1"/>
    <col min="4836" max="4839" width="12.7109375" style="16" customWidth="1"/>
    <col min="4840" max="5082" width="9.140625" style="16"/>
    <col min="5083" max="5083" width="14.7109375" style="16" customWidth="1"/>
    <col min="5084" max="5084" width="40.7109375" style="16" customWidth="1"/>
    <col min="5085" max="5085" width="6.7109375" style="16" customWidth="1"/>
    <col min="5086" max="5088" width="12.7109375" style="16" customWidth="1"/>
    <col min="5089" max="5089" width="14.7109375" style="16" customWidth="1"/>
    <col min="5090" max="5091" width="15.7109375" style="16" customWidth="1"/>
    <col min="5092" max="5095" width="12.7109375" style="16" customWidth="1"/>
    <col min="5096" max="5338" width="9.140625" style="16"/>
    <col min="5339" max="5339" width="14.7109375" style="16" customWidth="1"/>
    <col min="5340" max="5340" width="40.7109375" style="16" customWidth="1"/>
    <col min="5341" max="5341" width="6.7109375" style="16" customWidth="1"/>
    <col min="5342" max="5344" width="12.7109375" style="16" customWidth="1"/>
    <col min="5345" max="5345" width="14.7109375" style="16" customWidth="1"/>
    <col min="5346" max="5347" width="15.7109375" style="16" customWidth="1"/>
    <col min="5348" max="5351" width="12.7109375" style="16" customWidth="1"/>
    <col min="5352" max="5594" width="9.140625" style="16"/>
    <col min="5595" max="5595" width="14.7109375" style="16" customWidth="1"/>
    <col min="5596" max="5596" width="40.7109375" style="16" customWidth="1"/>
    <col min="5597" max="5597" width="6.7109375" style="16" customWidth="1"/>
    <col min="5598" max="5600" width="12.7109375" style="16" customWidth="1"/>
    <col min="5601" max="5601" width="14.7109375" style="16" customWidth="1"/>
    <col min="5602" max="5603" width="15.7109375" style="16" customWidth="1"/>
    <col min="5604" max="5607" width="12.7109375" style="16" customWidth="1"/>
    <col min="5608" max="5850" width="9.140625" style="16"/>
    <col min="5851" max="5851" width="14.7109375" style="16" customWidth="1"/>
    <col min="5852" max="5852" width="40.7109375" style="16" customWidth="1"/>
    <col min="5853" max="5853" width="6.7109375" style="16" customWidth="1"/>
    <col min="5854" max="5856" width="12.7109375" style="16" customWidth="1"/>
    <col min="5857" max="5857" width="14.7109375" style="16" customWidth="1"/>
    <col min="5858" max="5859" width="15.7109375" style="16" customWidth="1"/>
    <col min="5860" max="5863" width="12.7109375" style="16" customWidth="1"/>
    <col min="5864" max="6106" width="9.140625" style="16"/>
    <col min="6107" max="6107" width="14.7109375" style="16" customWidth="1"/>
    <col min="6108" max="6108" width="40.7109375" style="16" customWidth="1"/>
    <col min="6109" max="6109" width="6.7109375" style="16" customWidth="1"/>
    <col min="6110" max="6112" width="12.7109375" style="16" customWidth="1"/>
    <col min="6113" max="6113" width="14.7109375" style="16" customWidth="1"/>
    <col min="6114" max="6115" width="15.7109375" style="16" customWidth="1"/>
    <col min="6116" max="6119" width="12.7109375" style="16" customWidth="1"/>
    <col min="6120" max="6362" width="9.140625" style="16"/>
    <col min="6363" max="6363" width="14.7109375" style="16" customWidth="1"/>
    <col min="6364" max="6364" width="40.7109375" style="16" customWidth="1"/>
    <col min="6365" max="6365" width="6.7109375" style="16" customWidth="1"/>
    <col min="6366" max="6368" width="12.7109375" style="16" customWidth="1"/>
    <col min="6369" max="6369" width="14.7109375" style="16" customWidth="1"/>
    <col min="6370" max="6371" width="15.7109375" style="16" customWidth="1"/>
    <col min="6372" max="6375" width="12.7109375" style="16" customWidth="1"/>
    <col min="6376" max="6618" width="9.140625" style="16"/>
    <col min="6619" max="6619" width="14.7109375" style="16" customWidth="1"/>
    <col min="6620" max="6620" width="40.7109375" style="16" customWidth="1"/>
    <col min="6621" max="6621" width="6.7109375" style="16" customWidth="1"/>
    <col min="6622" max="6624" width="12.7109375" style="16" customWidth="1"/>
    <col min="6625" max="6625" width="14.7109375" style="16" customWidth="1"/>
    <col min="6626" max="6627" width="15.7109375" style="16" customWidth="1"/>
    <col min="6628" max="6631" width="12.7109375" style="16" customWidth="1"/>
    <col min="6632" max="6874" width="9.140625" style="16"/>
    <col min="6875" max="6875" width="14.7109375" style="16" customWidth="1"/>
    <col min="6876" max="6876" width="40.7109375" style="16" customWidth="1"/>
    <col min="6877" max="6877" width="6.7109375" style="16" customWidth="1"/>
    <col min="6878" max="6880" width="12.7109375" style="16" customWidth="1"/>
    <col min="6881" max="6881" width="14.7109375" style="16" customWidth="1"/>
    <col min="6882" max="6883" width="15.7109375" style="16" customWidth="1"/>
    <col min="6884" max="6887" width="12.7109375" style="16" customWidth="1"/>
    <col min="6888" max="7130" width="9.140625" style="16"/>
    <col min="7131" max="7131" width="14.7109375" style="16" customWidth="1"/>
    <col min="7132" max="7132" width="40.7109375" style="16" customWidth="1"/>
    <col min="7133" max="7133" width="6.7109375" style="16" customWidth="1"/>
    <col min="7134" max="7136" width="12.7109375" style="16" customWidth="1"/>
    <col min="7137" max="7137" width="14.7109375" style="16" customWidth="1"/>
    <col min="7138" max="7139" width="15.7109375" style="16" customWidth="1"/>
    <col min="7140" max="7143" width="12.7109375" style="16" customWidth="1"/>
    <col min="7144" max="7386" width="9.140625" style="16"/>
    <col min="7387" max="7387" width="14.7109375" style="16" customWidth="1"/>
    <col min="7388" max="7388" width="40.7109375" style="16" customWidth="1"/>
    <col min="7389" max="7389" width="6.7109375" style="16" customWidth="1"/>
    <col min="7390" max="7392" width="12.7109375" style="16" customWidth="1"/>
    <col min="7393" max="7393" width="14.7109375" style="16" customWidth="1"/>
    <col min="7394" max="7395" width="15.7109375" style="16" customWidth="1"/>
    <col min="7396" max="7399" width="12.7109375" style="16" customWidth="1"/>
    <col min="7400" max="7642" width="9.140625" style="16"/>
    <col min="7643" max="7643" width="14.7109375" style="16" customWidth="1"/>
    <col min="7644" max="7644" width="40.7109375" style="16" customWidth="1"/>
    <col min="7645" max="7645" width="6.7109375" style="16" customWidth="1"/>
    <col min="7646" max="7648" width="12.7109375" style="16" customWidth="1"/>
    <col min="7649" max="7649" width="14.7109375" style="16" customWidth="1"/>
    <col min="7650" max="7651" width="15.7109375" style="16" customWidth="1"/>
    <col min="7652" max="7655" width="12.7109375" style="16" customWidth="1"/>
    <col min="7656" max="7898" width="9.140625" style="16"/>
    <col min="7899" max="7899" width="14.7109375" style="16" customWidth="1"/>
    <col min="7900" max="7900" width="40.7109375" style="16" customWidth="1"/>
    <col min="7901" max="7901" width="6.7109375" style="16" customWidth="1"/>
    <col min="7902" max="7904" width="12.7109375" style="16" customWidth="1"/>
    <col min="7905" max="7905" width="14.7109375" style="16" customWidth="1"/>
    <col min="7906" max="7907" width="15.7109375" style="16" customWidth="1"/>
    <col min="7908" max="7911" width="12.7109375" style="16" customWidth="1"/>
    <col min="7912" max="8154" width="9.140625" style="16"/>
    <col min="8155" max="8155" width="14.7109375" style="16" customWidth="1"/>
    <col min="8156" max="8156" width="40.7109375" style="16" customWidth="1"/>
    <col min="8157" max="8157" width="6.7109375" style="16" customWidth="1"/>
    <col min="8158" max="8160" width="12.7109375" style="16" customWidth="1"/>
    <col min="8161" max="8161" width="14.7109375" style="16" customWidth="1"/>
    <col min="8162" max="8163" width="15.7109375" style="16" customWidth="1"/>
    <col min="8164" max="8167" width="12.7109375" style="16" customWidth="1"/>
    <col min="8168" max="8410" width="9.140625" style="16"/>
    <col min="8411" max="8411" width="14.7109375" style="16" customWidth="1"/>
    <col min="8412" max="8412" width="40.7109375" style="16" customWidth="1"/>
    <col min="8413" max="8413" width="6.7109375" style="16" customWidth="1"/>
    <col min="8414" max="8416" width="12.7109375" style="16" customWidth="1"/>
    <col min="8417" max="8417" width="14.7109375" style="16" customWidth="1"/>
    <col min="8418" max="8419" width="15.7109375" style="16" customWidth="1"/>
    <col min="8420" max="8423" width="12.7109375" style="16" customWidth="1"/>
    <col min="8424" max="8666" width="9.140625" style="16"/>
    <col min="8667" max="8667" width="14.7109375" style="16" customWidth="1"/>
    <col min="8668" max="8668" width="40.7109375" style="16" customWidth="1"/>
    <col min="8669" max="8669" width="6.7109375" style="16" customWidth="1"/>
    <col min="8670" max="8672" width="12.7109375" style="16" customWidth="1"/>
    <col min="8673" max="8673" width="14.7109375" style="16" customWidth="1"/>
    <col min="8674" max="8675" width="15.7109375" style="16" customWidth="1"/>
    <col min="8676" max="8679" width="12.7109375" style="16" customWidth="1"/>
    <col min="8680" max="8922" width="9.140625" style="16"/>
    <col min="8923" max="8923" width="14.7109375" style="16" customWidth="1"/>
    <col min="8924" max="8924" width="40.7109375" style="16" customWidth="1"/>
    <col min="8925" max="8925" width="6.7109375" style="16" customWidth="1"/>
    <col min="8926" max="8928" width="12.7109375" style="16" customWidth="1"/>
    <col min="8929" max="8929" width="14.7109375" style="16" customWidth="1"/>
    <col min="8930" max="8931" width="15.7109375" style="16" customWidth="1"/>
    <col min="8932" max="8935" width="12.7109375" style="16" customWidth="1"/>
    <col min="8936" max="9178" width="9.140625" style="16"/>
    <col min="9179" max="9179" width="14.7109375" style="16" customWidth="1"/>
    <col min="9180" max="9180" width="40.7109375" style="16" customWidth="1"/>
    <col min="9181" max="9181" width="6.7109375" style="16" customWidth="1"/>
    <col min="9182" max="9184" width="12.7109375" style="16" customWidth="1"/>
    <col min="9185" max="9185" width="14.7109375" style="16" customWidth="1"/>
    <col min="9186" max="9187" width="15.7109375" style="16" customWidth="1"/>
    <col min="9188" max="9191" width="12.7109375" style="16" customWidth="1"/>
    <col min="9192" max="9434" width="9.140625" style="16"/>
    <col min="9435" max="9435" width="14.7109375" style="16" customWidth="1"/>
    <col min="9436" max="9436" width="40.7109375" style="16" customWidth="1"/>
    <col min="9437" max="9437" width="6.7109375" style="16" customWidth="1"/>
    <col min="9438" max="9440" width="12.7109375" style="16" customWidth="1"/>
    <col min="9441" max="9441" width="14.7109375" style="16" customWidth="1"/>
    <col min="9442" max="9443" width="15.7109375" style="16" customWidth="1"/>
    <col min="9444" max="9447" width="12.7109375" style="16" customWidth="1"/>
    <col min="9448" max="9690" width="9.140625" style="16"/>
    <col min="9691" max="9691" width="14.7109375" style="16" customWidth="1"/>
    <col min="9692" max="9692" width="40.7109375" style="16" customWidth="1"/>
    <col min="9693" max="9693" width="6.7109375" style="16" customWidth="1"/>
    <col min="9694" max="9696" width="12.7109375" style="16" customWidth="1"/>
    <col min="9697" max="9697" width="14.7109375" style="16" customWidth="1"/>
    <col min="9698" max="9699" width="15.7109375" style="16" customWidth="1"/>
    <col min="9700" max="9703" width="12.7109375" style="16" customWidth="1"/>
    <col min="9704" max="9946" width="9.140625" style="16"/>
    <col min="9947" max="9947" width="14.7109375" style="16" customWidth="1"/>
    <col min="9948" max="9948" width="40.7109375" style="16" customWidth="1"/>
    <col min="9949" max="9949" width="6.7109375" style="16" customWidth="1"/>
    <col min="9950" max="9952" width="12.7109375" style="16" customWidth="1"/>
    <col min="9953" max="9953" width="14.7109375" style="16" customWidth="1"/>
    <col min="9954" max="9955" width="15.7109375" style="16" customWidth="1"/>
    <col min="9956" max="9959" width="12.7109375" style="16" customWidth="1"/>
    <col min="9960" max="10202" width="9.140625" style="16"/>
    <col min="10203" max="10203" width="14.7109375" style="16" customWidth="1"/>
    <col min="10204" max="10204" width="40.7109375" style="16" customWidth="1"/>
    <col min="10205" max="10205" width="6.7109375" style="16" customWidth="1"/>
    <col min="10206" max="10208" width="12.7109375" style="16" customWidth="1"/>
    <col min="10209" max="10209" width="14.7109375" style="16" customWidth="1"/>
    <col min="10210" max="10211" width="15.7109375" style="16" customWidth="1"/>
    <col min="10212" max="10215" width="12.7109375" style="16" customWidth="1"/>
    <col min="10216" max="10458" width="9.140625" style="16"/>
    <col min="10459" max="10459" width="14.7109375" style="16" customWidth="1"/>
    <col min="10460" max="10460" width="40.7109375" style="16" customWidth="1"/>
    <col min="10461" max="10461" width="6.7109375" style="16" customWidth="1"/>
    <col min="10462" max="10464" width="12.7109375" style="16" customWidth="1"/>
    <col min="10465" max="10465" width="14.7109375" style="16" customWidth="1"/>
    <col min="10466" max="10467" width="15.7109375" style="16" customWidth="1"/>
    <col min="10468" max="10471" width="12.7109375" style="16" customWidth="1"/>
    <col min="10472" max="10714" width="9.140625" style="16"/>
    <col min="10715" max="10715" width="14.7109375" style="16" customWidth="1"/>
    <col min="10716" max="10716" width="40.7109375" style="16" customWidth="1"/>
    <col min="10717" max="10717" width="6.7109375" style="16" customWidth="1"/>
    <col min="10718" max="10720" width="12.7109375" style="16" customWidth="1"/>
    <col min="10721" max="10721" width="14.7109375" style="16" customWidth="1"/>
    <col min="10722" max="10723" width="15.7109375" style="16" customWidth="1"/>
    <col min="10724" max="10727" width="12.7109375" style="16" customWidth="1"/>
    <col min="10728" max="10970" width="9.140625" style="16"/>
    <col min="10971" max="10971" width="14.7109375" style="16" customWidth="1"/>
    <col min="10972" max="10972" width="40.7109375" style="16" customWidth="1"/>
    <col min="10973" max="10973" width="6.7109375" style="16" customWidth="1"/>
    <col min="10974" max="10976" width="12.7109375" style="16" customWidth="1"/>
    <col min="10977" max="10977" width="14.7109375" style="16" customWidth="1"/>
    <col min="10978" max="10979" width="15.7109375" style="16" customWidth="1"/>
    <col min="10980" max="10983" width="12.7109375" style="16" customWidth="1"/>
    <col min="10984" max="11226" width="9.140625" style="16"/>
    <col min="11227" max="11227" width="14.7109375" style="16" customWidth="1"/>
    <col min="11228" max="11228" width="40.7109375" style="16" customWidth="1"/>
    <col min="11229" max="11229" width="6.7109375" style="16" customWidth="1"/>
    <col min="11230" max="11232" width="12.7109375" style="16" customWidth="1"/>
    <col min="11233" max="11233" width="14.7109375" style="16" customWidth="1"/>
    <col min="11234" max="11235" width="15.7109375" style="16" customWidth="1"/>
    <col min="11236" max="11239" width="12.7109375" style="16" customWidth="1"/>
    <col min="11240" max="11482" width="9.140625" style="16"/>
    <col min="11483" max="11483" width="14.7109375" style="16" customWidth="1"/>
    <col min="11484" max="11484" width="40.7109375" style="16" customWidth="1"/>
    <col min="11485" max="11485" width="6.7109375" style="16" customWidth="1"/>
    <col min="11486" max="11488" width="12.7109375" style="16" customWidth="1"/>
    <col min="11489" max="11489" width="14.7109375" style="16" customWidth="1"/>
    <col min="11490" max="11491" width="15.7109375" style="16" customWidth="1"/>
    <col min="11492" max="11495" width="12.7109375" style="16" customWidth="1"/>
    <col min="11496" max="11738" width="9.140625" style="16"/>
    <col min="11739" max="11739" width="14.7109375" style="16" customWidth="1"/>
    <col min="11740" max="11740" width="40.7109375" style="16" customWidth="1"/>
    <col min="11741" max="11741" width="6.7109375" style="16" customWidth="1"/>
    <col min="11742" max="11744" width="12.7109375" style="16" customWidth="1"/>
    <col min="11745" max="11745" width="14.7109375" style="16" customWidth="1"/>
    <col min="11746" max="11747" width="15.7109375" style="16" customWidth="1"/>
    <col min="11748" max="11751" width="12.7109375" style="16" customWidth="1"/>
    <col min="11752" max="11994" width="9.140625" style="16"/>
    <col min="11995" max="11995" width="14.7109375" style="16" customWidth="1"/>
    <col min="11996" max="11996" width="40.7109375" style="16" customWidth="1"/>
    <col min="11997" max="11997" width="6.7109375" style="16" customWidth="1"/>
    <col min="11998" max="12000" width="12.7109375" style="16" customWidth="1"/>
    <col min="12001" max="12001" width="14.7109375" style="16" customWidth="1"/>
    <col min="12002" max="12003" width="15.7109375" style="16" customWidth="1"/>
    <col min="12004" max="12007" width="12.7109375" style="16" customWidth="1"/>
    <col min="12008" max="12250" width="9.140625" style="16"/>
    <col min="12251" max="12251" width="14.7109375" style="16" customWidth="1"/>
    <col min="12252" max="12252" width="40.7109375" style="16" customWidth="1"/>
    <col min="12253" max="12253" width="6.7109375" style="16" customWidth="1"/>
    <col min="12254" max="12256" width="12.7109375" style="16" customWidth="1"/>
    <col min="12257" max="12257" width="14.7109375" style="16" customWidth="1"/>
    <col min="12258" max="12259" width="15.7109375" style="16" customWidth="1"/>
    <col min="12260" max="12263" width="12.7109375" style="16" customWidth="1"/>
    <col min="12264" max="12506" width="9.140625" style="16"/>
    <col min="12507" max="12507" width="14.7109375" style="16" customWidth="1"/>
    <col min="12508" max="12508" width="40.7109375" style="16" customWidth="1"/>
    <col min="12509" max="12509" width="6.7109375" style="16" customWidth="1"/>
    <col min="12510" max="12512" width="12.7109375" style="16" customWidth="1"/>
    <col min="12513" max="12513" width="14.7109375" style="16" customWidth="1"/>
    <col min="12514" max="12515" width="15.7109375" style="16" customWidth="1"/>
    <col min="12516" max="12519" width="12.7109375" style="16" customWidth="1"/>
    <col min="12520" max="12762" width="9.140625" style="16"/>
    <col min="12763" max="12763" width="14.7109375" style="16" customWidth="1"/>
    <col min="12764" max="12764" width="40.7109375" style="16" customWidth="1"/>
    <col min="12765" max="12765" width="6.7109375" style="16" customWidth="1"/>
    <col min="12766" max="12768" width="12.7109375" style="16" customWidth="1"/>
    <col min="12769" max="12769" width="14.7109375" style="16" customWidth="1"/>
    <col min="12770" max="12771" width="15.7109375" style="16" customWidth="1"/>
    <col min="12772" max="12775" width="12.7109375" style="16" customWidth="1"/>
    <col min="12776" max="13018" width="9.140625" style="16"/>
    <col min="13019" max="13019" width="14.7109375" style="16" customWidth="1"/>
    <col min="13020" max="13020" width="40.7109375" style="16" customWidth="1"/>
    <col min="13021" max="13021" width="6.7109375" style="16" customWidth="1"/>
    <col min="13022" max="13024" width="12.7109375" style="16" customWidth="1"/>
    <col min="13025" max="13025" width="14.7109375" style="16" customWidth="1"/>
    <col min="13026" max="13027" width="15.7109375" style="16" customWidth="1"/>
    <col min="13028" max="13031" width="12.7109375" style="16" customWidth="1"/>
    <col min="13032" max="13274" width="9.140625" style="16"/>
    <col min="13275" max="13275" width="14.7109375" style="16" customWidth="1"/>
    <col min="13276" max="13276" width="40.7109375" style="16" customWidth="1"/>
    <col min="13277" max="13277" width="6.7109375" style="16" customWidth="1"/>
    <col min="13278" max="13280" width="12.7109375" style="16" customWidth="1"/>
    <col min="13281" max="13281" width="14.7109375" style="16" customWidth="1"/>
    <col min="13282" max="13283" width="15.7109375" style="16" customWidth="1"/>
    <col min="13284" max="13287" width="12.7109375" style="16" customWidth="1"/>
    <col min="13288" max="13530" width="9.140625" style="16"/>
    <col min="13531" max="13531" width="14.7109375" style="16" customWidth="1"/>
    <col min="13532" max="13532" width="40.7109375" style="16" customWidth="1"/>
    <col min="13533" max="13533" width="6.7109375" style="16" customWidth="1"/>
    <col min="13534" max="13536" width="12.7109375" style="16" customWidth="1"/>
    <col min="13537" max="13537" width="14.7109375" style="16" customWidth="1"/>
    <col min="13538" max="13539" width="15.7109375" style="16" customWidth="1"/>
    <col min="13540" max="13543" width="12.7109375" style="16" customWidth="1"/>
    <col min="13544" max="13786" width="9.140625" style="16"/>
    <col min="13787" max="13787" width="14.7109375" style="16" customWidth="1"/>
    <col min="13788" max="13788" width="40.7109375" style="16" customWidth="1"/>
    <col min="13789" max="13789" width="6.7109375" style="16" customWidth="1"/>
    <col min="13790" max="13792" width="12.7109375" style="16" customWidth="1"/>
    <col min="13793" max="13793" width="14.7109375" style="16" customWidth="1"/>
    <col min="13794" max="13795" width="15.7109375" style="16" customWidth="1"/>
    <col min="13796" max="13799" width="12.7109375" style="16" customWidth="1"/>
    <col min="13800" max="14042" width="9.140625" style="16"/>
    <col min="14043" max="14043" width="14.7109375" style="16" customWidth="1"/>
    <col min="14044" max="14044" width="40.7109375" style="16" customWidth="1"/>
    <col min="14045" max="14045" width="6.7109375" style="16" customWidth="1"/>
    <col min="14046" max="14048" width="12.7109375" style="16" customWidth="1"/>
    <col min="14049" max="14049" width="14.7109375" style="16" customWidth="1"/>
    <col min="14050" max="14051" width="15.7109375" style="16" customWidth="1"/>
    <col min="14052" max="14055" width="12.7109375" style="16" customWidth="1"/>
    <col min="14056" max="14298" width="9.140625" style="16"/>
    <col min="14299" max="14299" width="14.7109375" style="16" customWidth="1"/>
    <col min="14300" max="14300" width="40.7109375" style="16" customWidth="1"/>
    <col min="14301" max="14301" width="6.7109375" style="16" customWidth="1"/>
    <col min="14302" max="14304" width="12.7109375" style="16" customWidth="1"/>
    <col min="14305" max="14305" width="14.7109375" style="16" customWidth="1"/>
    <col min="14306" max="14307" width="15.7109375" style="16" customWidth="1"/>
    <col min="14308" max="14311" width="12.7109375" style="16" customWidth="1"/>
    <col min="14312" max="14554" width="9.140625" style="16"/>
    <col min="14555" max="14555" width="14.7109375" style="16" customWidth="1"/>
    <col min="14556" max="14556" width="40.7109375" style="16" customWidth="1"/>
    <col min="14557" max="14557" width="6.7109375" style="16" customWidth="1"/>
    <col min="14558" max="14560" width="12.7109375" style="16" customWidth="1"/>
    <col min="14561" max="14561" width="14.7109375" style="16" customWidth="1"/>
    <col min="14562" max="14563" width="15.7109375" style="16" customWidth="1"/>
    <col min="14564" max="14567" width="12.7109375" style="16" customWidth="1"/>
    <col min="14568" max="14810" width="9.140625" style="16"/>
    <col min="14811" max="14811" width="14.7109375" style="16" customWidth="1"/>
    <col min="14812" max="14812" width="40.7109375" style="16" customWidth="1"/>
    <col min="14813" max="14813" width="6.7109375" style="16" customWidth="1"/>
    <col min="14814" max="14816" width="12.7109375" style="16" customWidth="1"/>
    <col min="14817" max="14817" width="14.7109375" style="16" customWidth="1"/>
    <col min="14818" max="14819" width="15.7109375" style="16" customWidth="1"/>
    <col min="14820" max="14823" width="12.7109375" style="16" customWidth="1"/>
    <col min="14824" max="15066" width="9.140625" style="16"/>
    <col min="15067" max="15067" width="14.7109375" style="16" customWidth="1"/>
    <col min="15068" max="15068" width="40.7109375" style="16" customWidth="1"/>
    <col min="15069" max="15069" width="6.7109375" style="16" customWidth="1"/>
    <col min="15070" max="15072" width="12.7109375" style="16" customWidth="1"/>
    <col min="15073" max="15073" width="14.7109375" style="16" customWidth="1"/>
    <col min="15074" max="15075" width="15.7109375" style="16" customWidth="1"/>
    <col min="15076" max="15079" width="12.7109375" style="16" customWidth="1"/>
    <col min="15080" max="15322" width="9.140625" style="16"/>
    <col min="15323" max="15323" width="14.7109375" style="16" customWidth="1"/>
    <col min="15324" max="15324" width="40.7109375" style="16" customWidth="1"/>
    <col min="15325" max="15325" width="6.7109375" style="16" customWidth="1"/>
    <col min="15326" max="15328" width="12.7109375" style="16" customWidth="1"/>
    <col min="15329" max="15329" width="14.7109375" style="16" customWidth="1"/>
    <col min="15330" max="15331" width="15.7109375" style="16" customWidth="1"/>
    <col min="15332" max="15335" width="12.7109375" style="16" customWidth="1"/>
    <col min="15336" max="15578" width="9.140625" style="16"/>
    <col min="15579" max="15579" width="14.7109375" style="16" customWidth="1"/>
    <col min="15580" max="15580" width="40.7109375" style="16" customWidth="1"/>
    <col min="15581" max="15581" width="6.7109375" style="16" customWidth="1"/>
    <col min="15582" max="15584" width="12.7109375" style="16" customWidth="1"/>
    <col min="15585" max="15585" width="14.7109375" style="16" customWidth="1"/>
    <col min="15586" max="15587" width="15.7109375" style="16" customWidth="1"/>
    <col min="15588" max="15591" width="12.7109375" style="16" customWidth="1"/>
    <col min="15592" max="15834" width="9.140625" style="16"/>
    <col min="15835" max="15835" width="14.7109375" style="16" customWidth="1"/>
    <col min="15836" max="15836" width="40.7109375" style="16" customWidth="1"/>
    <col min="15837" max="15837" width="6.7109375" style="16" customWidth="1"/>
    <col min="15838" max="15840" width="12.7109375" style="16" customWidth="1"/>
    <col min="15841" max="15841" width="14.7109375" style="16" customWidth="1"/>
    <col min="15842" max="15843" width="15.7109375" style="16" customWidth="1"/>
    <col min="15844" max="15847" width="12.7109375" style="16" customWidth="1"/>
    <col min="15848" max="16090" width="9.140625" style="16"/>
    <col min="16091" max="16091" width="14.7109375" style="16" customWidth="1"/>
    <col min="16092" max="16092" width="40.7109375" style="16" customWidth="1"/>
    <col min="16093" max="16093" width="6.7109375" style="16" customWidth="1"/>
    <col min="16094" max="16096" width="12.7109375" style="16" customWidth="1"/>
    <col min="16097" max="16097" width="14.7109375" style="16" customWidth="1"/>
    <col min="16098" max="16099" width="15.7109375" style="16" customWidth="1"/>
    <col min="16100" max="16103" width="12.7109375" style="16" customWidth="1"/>
    <col min="16104" max="16384" width="9.140625" style="16"/>
  </cols>
  <sheetData>
    <row r="1" spans="1:11" s="94" customFormat="1" ht="15.75" customHeight="1" x14ac:dyDescent="0.2">
      <c r="A1" s="1"/>
      <c r="B1" s="141"/>
      <c r="C1" s="142" t="s">
        <v>54</v>
      </c>
    </row>
    <row r="2" spans="1:11" s="94" customFormat="1" ht="15.75" customHeight="1" x14ac:dyDescent="0.2">
      <c r="A2" s="1"/>
      <c r="B2" s="141"/>
      <c r="C2" s="142" t="s">
        <v>0</v>
      </c>
    </row>
    <row r="3" spans="1:11" s="94" customFormat="1" x14ac:dyDescent="0.2">
      <c r="A3" s="1"/>
      <c r="B3" s="141"/>
      <c r="C3" s="142" t="s">
        <v>300</v>
      </c>
    </row>
    <row r="4" spans="1:11" s="94" customFormat="1" x14ac:dyDescent="0.2">
      <c r="A4" s="4"/>
      <c r="B4" s="92"/>
      <c r="C4" s="95"/>
    </row>
    <row r="5" spans="1:11" s="94" customFormat="1" ht="15.75" customHeight="1" x14ac:dyDescent="0.2">
      <c r="A5" s="11"/>
      <c r="B5" s="93"/>
      <c r="C5" s="96"/>
    </row>
    <row r="6" spans="1:11" s="94" customFormat="1" x14ac:dyDescent="0.2">
      <c r="A6" s="11" t="s">
        <v>11</v>
      </c>
      <c r="B6" s="93" t="s">
        <v>299</v>
      </c>
      <c r="C6" s="97"/>
    </row>
    <row r="7" spans="1:11" s="94" customFormat="1" x14ac:dyDescent="0.2">
      <c r="C7" s="97"/>
    </row>
    <row r="8" spans="1:11" s="94" customFormat="1" ht="25.5" x14ac:dyDescent="0.2">
      <c r="A8" s="178" t="s">
        <v>211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</row>
    <row r="9" spans="1:11" s="94" customFormat="1" x14ac:dyDescent="0.2">
      <c r="A9" s="4"/>
      <c r="B9" s="92"/>
      <c r="C9" s="6"/>
    </row>
    <row r="10" spans="1:11" s="92" customFormat="1" ht="35.1" customHeight="1" x14ac:dyDescent="0.2">
      <c r="A10" s="9" t="s">
        <v>2</v>
      </c>
      <c r="B10" s="10" t="s">
        <v>3</v>
      </c>
      <c r="C10" s="8" t="s">
        <v>212</v>
      </c>
      <c r="D10" s="10" t="s">
        <v>213</v>
      </c>
      <c r="E10" s="10" t="s">
        <v>214</v>
      </c>
      <c r="F10" s="10" t="s">
        <v>215</v>
      </c>
      <c r="G10" s="10" t="s">
        <v>216</v>
      </c>
      <c r="H10" s="10" t="s">
        <v>217</v>
      </c>
      <c r="I10" s="10" t="s">
        <v>218</v>
      </c>
      <c r="J10" s="10" t="s">
        <v>219</v>
      </c>
      <c r="K10" s="10" t="s">
        <v>220</v>
      </c>
    </row>
    <row r="11" spans="1:11" s="22" customFormat="1" ht="35.1" customHeight="1" x14ac:dyDescent="0.25">
      <c r="A11" s="98" t="s">
        <v>6</v>
      </c>
      <c r="B11" s="101" t="str">
        <f>'CISTERNAS BA 2SR'!B14</f>
        <v xml:space="preserve">SERVIÇOS PRELIMINAES E CANTEIRO DE OBRAS                                                                                                                                                                </v>
      </c>
      <c r="C11" s="102">
        <f>'CISTERNAS BA 2SR'!I14</f>
        <v>597796.09000000008</v>
      </c>
      <c r="D11" s="99">
        <f>('CISTERNAS BA 2SR'!I15+'CISTERNAS BA 2SR'!I16+'CISTERNAS BA 2SR'!I17+'CISTERNAS BA 2SR'!I18)/7+'CISTERNAS BA 2SR'!I19</f>
        <v>107116.69857142858</v>
      </c>
      <c r="E11" s="99">
        <f>('CISTERNAS BA 2SR'!I15+'CISTERNAS BA 2SR'!I16+'CISTERNAS BA 2SR'!I17+'CISTERNAS BA 2SR'!I18)/7</f>
        <v>81779.898571428581</v>
      </c>
      <c r="F11" s="99">
        <f>E11</f>
        <v>81779.898571428581</v>
      </c>
      <c r="G11" s="99">
        <f t="shared" ref="G11:I11" si="0">F11</f>
        <v>81779.898571428581</v>
      </c>
      <c r="H11" s="99">
        <f t="shared" si="0"/>
        <v>81779.898571428581</v>
      </c>
      <c r="I11" s="99">
        <f t="shared" si="0"/>
        <v>81779.898571428581</v>
      </c>
      <c r="J11" s="99">
        <f>C11-SUM(D11:I11)</f>
        <v>81779.898571428494</v>
      </c>
      <c r="K11" s="99">
        <f>SUM(D11:J11)</f>
        <v>597796.09000000008</v>
      </c>
    </row>
    <row r="12" spans="1:11" s="22" customFormat="1" ht="35.1" customHeight="1" x14ac:dyDescent="0.25">
      <c r="A12" s="98" t="s">
        <v>7</v>
      </c>
      <c r="B12" s="101" t="str">
        <f>'CISTERNAS BA 2SR'!B21</f>
        <v xml:space="preserve">INSTALAÇÃO DAS CISTERNAS                                                                                                                                                                    </v>
      </c>
      <c r="C12" s="102">
        <f>'CISTERNAS BA 2SR'!I21</f>
        <v>994029.19000000006</v>
      </c>
      <c r="D12" s="99">
        <f>C12/6/2</f>
        <v>82835.765833333338</v>
      </c>
      <c r="E12" s="99">
        <f>C12/6</f>
        <v>165671.53166666668</v>
      </c>
      <c r="F12" s="99">
        <f>E12</f>
        <v>165671.53166666668</v>
      </c>
      <c r="G12" s="99">
        <f t="shared" ref="G12:I12" si="1">F12</f>
        <v>165671.53166666668</v>
      </c>
      <c r="H12" s="99">
        <f t="shared" si="1"/>
        <v>165671.53166666668</v>
      </c>
      <c r="I12" s="99">
        <f t="shared" si="1"/>
        <v>165671.53166666668</v>
      </c>
      <c r="J12" s="99">
        <f t="shared" ref="J12" si="2">C12-SUM(D12:I12)</f>
        <v>82835.765833333251</v>
      </c>
      <c r="K12" s="99">
        <f t="shared" ref="K12:K16" si="3">SUM(D12:J12)</f>
        <v>994029.19000000006</v>
      </c>
    </row>
    <row r="13" spans="1:11" s="22" customFormat="1" ht="35.1" customHeight="1" x14ac:dyDescent="0.25">
      <c r="A13" s="98" t="s">
        <v>174</v>
      </c>
      <c r="B13" s="101" t="str">
        <f>'CISTERNAS BA 2SR'!B29</f>
        <v xml:space="preserve">SERVIÇOS COMPLEMENTARES                                                                                                                                                                                 </v>
      </c>
      <c r="C13" s="102">
        <f>'CISTERNAS BA 2SR'!I29</f>
        <v>1082457.02</v>
      </c>
      <c r="D13" s="99">
        <f t="shared" ref="D13:D16" si="4">C13/6/2</f>
        <v>90204.751666666663</v>
      </c>
      <c r="E13" s="99">
        <f t="shared" ref="E13:E16" si="5">C13/6</f>
        <v>180409.50333333333</v>
      </c>
      <c r="F13" s="99">
        <f t="shared" ref="F13:F16" si="6">E13</f>
        <v>180409.50333333333</v>
      </c>
      <c r="G13" s="99">
        <f t="shared" ref="G13:G16" si="7">F13</f>
        <v>180409.50333333333</v>
      </c>
      <c r="H13" s="99">
        <f t="shared" ref="H13:H16" si="8">G13</f>
        <v>180409.50333333333</v>
      </c>
      <c r="I13" s="99">
        <f t="shared" ref="I13:I16" si="9">H13</f>
        <v>180409.50333333333</v>
      </c>
      <c r="J13" s="99">
        <f t="shared" ref="J13:J16" si="10">C13-SUM(D13:I13)</f>
        <v>90204.751666666823</v>
      </c>
      <c r="K13" s="99">
        <f t="shared" si="3"/>
        <v>1082457.02</v>
      </c>
    </row>
    <row r="14" spans="1:11" s="22" customFormat="1" ht="35.1" customHeight="1" x14ac:dyDescent="0.25">
      <c r="A14" s="98" t="s">
        <v>178</v>
      </c>
      <c r="B14" s="101" t="str">
        <f>'CISTERNAS BA 2SR'!B35</f>
        <v xml:space="preserve">TRANSPORTE DAS CISTERNAS                                                                                                                                                                                </v>
      </c>
      <c r="C14" s="102">
        <f>'CISTERNAS BA 2SR'!I35</f>
        <v>149562.87</v>
      </c>
      <c r="D14" s="99">
        <f t="shared" si="4"/>
        <v>12463.5725</v>
      </c>
      <c r="E14" s="99">
        <f t="shared" si="5"/>
        <v>24927.145</v>
      </c>
      <c r="F14" s="99">
        <f t="shared" si="6"/>
        <v>24927.145</v>
      </c>
      <c r="G14" s="99">
        <f t="shared" si="7"/>
        <v>24927.145</v>
      </c>
      <c r="H14" s="99">
        <f t="shared" si="8"/>
        <v>24927.145</v>
      </c>
      <c r="I14" s="99">
        <f t="shared" si="9"/>
        <v>24927.145</v>
      </c>
      <c r="J14" s="99">
        <f t="shared" si="10"/>
        <v>12463.57249999998</v>
      </c>
      <c r="K14" s="99">
        <f t="shared" si="3"/>
        <v>149562.87</v>
      </c>
    </row>
    <row r="15" spans="1:11" s="22" customFormat="1" ht="35.1" customHeight="1" x14ac:dyDescent="0.25">
      <c r="A15" s="98" t="s">
        <v>33</v>
      </c>
      <c r="B15" s="101" t="str">
        <f>'CISTERNAS BA 2SR'!B42</f>
        <v>MATERIAIS PARA INSTALAÇÃO DAS CISTERNAS</v>
      </c>
      <c r="C15" s="102">
        <f>'CISTERNAS BA 2SR'!I42</f>
        <v>11349106.630000001</v>
      </c>
      <c r="D15" s="99">
        <f t="shared" si="4"/>
        <v>945758.88583333336</v>
      </c>
      <c r="E15" s="99">
        <f t="shared" si="5"/>
        <v>1891517.7716666667</v>
      </c>
      <c r="F15" s="99">
        <f t="shared" si="6"/>
        <v>1891517.7716666667</v>
      </c>
      <c r="G15" s="99">
        <f t="shared" si="7"/>
        <v>1891517.7716666667</v>
      </c>
      <c r="H15" s="99">
        <f t="shared" si="8"/>
        <v>1891517.7716666667</v>
      </c>
      <c r="I15" s="99">
        <f t="shared" si="9"/>
        <v>1891517.7716666667</v>
      </c>
      <c r="J15" s="99">
        <f t="shared" si="10"/>
        <v>945758.88583333418</v>
      </c>
      <c r="K15" s="99">
        <f t="shared" si="3"/>
        <v>11349106.630000001</v>
      </c>
    </row>
    <row r="16" spans="1:11" ht="35.1" customHeight="1" x14ac:dyDescent="0.25">
      <c r="A16" s="98" t="s">
        <v>34</v>
      </c>
      <c r="B16" s="101" t="str">
        <f>'CISTERNAS BA 2SR'!B45</f>
        <v>MATERIAIS PARA INSTALAÇÃO DAS CISTERNAS (SERVIÇOS COMPLEMENTARES)</v>
      </c>
      <c r="C16" s="102">
        <f>'CISTERNAS BA 2SR'!I45</f>
        <v>822411.62</v>
      </c>
      <c r="D16" s="99">
        <f t="shared" si="4"/>
        <v>68534.301666666666</v>
      </c>
      <c r="E16" s="99">
        <f t="shared" si="5"/>
        <v>137068.60333333333</v>
      </c>
      <c r="F16" s="99">
        <f t="shared" si="6"/>
        <v>137068.60333333333</v>
      </c>
      <c r="G16" s="99">
        <f t="shared" si="7"/>
        <v>137068.60333333333</v>
      </c>
      <c r="H16" s="99">
        <f t="shared" si="8"/>
        <v>137068.60333333333</v>
      </c>
      <c r="I16" s="99">
        <f t="shared" si="9"/>
        <v>137068.60333333333</v>
      </c>
      <c r="J16" s="99">
        <f t="shared" si="10"/>
        <v>68534.301666666637</v>
      </c>
      <c r="K16" s="99">
        <f t="shared" si="3"/>
        <v>822411.62</v>
      </c>
    </row>
    <row r="17" spans="1:11" s="23" customFormat="1" ht="35.1" customHeight="1" x14ac:dyDescent="0.25">
      <c r="A17" s="98"/>
      <c r="B17" s="101" t="s">
        <v>78</v>
      </c>
      <c r="C17" s="102">
        <f>SUM(C11:C16)</f>
        <v>14995363.42</v>
      </c>
      <c r="D17" s="99">
        <f>SUM(D11:D16)</f>
        <v>1306913.9760714287</v>
      </c>
      <c r="E17" s="99">
        <f t="shared" ref="E17:J17" si="11">SUM(E11:E16)</f>
        <v>2481374.453571429</v>
      </c>
      <c r="F17" s="99">
        <f t="shared" si="11"/>
        <v>2481374.453571429</v>
      </c>
      <c r="G17" s="99">
        <f t="shared" si="11"/>
        <v>2481374.453571429</v>
      </c>
      <c r="H17" s="99">
        <f t="shared" si="11"/>
        <v>2481374.453571429</v>
      </c>
      <c r="I17" s="99">
        <f t="shared" si="11"/>
        <v>2481374.453571429</v>
      </c>
      <c r="J17" s="99">
        <f t="shared" si="11"/>
        <v>1281577.1760714296</v>
      </c>
      <c r="K17" s="102">
        <f>SUM(D17:J17)</f>
        <v>14995363.420000006</v>
      </c>
    </row>
    <row r="18" spans="1:11" ht="35.1" customHeight="1" x14ac:dyDescent="0.25">
      <c r="A18" s="98"/>
      <c r="B18" s="101" t="s">
        <v>222</v>
      </c>
      <c r="C18" s="103">
        <f>C17/C17</f>
        <v>1</v>
      </c>
      <c r="D18" s="100">
        <f>D17/$C$17</f>
        <v>8.7154538337386206E-2</v>
      </c>
      <c r="E18" s="100">
        <f t="shared" ref="E18:J18" si="12">E17/$C$17</f>
        <v>0.16547611312053342</v>
      </c>
      <c r="F18" s="100">
        <f t="shared" si="12"/>
        <v>0.16547611312053342</v>
      </c>
      <c r="G18" s="100">
        <f t="shared" si="12"/>
        <v>0.16547611312053342</v>
      </c>
      <c r="H18" s="100">
        <f t="shared" si="12"/>
        <v>0.16547611312053342</v>
      </c>
      <c r="I18" s="100">
        <f t="shared" si="12"/>
        <v>0.16547611312053342</v>
      </c>
      <c r="J18" s="100">
        <f t="shared" si="12"/>
        <v>8.5464896059946879E-2</v>
      </c>
      <c r="K18" s="103">
        <f>SUM(D18:J18)</f>
        <v>1.0000000000000002</v>
      </c>
    </row>
  </sheetData>
  <mergeCells count="1">
    <mergeCell ref="A8:K8"/>
  </mergeCells>
  <phoneticPr fontId="25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921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9525</xdr:rowOff>
              </to>
            </anchor>
          </objectPr>
        </oleObject>
      </mc:Choice>
      <mc:Fallback>
        <oleObject progId="MSPhotoEd.3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CISTERNAS BA 2SR</vt:lpstr>
      <vt:lpstr>B.D.I SERVIÇOS (SEM DES.)</vt:lpstr>
      <vt:lpstr>B.D.I MATERIAIS (SEM DES.)</vt:lpstr>
      <vt:lpstr>COMPOSIÇÕES</vt:lpstr>
      <vt:lpstr>Cronograma Físico-Financeiro</vt:lpstr>
      <vt:lpstr>'B.D.I MATERIAIS (SEM DES.)'!Area_de_impressao</vt:lpstr>
      <vt:lpstr>'B.D.I SERVIÇOS (SEM DES.)'!Area_de_impressao</vt:lpstr>
      <vt:lpstr>'CISTERNAS BA 2SR'!Area_de_impressao</vt:lpstr>
      <vt:lpstr>COMPOSIÇÕES!Area_de_impressao</vt:lpstr>
      <vt:lpstr>'CISTERNAS BA 2SR'!Titulos_de_impressao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Zylkson Cipriano de Oliveira</cp:lastModifiedBy>
  <cp:lastPrinted>2020-11-14T23:37:36Z</cp:lastPrinted>
  <dcterms:created xsi:type="dcterms:W3CDTF">2009-11-03T19:36:00Z</dcterms:created>
  <dcterms:modified xsi:type="dcterms:W3CDTF">2020-12-02T12:14:50Z</dcterms:modified>
</cp:coreProperties>
</file>