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6" windowHeight="11760"/>
  </bookViews>
  <sheets>
    <sheet name="Orçamento Aguadas 2020" sheetId="1" r:id="rId1"/>
    <sheet name="Composições" sheetId="6" r:id="rId2"/>
    <sheet name="B.D.I- OK!" sheetId="3" r:id="rId3"/>
    <sheet name="Encargos Sociais- OK!" sheetId="4" r:id="rId4"/>
    <sheet name="Cronograma" sheetId="8" r:id="rId5"/>
  </sheet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3" i="1"/>
  <c r="G12"/>
  <c r="G10"/>
  <c r="G9"/>
  <c r="G8"/>
  <c r="G7"/>
  <c r="G6"/>
  <c r="F28" i="4"/>
  <c r="F12" i="1" l="1"/>
  <c r="F13" s="1"/>
  <c r="F10"/>
  <c r="F41" i="4"/>
  <c r="F36"/>
  <c r="F15"/>
  <c r="F43" l="1"/>
  <c r="H13" i="1"/>
  <c r="H12"/>
  <c r="H10"/>
  <c r="H9"/>
  <c r="H8"/>
  <c r="H7"/>
  <c r="H6"/>
  <c r="D27" i="3"/>
  <c r="E29"/>
  <c r="L25"/>
  <c r="L26" s="1"/>
  <c r="D25"/>
  <c r="L24"/>
  <c r="F24"/>
  <c r="E24"/>
  <c r="L22"/>
  <c r="F22"/>
  <c r="E22"/>
  <c r="E20"/>
  <c r="F20" s="1"/>
  <c r="L18"/>
  <c r="F18"/>
  <c r="E18"/>
  <c r="L16"/>
  <c r="L15"/>
  <c r="L14"/>
  <c r="D13"/>
  <c r="B32" s="1"/>
  <c r="L10"/>
  <c r="F10"/>
  <c r="E10"/>
  <c r="H11" i="1" l="1"/>
  <c r="H5"/>
  <c r="B30" i="3"/>
  <c r="H15" i="1" l="1"/>
  <c r="I16" i="3"/>
  <c r="K16" s="1"/>
  <c r="I10"/>
  <c r="K10" s="1"/>
  <c r="K25" s="1"/>
  <c r="K27" s="1"/>
  <c r="I15"/>
  <c r="K15" s="1"/>
  <c r="F27"/>
  <c r="I22"/>
  <c r="K22" s="1"/>
  <c r="I24"/>
  <c r="K24" s="1"/>
  <c r="I18"/>
  <c r="K18" s="1"/>
  <c r="I14"/>
  <c r="K14" s="1"/>
  <c r="E16" l="1"/>
  <c r="M16" s="1"/>
  <c r="E14"/>
  <c r="E15"/>
  <c r="M15" s="1"/>
  <c r="F13" l="1"/>
  <c r="F25" s="1"/>
  <c r="M14"/>
  <c r="L27" s="1"/>
  <c r="F28" l="1"/>
  <c r="F29" s="1"/>
  <c r="I25"/>
  <c r="I26" s="1"/>
</calcChain>
</file>

<file path=xl/comments1.xml><?xml version="1.0" encoding="utf-8"?>
<comments xmlns="http://schemas.openxmlformats.org/spreadsheetml/2006/main">
  <authors>
    <author>Otavio Augusto de Souza Bastos</author>
  </authors>
  <commentList>
    <comment ref="F6" authorId="0">
      <text>
        <r>
          <rPr>
            <b/>
            <sz val="9"/>
            <color indexed="81"/>
            <rFont val="Segoe UI"/>
            <family val="2"/>
          </rPr>
          <t xml:space="preserve">Estimativa de 5 municípios por contrato, estimados 16 contratos = 16 x 5 = 80
</t>
        </r>
      </text>
    </comment>
    <comment ref="F7" authorId="0">
      <text>
        <r>
          <rPr>
            <b/>
            <sz val="9"/>
            <color indexed="81"/>
            <rFont val="Segoe UI"/>
            <family val="2"/>
          </rPr>
          <t>Estimativa máxima de 16 sub-contratos, com 5 municípios cada.</t>
        </r>
      </text>
    </comment>
    <comment ref="F8" authorId="0">
      <text>
        <r>
          <rPr>
            <b/>
            <sz val="9"/>
            <color indexed="81"/>
            <rFont val="Segoe UI"/>
            <family val="2"/>
          </rPr>
          <t>Estimativa de 40 placas de 6m² cada.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<sst xmlns="http://schemas.openxmlformats.org/spreadsheetml/2006/main" count="686" uniqueCount="316">
  <si>
    <t>B.D.I.</t>
  </si>
  <si>
    <t>Encargos Sociais</t>
  </si>
  <si>
    <t xml:space="preserve">SINAPI - 05/2019 - Bahia
ORSE - 03/2019 - Sergipe
</t>
  </si>
  <si>
    <t>25,74%</t>
  </si>
  <si>
    <t>Planilha Orçamentária Sintética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</si>
  <si>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</si>
  <si>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</si>
  <si>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</si>
  <si>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</si>
  <si>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</si>
  <si>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</si>
  <si>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</si>
  <si>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</si>
  <si>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</si>
  <si>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 xml:space="preserve"> 1 </t>
  </si>
  <si>
    <t>Serviços Preliminares</t>
  </si>
  <si>
    <t xml:space="preserve"> 1.1 </t>
  </si>
  <si>
    <t xml:space="preserve"> 00000037-Aguada </t>
  </si>
  <si>
    <t>Próprio</t>
  </si>
  <si>
    <t>Mobilização de equipamentos, máquinas e pessoal, inclusive com deslocamento internos</t>
  </si>
  <si>
    <t>unidade</t>
  </si>
  <si>
    <t xml:space="preserve"> 1.2 </t>
  </si>
  <si>
    <t xml:space="preserve"> 00000038-Aguada </t>
  </si>
  <si>
    <t>Desmobilização de equipamentos, máquinas e pessoal, inclusive com deslocamento internos</t>
  </si>
  <si>
    <t xml:space="preserve"> 1.3 </t>
  </si>
  <si>
    <t xml:space="preserve"> 74209/001 </t>
  </si>
  <si>
    <t>SINAPI</t>
  </si>
  <si>
    <t>PLACA DE OBRA EM CHAPA DE ACO GALVANIZADO</t>
  </si>
  <si>
    <t>m²</t>
  </si>
  <si>
    <t xml:space="preserve"> 1.4 </t>
  </si>
  <si>
    <t xml:space="preserve"> 00000039-Aguada </t>
  </si>
  <si>
    <t>Obtenção e registro em cartório de registro de imóveis ou títulos de documentos do Termo de Cessão de uso da área de execução da aguada</t>
  </si>
  <si>
    <t xml:space="preserve"> 1.5 </t>
  </si>
  <si>
    <t xml:space="preserve"> 73859/001 </t>
  </si>
  <si>
    <t>LIMPEZA MECANIZADA DE TERRENO COM REMOCAO DE CAMADA VEGETAL, UTILIZANDO TRATOR DE ESTEIRAS</t>
  </si>
  <si>
    <t xml:space="preserve"> 2 </t>
  </si>
  <si>
    <t>Movimentação de Terra</t>
  </si>
  <si>
    <t xml:space="preserve"> 2.1 </t>
  </si>
  <si>
    <t xml:space="preserve"> 00000042- AGUADA </t>
  </si>
  <si>
    <t>Escavação, carga e transporte de material de 1ªcategoria - DMT de 50 a 200 m - caminho de serviço em leito natural - com escavadeira hidráulica e caminha basculante de 6 m³, c/empolamento</t>
  </si>
  <si>
    <t>m³</t>
  </si>
  <si>
    <t xml:space="preserve"> 2.2 </t>
  </si>
  <si>
    <t xml:space="preserve"> 00000043- AGUADA </t>
  </si>
  <si>
    <t>Espalhamento e Compactação mecânica de material de 1ª categoria em talude de aguada sem controle do Grau de Compactação.</t>
  </si>
  <si>
    <t>Tipo</t>
  </si>
  <si>
    <t>Composição</t>
  </si>
  <si>
    <t>SERP - SERVIÇOS PRELIMINARES</t>
  </si>
  <si>
    <t>Composição Auxiliar</t>
  </si>
  <si>
    <t xml:space="preserve"> 5853 </t>
  </si>
  <si>
    <t>TRATOR DE ESTEIRAS, POTÊNCIA 150 HP, PESO OPERACIONAL 16,7 T, COM RODA MOTRIZ ELEVADA E LÂMINA 3,18 M3 - CHI DIURNO. AF_06/2014</t>
  </si>
  <si>
    <t>CHOR - CUSTOS HORÁRIOS DE MÁQUINAS E EQUIPAMENTOS</t>
  </si>
  <si>
    <t>CHI</t>
  </si>
  <si>
    <t xml:space="preserve"> 67826 </t>
  </si>
  <si>
    <t>CAMINHÃO BASCULANTE 6 M3 TOCO, PESO BRUTO TOTAL 16.000 KG, CARGA ÚTIL MÁXIMA 11.130 KG, DISTÂNCIA ENTRE EIXOS 5,36 M, POTÊNCIA 185 CV, INCLUSIVE CAÇAMBA METÁLICA - CHP DIURNO. AF_06/2014</t>
  </si>
  <si>
    <t>CHP</t>
  </si>
  <si>
    <t xml:space="preserve"> 84013 </t>
  </si>
  <si>
    <t>ESCAVADEIRA HIDRÁULICA SOBRE ESTEIRAS, CAÇAMBA 0,80 M3, PESO OPERACIONAL 17,8 T, POTÊNCIA LÍQUIDA 110 HP - CHI DIURNO. AF_10/2014</t>
  </si>
  <si>
    <t>Insumo</t>
  </si>
  <si>
    <t xml:space="preserve"> 8897 </t>
  </si>
  <si>
    <t>ORSE</t>
  </si>
  <si>
    <t>Transportes de máquinas e equipamentos por caminhão cavalo mecânico com carreta prancha cap. 20t</t>
  </si>
  <si>
    <t>Equipamento</t>
  </si>
  <si>
    <t>h</t>
  </si>
  <si>
    <t>Valor do BDI =&gt;</t>
  </si>
  <si>
    <t>Valor com BDI =&gt;</t>
  </si>
  <si>
    <t>CANT - CANTEIRO DE OBRAS</t>
  </si>
  <si>
    <t xml:space="preserve"> 94962 </t>
  </si>
  <si>
    <t>CONCRETO MAGRO PARA LASTRO, TRAÇO 1:4,5:4,5 (CIMENTO/ AREIA MÉDIA/ BRITA 1)  - PREPARO MECÂNICO COM BETONEIRA 400 L. AF_07/2016</t>
  </si>
  <si>
    <t>FUES - FUNDAÇÕES E ESTRUTURAS</t>
  </si>
  <si>
    <t xml:space="preserve"> 88262 </t>
  </si>
  <si>
    <t>CARPINTEIRO DE FORMAS COM ENCARGOS COMPLEMENTARES</t>
  </si>
  <si>
    <t>SEDI - SERVIÇOS DIVERSOS</t>
  </si>
  <si>
    <t>H</t>
  </si>
  <si>
    <t xml:space="preserve"> 88316 </t>
  </si>
  <si>
    <t>SERVENTE COM ENCARGOS COMPLEMENTARES</t>
  </si>
  <si>
    <t xml:space="preserve"> 00004813 </t>
  </si>
  <si>
    <t>PLACA DE OBRA (PARA CONSTRUCAO CIVIL) EM CHAPA GALVANIZADA *N. 22*, DE *2,0 X 1,125* M</t>
  </si>
  <si>
    <t>Material</t>
  </si>
  <si>
    <t xml:space="preserve"> 00004491 </t>
  </si>
  <si>
    <t>PONTALETE DE MADEIRA NAO APARELHADA *7,5 X 7,5* CM (3 X 3 ") PINUS, MISTA OU EQUIVALENTE DA REGIAO</t>
  </si>
  <si>
    <t>M</t>
  </si>
  <si>
    <t xml:space="preserve"> 00005075 </t>
  </si>
  <si>
    <t>PREGO DE ACO POLIDO COM CABECA 18 X 30 (2 3/4 X 10)</t>
  </si>
  <si>
    <t>KG</t>
  </si>
  <si>
    <t xml:space="preserve"> 00004417 </t>
  </si>
  <si>
    <t>SARRAFO DE MADEIRA NAO APARELHADA *2,5 X 7* CM, MACARANDUBA, ANGELIM OU EQUIVALENTE DA REGIAO</t>
  </si>
  <si>
    <t>ASTU - ASSENTAMENTO DE TUBOS E PECAS</t>
  </si>
  <si>
    <t xml:space="preserve"> 90772 </t>
  </si>
  <si>
    <t>AUXILIAR DE ESCRITORIO COM ENCARGOS COMPLEMENTARES</t>
  </si>
  <si>
    <t xml:space="preserve"> 2789 </t>
  </si>
  <si>
    <t>Veículo leve - pick up (97kw)</t>
  </si>
  <si>
    <t xml:space="preserve"> 00004222 </t>
  </si>
  <si>
    <t>GASOLINA COMUM</t>
  </si>
  <si>
    <t>L</t>
  </si>
  <si>
    <t>Taxas</t>
  </si>
  <si>
    <t xml:space="preserve"> 5851 </t>
  </si>
  <si>
    <t>TRATOR DE ESTEIRAS, POTÊNCIA 150 HP, PESO OPERACIONAL 16,7 T, COM RODA MOTRIZ ELEVADA E LÂMINA 3,18 M3 - CHP DIURNO. AF_06/2014</t>
  </si>
  <si>
    <t>MOVT - MOVIMENTO DE TERRA</t>
  </si>
  <si>
    <t xml:space="preserve"> 90991 </t>
  </si>
  <si>
    <t>ESCAVADEIRA HIDRÁULICA SOBRE ESTEIRAS, CAÇAMBA 0,80 M3, PESO OPERACIONAL 17,8 T, POTÊNCIA LÍQUIDA 110 HP - CHP DIURNO. AF_10/2014</t>
  </si>
  <si>
    <t xml:space="preserve"> 67827 </t>
  </si>
  <si>
    <t>CAMINHÃO BASCULANTE 6 M3 TOCO, PESO BRUTO TOTAL 16.000 KG, CARGA ÚTIL MÁXIMA 11.130 KG, DISTÂNCIA ENTRE EIXOS 5,36 M, POTÊNCIA 185 CV, INCLUSIVE CAÇAMBA METÁLICA - CHI DIURNO. AF_06/2014</t>
  </si>
  <si>
    <t>COMPANHIA DE DESENVOLVIMENTO DOS VALES DO SÃO FRANCISCO E DO PARNAÍBA</t>
  </si>
  <si>
    <t>6ª SUPERINTENDÊNCIA REGIONAL</t>
  </si>
  <si>
    <t>DETALHAMENTO DO BDI - SEM DESONERAÇÃO</t>
  </si>
  <si>
    <t>ITEM</t>
  </si>
  <si>
    <t>DESCRIÇÕES DOS ITENS</t>
  </si>
  <si>
    <t>%</t>
  </si>
  <si>
    <t>Valor</t>
  </si>
  <si>
    <t>BDI</t>
  </si>
  <si>
    <t xml:space="preserve"> </t>
  </si>
  <si>
    <t>(R$)</t>
  </si>
  <si>
    <t>ADMINISTRAÇÃO CENTRAL ( AC )</t>
  </si>
  <si>
    <t>TRIBUTOS ( I )</t>
  </si>
  <si>
    <t>2.1</t>
  </si>
  <si>
    <t>ISS</t>
  </si>
  <si>
    <t>2.2</t>
  </si>
  <si>
    <t>PIS</t>
  </si>
  <si>
    <t>2.3</t>
  </si>
  <si>
    <t>Cofins</t>
  </si>
  <si>
    <t>TAXA DE RISCO ( R )</t>
  </si>
  <si>
    <t>SEGURO E GARANTIAS (S + G)</t>
  </si>
  <si>
    <t>DESPESAS FINANCEIRAS ( F )</t>
  </si>
  <si>
    <t>LUCRO ( L )</t>
  </si>
  <si>
    <t>BDI =</t>
  </si>
  <si>
    <t xml:space="preserve">  (1+AC+R+S+G)*(1+DF)*(1+L)</t>
  </si>
  <si>
    <r>
      <t xml:space="preserve">-1             </t>
    </r>
    <r>
      <rPr>
        <b/>
        <sz val="10"/>
        <rFont val="Arial Narrow"/>
        <family val="2"/>
      </rPr>
      <t>====================&gt;</t>
    </r>
  </si>
  <si>
    <t xml:space="preserve">PV = </t>
  </si>
  <si>
    <t xml:space="preserve">                    (1-I)</t>
  </si>
  <si>
    <t>LUCRO (L) =</t>
  </si>
  <si>
    <t>DETALHAMENTO DOS ENCARGOS SOCIAIS</t>
  </si>
  <si>
    <t>DISCRIMINAÇÃO</t>
  </si>
  <si>
    <t>SEM DESONERAÇÃO</t>
  </si>
  <si>
    <t>HORISTA</t>
  </si>
  <si>
    <t>A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</si>
  <si>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</si>
  <si>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</si>
  <si>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</si>
  <si>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</si>
  <si>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</si>
  <si>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</si>
  <si>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</si>
  <si>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</si>
  <si>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</si>
  <si>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</si>
  <si>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</si>
  <si>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</si>
  <si>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 xml:space="preserve">Salário Educação </t>
  </si>
  <si>
    <t>A7</t>
  </si>
  <si>
    <t>Seguro Contra Acidente de Trabalho</t>
  </si>
  <si>
    <t>A8</t>
  </si>
  <si>
    <t>FGTS</t>
  </si>
  <si>
    <t>A9</t>
  </si>
  <si>
    <t>Seconci</t>
  </si>
  <si>
    <t>0,00%</t>
  </si>
  <si>
    <t>SUBTOTAL DE "A"</t>
  </si>
  <si>
    <t>B</t>
  </si>
  <si>
    <t>GRUPO B</t>
  </si>
  <si>
    <t>B1</t>
  </si>
  <si>
    <t>Repouso Semanal Remunerado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</si>
  <si>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</si>
  <si>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</si>
  <si>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</si>
  <si>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</si>
  <si>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</si>
  <si>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</si>
  <si>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</si>
  <si>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</si>
  <si>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</si>
  <si>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</si>
  <si>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</si>
  <si>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</si>
  <si>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</si>
  <si>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</si>
  <si>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</si>
  <si>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</si>
  <si>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</si>
  <si>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</si>
  <si>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SUBTOTAL DE  "B"</t>
  </si>
  <si>
    <t>C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</si>
  <si>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</si>
  <si>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</si>
  <si>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</si>
  <si>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</si>
  <si>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</si>
  <si>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</si>
  <si>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</si>
  <si>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</si>
  <si>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Recisão Sem Justa Causa</t>
  </si>
  <si>
    <t>C5</t>
  </si>
  <si>
    <t>Indenização Adicional</t>
  </si>
  <si>
    <t>SUBTOTAL DE "C"</t>
  </si>
  <si>
    <t>D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</si>
  <si>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</si>
  <si>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</si>
  <si>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</si>
  <si>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</si>
  <si>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</si>
  <si>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SUBTOTAL DE "D"</t>
  </si>
  <si>
    <t>TOTAIS DE ENCARGOS SOCIAIS</t>
  </si>
  <si>
    <t>BDI: 25,74%</t>
  </si>
  <si>
    <t>Nº de Aguadas =</t>
  </si>
  <si>
    <t xml:space="preserve">Não Desonerado: 
Horista: 116,85%
</t>
  </si>
  <si>
    <t>MINISTÉRIO DO DESENVOLVIMENTO REGIONAL</t>
  </si>
  <si>
    <t>TOTAL COM B.D.I =</t>
  </si>
  <si>
    <t>Cronograma Físico e Financeiro</t>
  </si>
  <si>
    <t>Total Por Etapa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</si>
  <si>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</si>
  <si>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</si>
  <si>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</si>
  <si>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</si>
  <si>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</si>
  <si>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</si>
  <si>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</si>
  <si>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</si>
  <si>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</si>
  <si>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300 DIAS</t>
  </si>
  <si>
    <t>330 DIAS</t>
  </si>
  <si>
    <t>360 DIAS</t>
  </si>
  <si>
    <t/>
  </si>
  <si>
    <t>Porcentagem</t>
  </si>
  <si>
    <t>Custo</t>
  </si>
  <si>
    <t>Porcentagem Acumulado</t>
  </si>
  <si>
    <t>100,0%</t>
  </si>
  <si>
    <t>Custo Acumulado</t>
  </si>
  <si>
    <t>Composições Analíticas com Preço Unitário</t>
  </si>
  <si>
    <t>Bancos</t>
  </si>
  <si>
    <t xml:space="preserve">SINAPI - 02/2020 - Bahia
ORSE - 12/2019 - Sergipe
</t>
  </si>
  <si>
    <t>Não Desonerado: 
Horista: 114,00%
Mensalista: 70,98%</t>
  </si>
  <si>
    <t>Composições Principais</t>
  </si>
  <si>
    <t xml:space="preserve"> 00000025-AGUADA </t>
  </si>
  <si>
    <t>Registro em Cartório</t>
  </si>
  <si>
    <t xml:space="preserve"> 00000026-AGUADA </t>
  </si>
  <si>
    <t>Reconhecimento de firma em cartório</t>
  </si>
  <si>
    <t xml:space="preserve">_______________________________________________________________
Orçamento Geral 6ªSR
</t>
  </si>
  <si>
    <t>Obra</t>
  </si>
  <si>
    <t>100,00%
182.381,60</t>
  </si>
  <si>
    <t>5,00%
9.119,08</t>
  </si>
  <si>
    <t>10,00%
18.238,16</t>
  </si>
  <si>
    <t>20,00%
36.476,32</t>
  </si>
  <si>
    <t>30,00%
54.714,48</t>
  </si>
  <si>
    <t>100,00%
88.958,40</t>
  </si>
  <si>
    <t>20,00%
17.791,68</t>
  </si>
  <si>
    <t>40,00%
35.583,36</t>
  </si>
  <si>
    <t>Serviços de engenharia civil para recuperação, limpeza, manutenção, e desassoreamento de 1200 aguadas, em comunidades difusas da Zona Rural dos municípios de atuação da 6ª Superintendência Regional da CODEVASF, no Estado da Bahia. 2020</t>
  </si>
  <si>
    <t xml:space="preserve">Serviços de engenharia civil para recuperação, limpeza, manutenção, e desassoreamento de 1200 aguadas, em comunidades difusas da Zona Rural dos municípios contidos na área de atuação da 6ª Superintendência Regional da CODEVASF, no Estado da Bahia. </t>
  </si>
  <si>
    <t>100,00%
1.344.577,60</t>
  </si>
  <si>
    <t>5,47%
73.546,36</t>
  </si>
  <si>
    <t>10,26%
137.973,64</t>
  </si>
  <si>
    <t>17,98%
241.728,32</t>
  </si>
  <si>
    <t>20,16%
271.018,72</t>
  </si>
  <si>
    <t>7,64%
102.714,48</t>
  </si>
  <si>
    <t>3,57%
48.000,00</t>
  </si>
  <si>
    <t>10,07%
135.440,80</t>
  </si>
  <si>
    <t>6,50%
87.440,80</t>
  </si>
  <si>
    <t>100,00%
126.881,60</t>
  </si>
  <si>
    <t>50,00%
63.440,80</t>
  </si>
  <si>
    <t>100,00%
466.356,00</t>
  </si>
  <si>
    <t>10,00%
46.635,60</t>
  </si>
  <si>
    <t>20,00%
93.271,20</t>
  </si>
  <si>
    <t>30,00%
139.906,80</t>
  </si>
  <si>
    <t>40,00%
186.542,40</t>
  </si>
  <si>
    <t>100,00%
480.000,00</t>
  </si>
  <si>
    <t>10,00%
48.000,00</t>
  </si>
  <si>
    <t>15,00%
72.000,00</t>
  </si>
  <si>
    <t>5,00%
24.000,00</t>
  </si>
  <si>
    <t>100,00%
15.157.500,00</t>
  </si>
  <si>
    <t>10,00%
1.515.750,00</t>
  </si>
  <si>
    <t>15,00%
2.273.625,00</t>
  </si>
  <si>
    <t>5,00%
757.875,00</t>
  </si>
  <si>
    <t>100,00%
14.580.000,00</t>
  </si>
  <si>
    <t>10,00%
1.458.000,00</t>
  </si>
  <si>
    <t>15,00%
2.187.000,00</t>
  </si>
  <si>
    <t>5,00%
729.000,00</t>
  </si>
  <si>
    <t>100,00%
577.500,00</t>
  </si>
  <si>
    <t>10,00%
57.750,00</t>
  </si>
  <si>
    <t>15,00%
86.625,00</t>
  </si>
  <si>
    <t>5,00%
28.875,00</t>
  </si>
  <si>
    <t>0,45%</t>
  </si>
  <si>
    <t>0,84%</t>
  </si>
  <si>
    <t>10,65%</t>
  </si>
  <si>
    <t>10,83%</t>
  </si>
  <si>
    <t>9,81%</t>
  </si>
  <si>
    <t>9,48%</t>
  </si>
  <si>
    <t>14,6%</t>
  </si>
  <si>
    <t>5,12%</t>
  </si>
  <si>
    <t>73.546,36</t>
  </si>
  <si>
    <t>137.973,64</t>
  </si>
  <si>
    <t>1.757.478,32</t>
  </si>
  <si>
    <t>1.786.768,72</t>
  </si>
  <si>
    <t>1.618.464,48</t>
  </si>
  <si>
    <t>1.563.750,00</t>
  </si>
  <si>
    <t>2.409.065,80</t>
  </si>
  <si>
    <t>845.315,80</t>
  </si>
  <si>
    <t>1,28%</t>
  </si>
  <si>
    <t>11,93%</t>
  </si>
  <si>
    <t>22,76%</t>
  </si>
  <si>
    <t>32,57%</t>
  </si>
  <si>
    <t>42,37%</t>
  </si>
  <si>
    <t>51,85%</t>
  </si>
  <si>
    <t>61,33%</t>
  </si>
  <si>
    <t>70,8%</t>
  </si>
  <si>
    <t>80,28%</t>
  </si>
  <si>
    <t>94,88%</t>
  </si>
  <si>
    <t>211.520,00</t>
  </si>
  <si>
    <t>1.968.998,32</t>
  </si>
  <si>
    <t>3.755.767,04</t>
  </si>
  <si>
    <t>5.374.231,52</t>
  </si>
  <si>
    <t>6.992.696,00</t>
  </si>
  <si>
    <t>8.556.446,00</t>
  </si>
  <si>
    <t>10.120.196,00</t>
  </si>
  <si>
    <t>11.683.946,00</t>
  </si>
  <si>
    <t>13.247.696,00</t>
  </si>
  <si>
    <t>15.656.761,80</t>
  </si>
  <si>
    <t>16.502.077,60</t>
  </si>
  <si>
    <t xml:space="preserve">Serviços de engenharia civil para recuperação, limpeza, manutenção, e desassoreamento de 1200 aguadas, em comunidades difusas da Zona Rural dos municípios de atuação da 6ª Superintendência Regional da CODEVASF, no Estado da Bahia. 2020 </t>
  </si>
</sst>
</file>

<file path=xl/styles.xml><?xml version="1.0" encoding="utf-8"?>
<styleSheet xmlns="http://schemas.openxmlformats.org/spreadsheetml/2006/main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00000"/>
    <numFmt numFmtId="165" formatCode="&quot;R$ &quot;#,##0.00"/>
    <numFmt numFmtId="166" formatCode="_(* #,##0.00_);_(* \(#,##0.00\);_(* &quot;-&quot;??_);_(@_)"/>
    <numFmt numFmtId="167" formatCode="0.0000%"/>
    <numFmt numFmtId="168" formatCode="&quot;BDI = &quot;0.00%"/>
    <numFmt numFmtId="169" formatCode="0.0000"/>
  </numFmts>
  <fonts count="25">
    <font>
      <sz val="11"/>
      <name val="Arial"/>
      <family val="1"/>
    </font>
    <font>
      <sz val="11"/>
      <name val="Arial"/>
      <family val="1"/>
    </font>
    <font>
      <b/>
      <sz val="10"/>
      <color indexed="8"/>
      <name val="Arial Narrow"/>
      <family val="2"/>
    </font>
    <font>
      <b/>
      <sz val="9"/>
      <color indexed="8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b/>
      <sz val="10"/>
      <color indexed="10"/>
      <name val="Arial Narrow"/>
      <family val="2"/>
    </font>
    <font>
      <sz val="10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1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1"/>
      <color theme="1"/>
      <name val="Arial"/>
      <family val="1"/>
    </font>
    <font>
      <b/>
      <sz val="10"/>
      <color theme="1"/>
      <name val="Arial"/>
      <family val="1"/>
    </font>
    <font>
      <sz val="11"/>
      <color theme="1"/>
      <name val="Arial"/>
      <family val="1"/>
    </font>
    <font>
      <sz val="10"/>
      <color theme="1"/>
      <name val="Arial"/>
      <family val="1"/>
    </font>
    <font>
      <b/>
      <sz val="10"/>
      <color rgb="FF000000"/>
      <name val="Arial"/>
      <family val="1"/>
    </font>
  </fonts>
  <fills count="2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rgb="FFD6D6D6"/>
      </patternFill>
    </fill>
    <fill>
      <patternFill patternType="solid">
        <fgColor rgb="FFEFEFEF"/>
      </patternFill>
    </fill>
  </fills>
  <borders count="48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rgb="FFCCCCCC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rgb="FFFF5500"/>
      </bottom>
      <diagonal/>
    </border>
    <border>
      <left/>
      <right/>
      <top style="thick">
        <color rgb="FF000000"/>
      </top>
      <bottom/>
      <diagonal/>
    </border>
    <border>
      <left/>
      <right/>
      <top/>
      <bottom style="thick">
        <color rgb="FF0092F6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0" fontId="9" fillId="0" borderId="0"/>
    <xf numFmtId="166" fontId="9" fillId="0" borderId="0" applyFont="0" applyFill="0" applyBorder="0" applyAlignment="0" applyProtection="0"/>
  </cellStyleXfs>
  <cellXfs count="209">
    <xf numFmtId="0" fontId="0" fillId="0" borderId="0" xfId="0"/>
    <xf numFmtId="49" fontId="2" fillId="0" borderId="0" xfId="0" applyNumberFormat="1" applyFont="1" applyAlignment="1">
      <alignment horizontal="left" vertical="top" wrapText="1" indent="1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/>
    </xf>
    <xf numFmtId="165" fontId="6" fillId="0" borderId="0" xfId="0" applyNumberFormat="1" applyFont="1" applyAlignment="1">
      <alignment horizontal="left"/>
    </xf>
    <xf numFmtId="0" fontId="6" fillId="18" borderId="4" xfId="0" applyFont="1" applyFill="1" applyBorder="1" applyAlignment="1">
      <alignment horizontal="center"/>
    </xf>
    <xf numFmtId="0" fontId="6" fillId="18" borderId="6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18" borderId="9" xfId="0" applyFont="1" applyFill="1" applyBorder="1" applyAlignment="1">
      <alignment horizontal="center"/>
    </xf>
    <xf numFmtId="0" fontId="6" fillId="18" borderId="11" xfId="0" applyFont="1" applyFill="1" applyBorder="1" applyAlignment="1">
      <alignment horizontal="center"/>
    </xf>
    <xf numFmtId="0" fontId="6" fillId="0" borderId="1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0" xfId="0" applyFont="1"/>
    <xf numFmtId="0" fontId="6" fillId="0" borderId="12" xfId="0" applyFont="1" applyBorder="1" applyAlignment="1">
      <alignment horizontal="center"/>
    </xf>
    <xf numFmtId="0" fontId="6" fillId="0" borderId="16" xfId="0" applyFont="1" applyBorder="1"/>
    <xf numFmtId="0" fontId="6" fillId="0" borderId="14" xfId="0" applyFont="1" applyBorder="1"/>
    <xf numFmtId="2" fontId="6" fillId="0" borderId="13" xfId="0" applyNumberFormat="1" applyFont="1" applyBorder="1" applyAlignment="1">
      <alignment horizontal="center"/>
    </xf>
    <xf numFmtId="4" fontId="4" fillId="0" borderId="14" xfId="0" applyNumberFormat="1" applyFont="1" applyBorder="1"/>
    <xf numFmtId="4" fontId="6" fillId="0" borderId="13" xfId="0" applyNumberFormat="1" applyFont="1" applyBorder="1"/>
    <xf numFmtId="43" fontId="6" fillId="0" borderId="0" xfId="1" applyFont="1"/>
    <xf numFmtId="43" fontId="4" fillId="0" borderId="0" xfId="1" applyFont="1"/>
    <xf numFmtId="0" fontId="4" fillId="0" borderId="12" xfId="0" applyFont="1" applyBorder="1" applyAlignment="1">
      <alignment horizontal="center"/>
    </xf>
    <xf numFmtId="0" fontId="4" fillId="0" borderId="16" xfId="0" applyFont="1" applyBorder="1"/>
    <xf numFmtId="0" fontId="4" fillId="0" borderId="14" xfId="0" applyFont="1" applyBorder="1"/>
    <xf numFmtId="2" fontId="4" fillId="0" borderId="13" xfId="0" applyNumberFormat="1" applyFont="1" applyBorder="1" applyAlignment="1">
      <alignment horizontal="center"/>
    </xf>
    <xf numFmtId="0" fontId="4" fillId="0" borderId="15" xfId="0" applyFont="1" applyBorder="1"/>
    <xf numFmtId="4" fontId="6" fillId="0" borderId="15" xfId="0" applyNumberFormat="1" applyFont="1" applyBorder="1"/>
    <xf numFmtId="10" fontId="6" fillId="0" borderId="0" xfId="0" applyNumberFormat="1" applyFont="1"/>
    <xf numFmtId="0" fontId="4" fillId="0" borderId="16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43" fontId="4" fillId="0" borderId="0" xfId="0" applyNumberFormat="1" applyFont="1"/>
    <xf numFmtId="4" fontId="4" fillId="0" borderId="15" xfId="0" applyNumberFormat="1" applyFont="1" applyBorder="1"/>
    <xf numFmtId="2" fontId="6" fillId="0" borderId="14" xfId="0" applyNumberFormat="1" applyFont="1" applyBorder="1"/>
    <xf numFmtId="0" fontId="6" fillId="0" borderId="7" xfId="0" applyFont="1" applyBorder="1" applyAlignment="1">
      <alignment horizontal="center"/>
    </xf>
    <xf numFmtId="0" fontId="6" fillId="0" borderId="8" xfId="0" applyFont="1" applyBorder="1"/>
    <xf numFmtId="0" fontId="6" fillId="0" borderId="9" xfId="0" applyFont="1" applyBorder="1"/>
    <xf numFmtId="2" fontId="6" fillId="0" borderId="10" xfId="0" applyNumberFormat="1" applyFont="1" applyBorder="1" applyAlignment="1">
      <alignment horizontal="center"/>
    </xf>
    <xf numFmtId="4" fontId="4" fillId="0" borderId="9" xfId="0" applyNumberFormat="1" applyFont="1" applyBorder="1"/>
    <xf numFmtId="4" fontId="6" fillId="0" borderId="11" xfId="0" applyNumberFormat="1" applyFont="1" applyBorder="1"/>
    <xf numFmtId="0" fontId="4" fillId="0" borderId="0" xfId="0" applyFont="1" applyAlignment="1">
      <alignment horizontal="right"/>
    </xf>
    <xf numFmtId="10" fontId="7" fillId="0" borderId="0" xfId="3" applyNumberFormat="1" applyFont="1" applyAlignment="1">
      <alignment horizontal="center"/>
    </xf>
    <xf numFmtId="4" fontId="4" fillId="0" borderId="0" xfId="0" applyNumberFormat="1" applyFont="1"/>
    <xf numFmtId="4" fontId="6" fillId="0" borderId="0" xfId="0" applyNumberFormat="1" applyFont="1"/>
    <xf numFmtId="166" fontId="4" fillId="0" borderId="0" xfId="0" applyNumberFormat="1" applyFont="1"/>
    <xf numFmtId="167" fontId="4" fillId="0" borderId="0" xfId="3" applyNumberFormat="1" applyFont="1"/>
    <xf numFmtId="0" fontId="4" fillId="0" borderId="18" xfId="0" applyFont="1" applyBorder="1"/>
    <xf numFmtId="165" fontId="5" fillId="0" borderId="0" xfId="1" applyNumberFormat="1" applyFont="1"/>
    <xf numFmtId="0" fontId="4" fillId="0" borderId="21" xfId="0" applyFont="1" applyBorder="1"/>
    <xf numFmtId="169" fontId="4" fillId="0" borderId="0" xfId="0" applyNumberFormat="1" applyFont="1"/>
    <xf numFmtId="2" fontId="6" fillId="0" borderId="0" xfId="0" applyNumberFormat="1" applyFont="1"/>
    <xf numFmtId="0" fontId="6" fillId="0" borderId="0" xfId="0" applyFont="1" applyAlignment="1">
      <alignment horizontal="right"/>
    </xf>
    <xf numFmtId="10" fontId="6" fillId="0" borderId="0" xfId="3" applyNumberFormat="1" applyFont="1"/>
    <xf numFmtId="0" fontId="8" fillId="0" borderId="0" xfId="0" applyFont="1"/>
    <xf numFmtId="0" fontId="11" fillId="0" borderId="27" xfId="4" applyFont="1" applyBorder="1" applyAlignment="1">
      <alignment horizontal="center" vertical="center"/>
    </xf>
    <xf numFmtId="0" fontId="11" fillId="20" borderId="27" xfId="4" applyFont="1" applyFill="1" applyBorder="1" applyAlignment="1">
      <alignment horizontal="center" vertical="center"/>
    </xf>
    <xf numFmtId="0" fontId="12" fillId="0" borderId="27" xfId="4" applyFont="1" applyBorder="1" applyAlignment="1">
      <alignment horizontal="center" vertical="center"/>
    </xf>
    <xf numFmtId="0" fontId="11" fillId="0" borderId="26" xfId="4" applyFont="1" applyBorder="1" applyAlignment="1">
      <alignment horizontal="center" vertical="center"/>
    </xf>
    <xf numFmtId="0" fontId="11" fillId="0" borderId="26" xfId="4" applyFont="1" applyBorder="1" applyAlignment="1">
      <alignment horizontal="left" vertical="center"/>
    </xf>
    <xf numFmtId="0" fontId="12" fillId="0" borderId="26" xfId="4" applyFont="1" applyBorder="1" applyAlignment="1">
      <alignment horizontal="center" vertical="center"/>
    </xf>
    <xf numFmtId="0" fontId="12" fillId="0" borderId="22" xfId="4" applyFont="1" applyBorder="1" applyAlignment="1">
      <alignment horizontal="left" vertical="center"/>
    </xf>
    <xf numFmtId="0" fontId="11" fillId="0" borderId="32" xfId="4" applyFont="1" applyBorder="1" applyAlignment="1">
      <alignment horizontal="left" vertical="center"/>
    </xf>
    <xf numFmtId="0" fontId="11" fillId="0" borderId="33" xfId="4" applyFont="1" applyBorder="1" applyAlignment="1">
      <alignment horizontal="left" vertical="center"/>
    </xf>
    <xf numFmtId="0" fontId="12" fillId="0" borderId="30" xfId="4" applyFont="1" applyBorder="1" applyAlignment="1">
      <alignment horizontal="left" vertical="center"/>
    </xf>
    <xf numFmtId="0" fontId="12" fillId="0" borderId="28" xfId="4" applyFont="1" applyBorder="1" applyAlignment="1">
      <alignment horizontal="left" vertical="center"/>
    </xf>
    <xf numFmtId="0" fontId="9" fillId="21" borderId="31" xfId="4" applyFill="1" applyBorder="1" applyAlignment="1">
      <alignment horizontal="right" vertical="center"/>
    </xf>
    <xf numFmtId="0" fontId="13" fillId="21" borderId="31" xfId="4" applyFont="1" applyFill="1" applyBorder="1" applyAlignment="1">
      <alignment horizontal="right" vertical="center"/>
    </xf>
    <xf numFmtId="0" fontId="13" fillId="21" borderId="40" xfId="4" applyFont="1" applyFill="1" applyBorder="1" applyAlignment="1">
      <alignment horizontal="right" vertical="center"/>
    </xf>
    <xf numFmtId="0" fontId="11" fillId="20" borderId="26" xfId="4" applyFont="1" applyFill="1" applyBorder="1" applyAlignment="1">
      <alignment horizontal="center" vertical="center" wrapText="1"/>
    </xf>
    <xf numFmtId="0" fontId="9" fillId="0" borderId="0" xfId="5"/>
    <xf numFmtId="0" fontId="11" fillId="20" borderId="27" xfId="5" applyFont="1" applyFill="1" applyBorder="1" applyAlignment="1">
      <alignment horizontal="center"/>
    </xf>
    <xf numFmtId="0" fontId="12" fillId="0" borderId="29" xfId="5" applyFont="1" applyBorder="1" applyAlignment="1">
      <alignment horizontal="left"/>
    </xf>
    <xf numFmtId="0" fontId="12" fillId="0" borderId="30" xfId="5" applyFont="1" applyBorder="1" applyAlignment="1">
      <alignment horizontal="left"/>
    </xf>
    <xf numFmtId="10" fontId="12" fillId="20" borderId="27" xfId="6" applyNumberFormat="1" applyFont="1" applyFill="1" applyBorder="1" applyAlignment="1">
      <alignment horizontal="center"/>
    </xf>
    <xf numFmtId="49" fontId="12" fillId="20" borderId="27" xfId="6" applyNumberFormat="1" applyFont="1" applyFill="1" applyBorder="1" applyAlignment="1">
      <alignment horizontal="center"/>
    </xf>
    <xf numFmtId="10" fontId="11" fillId="20" borderId="27" xfId="6" applyNumberFormat="1" applyFont="1" applyFill="1" applyBorder="1" applyAlignment="1">
      <alignment horizontal="center"/>
    </xf>
    <xf numFmtId="0" fontId="12" fillId="0" borderId="34" xfId="5" applyFont="1" applyBorder="1" applyAlignment="1">
      <alignment vertical="center"/>
    </xf>
    <xf numFmtId="10" fontId="11" fillId="20" borderId="36" xfId="5" applyNumberFormat="1" applyFont="1" applyFill="1" applyBorder="1" applyAlignment="1">
      <alignment horizontal="center"/>
    </xf>
    <xf numFmtId="10" fontId="12" fillId="20" borderId="38" xfId="6" applyNumberFormat="1" applyFont="1" applyFill="1" applyBorder="1" applyAlignment="1">
      <alignment horizontal="center"/>
    </xf>
    <xf numFmtId="10" fontId="11" fillId="20" borderId="41" xfId="6" applyNumberFormat="1" applyFont="1" applyFill="1" applyBorder="1" applyAlignment="1">
      <alignment horizontal="center" vertical="center"/>
    </xf>
    <xf numFmtId="0" fontId="16" fillId="16" borderId="1" xfId="0" applyFont="1" applyFill="1" applyBorder="1" applyAlignment="1">
      <alignment horizontal="left" vertical="top" wrapText="1"/>
    </xf>
    <xf numFmtId="0" fontId="16" fillId="16" borderId="1" xfId="0" applyFont="1" applyFill="1" applyBorder="1" applyAlignment="1">
      <alignment horizontal="right" vertical="top" wrapText="1"/>
    </xf>
    <xf numFmtId="0" fontId="16" fillId="16" borderId="1" xfId="0" applyFont="1" applyFill="1" applyBorder="1" applyAlignment="1">
      <alignment horizontal="center" vertical="top" wrapText="1"/>
    </xf>
    <xf numFmtId="0" fontId="18" fillId="15" borderId="1" xfId="0" applyFont="1" applyFill="1" applyBorder="1" applyAlignment="1">
      <alignment horizontal="left" vertical="top" wrapText="1"/>
    </xf>
    <xf numFmtId="0" fontId="18" fillId="15" borderId="1" xfId="0" applyFont="1" applyFill="1" applyBorder="1" applyAlignment="1">
      <alignment horizontal="right" vertical="top" wrapText="1"/>
    </xf>
    <xf numFmtId="0" fontId="18" fillId="15" borderId="1" xfId="0" applyFont="1" applyFill="1" applyBorder="1" applyAlignment="1">
      <alignment horizontal="center" vertical="top" wrapText="1"/>
    </xf>
    <xf numFmtId="164" fontId="18" fillId="15" borderId="1" xfId="0" applyNumberFormat="1" applyFont="1" applyFill="1" applyBorder="1" applyAlignment="1">
      <alignment horizontal="right" vertical="top" wrapText="1"/>
    </xf>
    <xf numFmtId="4" fontId="18" fillId="15" borderId="1" xfId="0" applyNumberFormat="1" applyFont="1" applyFill="1" applyBorder="1" applyAlignment="1">
      <alignment horizontal="right" vertical="top" wrapText="1"/>
    </xf>
    <xf numFmtId="0" fontId="19" fillId="22" borderId="1" xfId="0" applyFont="1" applyFill="1" applyBorder="1" applyAlignment="1">
      <alignment horizontal="left" vertical="top" wrapText="1"/>
    </xf>
    <xf numFmtId="0" fontId="19" fillId="22" borderId="1" xfId="0" applyFont="1" applyFill="1" applyBorder="1" applyAlignment="1">
      <alignment horizontal="right" vertical="top" wrapText="1"/>
    </xf>
    <xf numFmtId="0" fontId="19" fillId="22" borderId="1" xfId="0" applyFont="1" applyFill="1" applyBorder="1" applyAlignment="1">
      <alignment horizontal="center" vertical="top" wrapText="1"/>
    </xf>
    <xf numFmtId="164" fontId="19" fillId="22" borderId="1" xfId="0" applyNumberFormat="1" applyFont="1" applyFill="1" applyBorder="1" applyAlignment="1">
      <alignment horizontal="right" vertical="top" wrapText="1"/>
    </xf>
    <xf numFmtId="4" fontId="19" fillId="22" borderId="1" xfId="0" applyNumberFormat="1" applyFont="1" applyFill="1" applyBorder="1" applyAlignment="1">
      <alignment horizontal="right" vertical="top" wrapText="1"/>
    </xf>
    <xf numFmtId="0" fontId="19" fillId="23" borderId="1" xfId="0" applyFont="1" applyFill="1" applyBorder="1" applyAlignment="1">
      <alignment horizontal="left" vertical="top" wrapText="1"/>
    </xf>
    <xf numFmtId="0" fontId="19" fillId="23" borderId="1" xfId="0" applyFont="1" applyFill="1" applyBorder="1" applyAlignment="1">
      <alignment horizontal="right" vertical="top" wrapText="1"/>
    </xf>
    <xf numFmtId="0" fontId="19" fillId="23" borderId="1" xfId="0" applyFont="1" applyFill="1" applyBorder="1" applyAlignment="1">
      <alignment horizontal="center" vertical="top" wrapText="1"/>
    </xf>
    <xf numFmtId="164" fontId="19" fillId="23" borderId="1" xfId="0" applyNumberFormat="1" applyFont="1" applyFill="1" applyBorder="1" applyAlignment="1">
      <alignment horizontal="right" vertical="top" wrapText="1"/>
    </xf>
    <xf numFmtId="4" fontId="19" fillId="23" borderId="1" xfId="0" applyNumberFormat="1" applyFont="1" applyFill="1" applyBorder="1" applyAlignment="1">
      <alignment horizontal="right" vertical="top" wrapText="1"/>
    </xf>
    <xf numFmtId="0" fontId="19" fillId="16" borderId="0" xfId="0" applyFont="1" applyFill="1" applyAlignment="1">
      <alignment horizontal="right" vertical="top" wrapText="1"/>
    </xf>
    <xf numFmtId="4" fontId="19" fillId="16" borderId="0" xfId="0" applyNumberFormat="1" applyFont="1" applyFill="1" applyAlignment="1">
      <alignment horizontal="right" vertical="top" wrapText="1"/>
    </xf>
    <xf numFmtId="0" fontId="18" fillId="15" borderId="45" xfId="0" applyFont="1" applyFill="1" applyBorder="1" applyAlignment="1">
      <alignment horizontal="left" vertical="top" wrapText="1"/>
    </xf>
    <xf numFmtId="0" fontId="17" fillId="16" borderId="0" xfId="0" applyFont="1" applyFill="1" applyAlignment="1">
      <alignment horizontal="right" vertical="top" wrapText="1"/>
    </xf>
    <xf numFmtId="0" fontId="17" fillId="16" borderId="0" xfId="0" applyFont="1" applyFill="1" applyAlignment="1">
      <alignment horizontal="center" vertical="top" wrapText="1"/>
    </xf>
    <xf numFmtId="0" fontId="20" fillId="2" borderId="0" xfId="0" applyFont="1" applyFill="1" applyAlignment="1">
      <alignment horizontal="left" vertical="top" wrapText="1"/>
    </xf>
    <xf numFmtId="0" fontId="22" fillId="0" borderId="0" xfId="0" applyFont="1"/>
    <xf numFmtId="0" fontId="21" fillId="10" borderId="0" xfId="0" applyFont="1" applyFill="1" applyAlignment="1">
      <alignment horizontal="left" vertical="top" wrapText="1"/>
    </xf>
    <xf numFmtId="0" fontId="20" fillId="4" borderId="43" xfId="0" applyFont="1" applyFill="1" applyBorder="1" applyAlignment="1">
      <alignment horizontal="center" vertical="center" wrapText="1"/>
    </xf>
    <xf numFmtId="0" fontId="20" fillId="6" borderId="43" xfId="0" applyFont="1" applyFill="1" applyBorder="1" applyAlignment="1">
      <alignment horizontal="center" vertical="center" wrapText="1"/>
    </xf>
    <xf numFmtId="0" fontId="20" fillId="5" borderId="43" xfId="0" applyFont="1" applyFill="1" applyBorder="1" applyAlignment="1">
      <alignment horizontal="center" vertical="center" wrapText="1"/>
    </xf>
    <xf numFmtId="0" fontId="21" fillId="7" borderId="43" xfId="0" applyFont="1" applyFill="1" applyBorder="1" applyAlignment="1">
      <alignment horizontal="center" vertical="center" wrapText="1"/>
    </xf>
    <xf numFmtId="0" fontId="21" fillId="7" borderId="43" xfId="0" applyFont="1" applyFill="1" applyBorder="1" applyAlignment="1">
      <alignment horizontal="left" vertical="top" wrapText="1"/>
    </xf>
    <xf numFmtId="0" fontId="21" fillId="8" borderId="43" xfId="0" applyFont="1" applyFill="1" applyBorder="1" applyAlignment="1">
      <alignment horizontal="right" vertical="top" wrapText="1"/>
    </xf>
    <xf numFmtId="4" fontId="21" fillId="9" borderId="43" xfId="0" applyNumberFormat="1" applyFont="1" applyFill="1" applyBorder="1" applyAlignment="1">
      <alignment horizontal="center" vertical="top" wrapText="1"/>
    </xf>
    <xf numFmtId="0" fontId="22" fillId="0" borderId="0" xfId="0" applyFont="1" applyAlignment="1">
      <alignment horizontal="center"/>
    </xf>
    <xf numFmtId="0" fontId="23" fillId="0" borderId="43" xfId="0" applyFont="1" applyFill="1" applyBorder="1" applyAlignment="1">
      <alignment horizontal="center" vertical="center" wrapText="1"/>
    </xf>
    <xf numFmtId="0" fontId="23" fillId="0" borderId="43" xfId="0" applyFont="1" applyFill="1" applyBorder="1" applyAlignment="1">
      <alignment horizontal="left" vertical="center" wrapText="1"/>
    </xf>
    <xf numFmtId="2" fontId="23" fillId="0" borderId="43" xfId="0" applyNumberFormat="1" applyFont="1" applyFill="1" applyBorder="1" applyAlignment="1">
      <alignment horizontal="center" vertical="center" wrapText="1"/>
    </xf>
    <xf numFmtId="4" fontId="23" fillId="0" borderId="43" xfId="0" applyNumberFormat="1" applyFont="1" applyFill="1" applyBorder="1" applyAlignment="1">
      <alignment horizontal="center" vertical="center" wrapText="1"/>
    </xf>
    <xf numFmtId="4" fontId="23" fillId="0" borderId="42" xfId="0" applyNumberFormat="1" applyFont="1" applyFill="1" applyBorder="1" applyAlignment="1">
      <alignment horizontal="center" vertical="top" wrapText="1"/>
    </xf>
    <xf numFmtId="0" fontId="21" fillId="7" borderId="43" xfId="0" applyFont="1" applyFill="1" applyBorder="1" applyAlignment="1">
      <alignment horizontal="left" vertical="center" wrapText="1"/>
    </xf>
    <xf numFmtId="0" fontId="21" fillId="8" borderId="43" xfId="0" applyFont="1" applyFill="1" applyBorder="1" applyAlignment="1">
      <alignment horizontal="center" vertical="center" wrapText="1"/>
    </xf>
    <xf numFmtId="4" fontId="21" fillId="9" borderId="43" xfId="0" applyNumberFormat="1" applyFont="1" applyFill="1" applyBorder="1" applyAlignment="1">
      <alignment horizontal="center" vertical="center" wrapText="1"/>
    </xf>
    <xf numFmtId="0" fontId="23" fillId="13" borderId="0" xfId="0" applyFont="1" applyFill="1" applyAlignment="1">
      <alignment horizontal="center" vertical="top" wrapText="1"/>
    </xf>
    <xf numFmtId="0" fontId="23" fillId="12" borderId="0" xfId="0" applyFont="1" applyFill="1" applyAlignment="1">
      <alignment horizontal="left" vertical="top" wrapText="1"/>
    </xf>
    <xf numFmtId="0" fontId="21" fillId="11" borderId="0" xfId="0" applyFont="1" applyFill="1" applyAlignment="1">
      <alignment horizontal="right" vertical="top" wrapText="1"/>
    </xf>
    <xf numFmtId="44" fontId="21" fillId="17" borderId="43" xfId="2" applyFont="1" applyFill="1" applyBorder="1" applyAlignment="1">
      <alignment vertical="top" wrapText="1"/>
    </xf>
    <xf numFmtId="0" fontId="24" fillId="14" borderId="1" xfId="0" applyFont="1" applyFill="1" applyBorder="1" applyAlignment="1">
      <alignment horizontal="left" vertical="top" wrapText="1"/>
    </xf>
    <xf numFmtId="0" fontId="24" fillId="14" borderId="1" xfId="0" applyFont="1" applyFill="1" applyBorder="1" applyAlignment="1">
      <alignment horizontal="right" vertical="top" wrapText="1"/>
    </xf>
    <xf numFmtId="0" fontId="18" fillId="14" borderId="46" xfId="0" applyFont="1" applyFill="1" applyBorder="1" applyAlignment="1">
      <alignment horizontal="right" vertical="top" wrapText="1"/>
    </xf>
    <xf numFmtId="0" fontId="18" fillId="15" borderId="44" xfId="0" applyFont="1" applyFill="1" applyBorder="1" applyAlignment="1">
      <alignment horizontal="right" vertical="top" wrapText="1"/>
    </xf>
    <xf numFmtId="0" fontId="0" fillId="0" borderId="0" xfId="0"/>
    <xf numFmtId="0" fontId="16" fillId="16" borderId="1" xfId="0" applyFont="1" applyFill="1" applyBorder="1" applyAlignment="1">
      <alignment horizontal="left" vertical="top" wrapText="1"/>
    </xf>
    <xf numFmtId="0" fontId="18" fillId="15" borderId="1" xfId="0" applyFont="1" applyFill="1" applyBorder="1" applyAlignment="1">
      <alignment horizontal="left" vertical="top" wrapText="1"/>
    </xf>
    <xf numFmtId="0" fontId="16" fillId="16" borderId="0" xfId="0" applyFont="1" applyFill="1" applyAlignment="1">
      <alignment horizontal="left" vertical="top" wrapText="1"/>
    </xf>
    <xf numFmtId="0" fontId="17" fillId="16" borderId="0" xfId="0" applyFont="1" applyFill="1" applyAlignment="1">
      <alignment horizontal="left" vertical="top" wrapText="1"/>
    </xf>
    <xf numFmtId="0" fontId="19" fillId="16" borderId="0" xfId="0" applyFont="1" applyFill="1" applyAlignment="1">
      <alignment horizontal="center" vertical="top" wrapText="1"/>
    </xf>
    <xf numFmtId="0" fontId="22" fillId="0" borderId="0" xfId="0" applyFont="1" applyAlignment="1">
      <alignment horizontal="center"/>
    </xf>
    <xf numFmtId="0" fontId="20" fillId="3" borderId="47" xfId="0" applyFont="1" applyFill="1" applyBorder="1" applyAlignment="1">
      <alignment horizontal="center" wrapText="1"/>
    </xf>
    <xf numFmtId="0" fontId="22" fillId="0" borderId="47" xfId="0" applyFont="1" applyBorder="1" applyAlignment="1">
      <alignment horizontal="center"/>
    </xf>
    <xf numFmtId="0" fontId="21" fillId="11" borderId="0" xfId="0" applyFont="1" applyFill="1" applyAlignment="1">
      <alignment horizontal="right" vertical="top" wrapText="1"/>
    </xf>
    <xf numFmtId="0" fontId="21" fillId="10" borderId="43" xfId="0" applyFont="1" applyFill="1" applyBorder="1" applyAlignment="1">
      <alignment horizontal="center" vertical="top" wrapText="1"/>
    </xf>
    <xf numFmtId="0" fontId="20" fillId="2" borderId="0" xfId="0" applyFont="1" applyFill="1" applyAlignment="1">
      <alignment horizontal="center" vertical="center" wrapText="1"/>
    </xf>
    <xf numFmtId="0" fontId="21" fillId="10" borderId="0" xfId="0" applyFont="1" applyFill="1" applyAlignment="1">
      <alignment horizontal="center" vertical="top" wrapText="1"/>
    </xf>
    <xf numFmtId="0" fontId="20" fillId="2" borderId="0" xfId="0" applyFont="1" applyFill="1" applyAlignment="1">
      <alignment horizontal="center" vertical="top" wrapText="1"/>
    </xf>
    <xf numFmtId="0" fontId="21" fillId="10" borderId="0" xfId="0" applyFont="1" applyFill="1" applyAlignment="1">
      <alignment horizontal="center" vertical="center" wrapText="1"/>
    </xf>
    <xf numFmtId="0" fontId="19" fillId="16" borderId="0" xfId="0" applyFont="1" applyFill="1" applyAlignment="1">
      <alignment horizontal="center" vertical="top" wrapText="1"/>
    </xf>
    <xf numFmtId="0" fontId="0" fillId="0" borderId="0" xfId="0"/>
    <xf numFmtId="0" fontId="19" fillId="16" borderId="0" xfId="0" applyFont="1" applyFill="1" applyAlignment="1">
      <alignment horizontal="right" vertical="top" wrapText="1"/>
    </xf>
    <xf numFmtId="0" fontId="19" fillId="22" borderId="1" xfId="0" applyFont="1" applyFill="1" applyBorder="1" applyAlignment="1">
      <alignment horizontal="left" vertical="top" wrapText="1"/>
    </xf>
    <xf numFmtId="0" fontId="16" fillId="16" borderId="1" xfId="0" applyFont="1" applyFill="1" applyBorder="1" applyAlignment="1">
      <alignment horizontal="left" vertical="top" wrapText="1"/>
    </xf>
    <xf numFmtId="0" fontId="18" fillId="15" borderId="1" xfId="0" applyFont="1" applyFill="1" applyBorder="1" applyAlignment="1">
      <alignment horizontal="left" vertical="top" wrapText="1"/>
    </xf>
    <xf numFmtId="0" fontId="19" fillId="23" borderId="1" xfId="0" applyFont="1" applyFill="1" applyBorder="1" applyAlignment="1">
      <alignment horizontal="left" vertical="top" wrapText="1"/>
    </xf>
    <xf numFmtId="0" fontId="16" fillId="16" borderId="0" xfId="0" applyFont="1" applyFill="1" applyAlignment="1">
      <alignment horizontal="left" vertical="top" wrapText="1"/>
    </xf>
    <xf numFmtId="0" fontId="17" fillId="16" borderId="0" xfId="0" applyFont="1" applyFill="1" applyAlignment="1">
      <alignment horizontal="left" vertical="top" wrapText="1"/>
    </xf>
    <xf numFmtId="0" fontId="16" fillId="16" borderId="0" xfId="0" applyFont="1" applyFill="1" applyAlignment="1">
      <alignment horizontal="center" wrapText="1"/>
    </xf>
    <xf numFmtId="0" fontId="17" fillId="16" borderId="17" xfId="0" applyFont="1" applyFill="1" applyBorder="1" applyAlignment="1">
      <alignment horizontal="center" vertical="top" wrapText="1"/>
    </xf>
    <xf numFmtId="0" fontId="17" fillId="16" borderId="19" xfId="0" applyFont="1" applyFill="1" applyBorder="1" applyAlignment="1">
      <alignment horizontal="center" vertical="top" wrapText="1"/>
    </xf>
    <xf numFmtId="0" fontId="17" fillId="16" borderId="6" xfId="0" applyFont="1" applyFill="1" applyBorder="1" applyAlignment="1">
      <alignment horizontal="center" vertical="top" wrapText="1"/>
    </xf>
    <xf numFmtId="0" fontId="17" fillId="16" borderId="20" xfId="0" applyFont="1" applyFill="1" applyBorder="1" applyAlignment="1">
      <alignment horizontal="center" vertical="top" wrapText="1"/>
    </xf>
    <xf numFmtId="0" fontId="17" fillId="16" borderId="21" xfId="0" applyFont="1" applyFill="1" applyBorder="1" applyAlignment="1">
      <alignment horizontal="center" vertical="top" wrapText="1"/>
    </xf>
    <xf numFmtId="0" fontId="17" fillId="16" borderId="11" xfId="0" applyFont="1" applyFill="1" applyBorder="1" applyAlignment="1">
      <alignment horizontal="center" vertical="top" wrapText="1"/>
    </xf>
    <xf numFmtId="0" fontId="16" fillId="16" borderId="21" xfId="0" applyFont="1" applyFill="1" applyBorder="1" applyAlignment="1">
      <alignment horizontal="center" vertical="top" wrapText="1"/>
    </xf>
    <xf numFmtId="0" fontId="16" fillId="16" borderId="1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6" fillId="0" borderId="17" xfId="0" applyFont="1" applyBorder="1" applyAlignment="1">
      <alignment horizontal="right" vertical="center"/>
    </xf>
    <xf numFmtId="0" fontId="6" fillId="0" borderId="20" xfId="0" applyFont="1" applyBorder="1" applyAlignment="1">
      <alignment horizontal="right" vertical="center"/>
    </xf>
    <xf numFmtId="0" fontId="4" fillId="0" borderId="19" xfId="0" quotePrefix="1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168" fontId="6" fillId="0" borderId="6" xfId="3" applyNumberFormat="1" applyFont="1" applyBorder="1" applyAlignment="1">
      <alignment horizontal="center" vertical="center"/>
    </xf>
    <xf numFmtId="168" fontId="6" fillId="0" borderId="11" xfId="3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left" vertical="top" wrapText="1" indent="7"/>
    </xf>
    <xf numFmtId="0" fontId="5" fillId="0" borderId="0" xfId="0" applyFont="1" applyAlignment="1">
      <alignment horizontal="center"/>
    </xf>
    <xf numFmtId="0" fontId="6" fillId="18" borderId="2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18" borderId="3" xfId="0" applyFont="1" applyFill="1" applyBorder="1" applyAlignment="1">
      <alignment horizontal="center" vertical="center"/>
    </xf>
    <xf numFmtId="0" fontId="6" fillId="18" borderId="4" xfId="0" applyFont="1" applyFill="1" applyBorder="1" applyAlignment="1">
      <alignment horizontal="center" vertical="center"/>
    </xf>
    <xf numFmtId="0" fontId="6" fillId="18" borderId="8" xfId="0" applyFont="1" applyFill="1" applyBorder="1" applyAlignment="1">
      <alignment horizontal="center" vertical="center"/>
    </xf>
    <xf numFmtId="0" fontId="6" fillId="18" borderId="9" xfId="0" applyFont="1" applyFill="1" applyBorder="1" applyAlignment="1">
      <alignment horizontal="center" vertical="center"/>
    </xf>
    <xf numFmtId="0" fontId="6" fillId="18" borderId="5" xfId="0" applyFont="1" applyFill="1" applyBorder="1" applyAlignment="1">
      <alignment horizontal="center" vertical="center"/>
    </xf>
    <xf numFmtId="0" fontId="6" fillId="18" borderId="10" xfId="0" applyFont="1" applyFill="1" applyBorder="1" applyAlignment="1">
      <alignment horizontal="center" vertical="center"/>
    </xf>
    <xf numFmtId="10" fontId="6" fillId="0" borderId="0" xfId="3" applyNumberFormat="1" applyFont="1" applyAlignment="1">
      <alignment horizontal="center" vertical="center"/>
    </xf>
    <xf numFmtId="0" fontId="6" fillId="0" borderId="0" xfId="0" applyFont="1"/>
    <xf numFmtId="0" fontId="12" fillId="0" borderId="27" xfId="5" applyFont="1" applyBorder="1" applyAlignment="1">
      <alignment horizontal="left" wrapText="1"/>
    </xf>
    <xf numFmtId="0" fontId="12" fillId="0" borderId="27" xfId="5" applyFont="1" applyBorder="1" applyAlignment="1">
      <alignment horizontal="left"/>
    </xf>
    <xf numFmtId="0" fontId="11" fillId="0" borderId="26" xfId="4" applyFont="1" applyBorder="1" applyAlignment="1">
      <alignment horizontal="center" vertical="center"/>
    </xf>
    <xf numFmtId="0" fontId="11" fillId="0" borderId="27" xfId="4" applyFont="1" applyBorder="1" applyAlignment="1">
      <alignment horizontal="left" vertical="center"/>
    </xf>
    <xf numFmtId="0" fontId="11" fillId="0" borderId="22" xfId="4" applyFont="1" applyBorder="1" applyAlignment="1">
      <alignment horizontal="right" vertical="center"/>
    </xf>
    <xf numFmtId="0" fontId="12" fillId="0" borderId="27" xfId="4" applyFont="1" applyBorder="1" applyAlignment="1">
      <alignment horizontal="left" vertical="center"/>
    </xf>
    <xf numFmtId="0" fontId="12" fillId="0" borderId="29" xfId="4" applyFont="1" applyBorder="1" applyAlignment="1">
      <alignment horizontal="left" vertical="center" wrapText="1"/>
    </xf>
    <xf numFmtId="0" fontId="12" fillId="0" borderId="30" xfId="4" applyFont="1" applyBorder="1" applyAlignment="1">
      <alignment horizontal="left" vertical="center" wrapText="1"/>
    </xf>
    <xf numFmtId="0" fontId="12" fillId="0" borderId="28" xfId="4" applyFont="1" applyBorder="1" applyAlignment="1">
      <alignment horizontal="left" vertical="center" wrapText="1"/>
    </xf>
    <xf numFmtId="0" fontId="11" fillId="0" borderId="31" xfId="4" applyFont="1" applyBorder="1" applyAlignment="1">
      <alignment horizontal="right" vertical="center"/>
    </xf>
    <xf numFmtId="0" fontId="10" fillId="19" borderId="22" xfId="4" applyFont="1" applyFill="1" applyBorder="1" applyAlignment="1">
      <alignment horizontal="center" vertical="center"/>
    </xf>
    <xf numFmtId="0" fontId="10" fillId="19" borderId="23" xfId="4" applyFont="1" applyFill="1" applyBorder="1" applyAlignment="1">
      <alignment horizontal="center" vertical="center"/>
    </xf>
    <xf numFmtId="0" fontId="10" fillId="19" borderId="24" xfId="4" applyFont="1" applyFill="1" applyBorder="1" applyAlignment="1">
      <alignment horizontal="center" vertical="center"/>
    </xf>
    <xf numFmtId="0" fontId="10" fillId="19" borderId="25" xfId="4" applyFont="1" applyFill="1" applyBorder="1" applyAlignment="1">
      <alignment horizontal="center" vertical="center"/>
    </xf>
    <xf numFmtId="0" fontId="9" fillId="21" borderId="31" xfId="4" applyFill="1" applyBorder="1" applyAlignment="1">
      <alignment horizontal="center" vertical="center"/>
    </xf>
    <xf numFmtId="0" fontId="9" fillId="21" borderId="37" xfId="4" applyFill="1" applyBorder="1" applyAlignment="1">
      <alignment horizontal="center" vertical="center"/>
    </xf>
    <xf numFmtId="0" fontId="9" fillId="21" borderId="39" xfId="4" applyFill="1" applyBorder="1" applyAlignment="1">
      <alignment horizontal="center" vertical="center"/>
    </xf>
    <xf numFmtId="0" fontId="12" fillId="0" borderId="29" xfId="5" applyFont="1" applyBorder="1" applyAlignment="1">
      <alignment horizontal="left"/>
    </xf>
    <xf numFmtId="0" fontId="12" fillId="0" borderId="30" xfId="5" applyFont="1" applyBorder="1" applyAlignment="1">
      <alignment horizontal="left"/>
    </xf>
    <xf numFmtId="0" fontId="12" fillId="0" borderId="28" xfId="5" applyFont="1" applyBorder="1" applyAlignment="1">
      <alignment horizontal="left"/>
    </xf>
    <xf numFmtId="0" fontId="11" fillId="0" borderId="26" xfId="4" applyFont="1" applyBorder="1" applyAlignment="1">
      <alignment horizontal="left" vertical="center"/>
    </xf>
    <xf numFmtId="0" fontId="11" fillId="0" borderId="35" xfId="4" applyFont="1" applyBorder="1" applyAlignment="1">
      <alignment horizontal="right" vertical="center"/>
    </xf>
    <xf numFmtId="0" fontId="17" fillId="16" borderId="0" xfId="0" applyFont="1" applyFill="1" applyAlignment="1">
      <alignment horizontal="center" vertical="top" wrapText="1"/>
    </xf>
  </cellXfs>
  <cellStyles count="7">
    <cellStyle name="Moeda" xfId="2" builtinId="4"/>
    <cellStyle name="Normal" xfId="0" builtinId="0"/>
    <cellStyle name="Normal 2" xfId="5"/>
    <cellStyle name="Normal_PP-VI" xfId="4"/>
    <cellStyle name="Porcentagem" xfId="3" builtinId="5"/>
    <cellStyle name="Separador de milhares" xfId="1" builtinId="3"/>
    <cellStyle name="Vírgula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266700"/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752475</xdr:colOff>
      <xdr:row>2</xdr:row>
      <xdr:rowOff>123825</xdr:rowOff>
    </xdr:to>
    <xdr:pic>
      <xdr:nvPicPr>
        <xdr:cNvPr id="2" name="Picture 3">
          <a:extLst>
            <a:ext uri="{FF2B5EF4-FFF2-40B4-BE49-F238E27FC236}">
              <a16:creationId xmlns="" xmlns:a16="http://schemas.microsoft.com/office/drawing/2014/main" id="{2C8EBF2B-81A4-4B18-A1BC-A99B81D9B0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6685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5"/>
  <sheetViews>
    <sheetView tabSelected="1" showOutlineSymbols="0" showWhiteSpace="0" workbookViewId="0">
      <selection activeCell="G9" sqref="G9"/>
    </sheetView>
  </sheetViews>
  <sheetFormatPr defaultColWidth="9" defaultRowHeight="13.8"/>
  <cols>
    <col min="1" max="2" width="10" style="108" bestFit="1" customWidth="1"/>
    <col min="3" max="3" width="9.8984375" style="108" bestFit="1" customWidth="1"/>
    <col min="4" max="4" width="60" style="108" bestFit="1" customWidth="1"/>
    <col min="5" max="5" width="8" style="108" bestFit="1" customWidth="1"/>
    <col min="6" max="7" width="13" style="108" bestFit="1" customWidth="1"/>
    <col min="8" max="8" width="16.59765625" style="108" customWidth="1"/>
    <col min="9" max="13" width="9" style="108" hidden="1" customWidth="1"/>
    <col min="14" max="16384" width="9" style="108"/>
  </cols>
  <sheetData>
    <row r="1" spans="1:12" ht="30" customHeight="1">
      <c r="A1" s="107"/>
      <c r="B1" s="107"/>
      <c r="C1" s="148" t="s">
        <v>245</v>
      </c>
      <c r="D1" s="148"/>
      <c r="E1" s="145" t="s">
        <v>200</v>
      </c>
      <c r="F1" s="145"/>
      <c r="G1" s="147" t="s">
        <v>1</v>
      </c>
      <c r="H1" s="147"/>
    </row>
    <row r="2" spans="1:12" ht="45" customHeight="1">
      <c r="A2" s="109"/>
      <c r="B2" s="109"/>
      <c r="C2" s="148"/>
      <c r="D2" s="148"/>
      <c r="E2" s="146" t="s">
        <v>2</v>
      </c>
      <c r="F2" s="146"/>
      <c r="G2" s="146" t="s">
        <v>202</v>
      </c>
      <c r="H2" s="146"/>
    </row>
    <row r="3" spans="1:12">
      <c r="A3" s="141" t="s">
        <v>4</v>
      </c>
      <c r="B3" s="142"/>
      <c r="C3" s="142"/>
      <c r="D3" s="142"/>
      <c r="E3" s="142"/>
      <c r="F3" s="142"/>
      <c r="G3" s="142"/>
      <c r="H3" s="142"/>
    </row>
    <row r="4" spans="1:12" ht="30" customHeight="1">
      <c r="A4" s="110" t="s">
        <v>5</v>
      </c>
      <c r="B4" s="111" t="s">
        <v>6</v>
      </c>
      <c r="C4" s="110" t="s">
        <v>7</v>
      </c>
      <c r="D4" s="110" t="s">
        <v>8</v>
      </c>
      <c r="E4" s="112" t="s">
        <v>9</v>
      </c>
      <c r="F4" s="111" t="s">
        <v>10</v>
      </c>
      <c r="G4" s="111" t="s">
        <v>12</v>
      </c>
      <c r="H4" s="111" t="s">
        <v>13</v>
      </c>
    </row>
    <row r="5" spans="1:12" ht="16.5" customHeight="1">
      <c r="A5" s="113" t="s">
        <v>14</v>
      </c>
      <c r="B5" s="113"/>
      <c r="C5" s="113"/>
      <c r="D5" s="114" t="s">
        <v>15</v>
      </c>
      <c r="E5" s="114"/>
      <c r="F5" s="115"/>
      <c r="G5" s="114"/>
      <c r="H5" s="116">
        <f>SUM(H6:H10)</f>
        <v>1344577.6</v>
      </c>
      <c r="J5" s="140" t="s">
        <v>201</v>
      </c>
      <c r="K5" s="140"/>
      <c r="L5" s="117">
        <v>1200</v>
      </c>
    </row>
    <row r="6" spans="1:12" ht="29.25" customHeight="1">
      <c r="A6" s="118" t="s">
        <v>16</v>
      </c>
      <c r="B6" s="118" t="s">
        <v>17</v>
      </c>
      <c r="C6" s="118" t="s">
        <v>18</v>
      </c>
      <c r="D6" s="119" t="s">
        <v>19</v>
      </c>
      <c r="E6" s="118" t="s">
        <v>20</v>
      </c>
      <c r="F6" s="120">
        <v>80</v>
      </c>
      <c r="G6" s="121">
        <f>Composições!J13</f>
        <v>2279.77</v>
      </c>
      <c r="H6" s="121">
        <f>ROUND(F6*G6,2)</f>
        <v>182381.6</v>
      </c>
      <c r="J6" s="122"/>
    </row>
    <row r="7" spans="1:12" ht="28.5" customHeight="1">
      <c r="A7" s="118" t="s">
        <v>21</v>
      </c>
      <c r="B7" s="118" t="s">
        <v>22</v>
      </c>
      <c r="C7" s="118" t="s">
        <v>18</v>
      </c>
      <c r="D7" s="119" t="s">
        <v>23</v>
      </c>
      <c r="E7" s="118" t="s">
        <v>20</v>
      </c>
      <c r="F7" s="120">
        <v>80</v>
      </c>
      <c r="G7" s="121">
        <f>Composições!J22</f>
        <v>1586.02</v>
      </c>
      <c r="H7" s="121">
        <f t="shared" ref="H7:H13" si="0">ROUND(F7*G7,2)</f>
        <v>126881.60000000001</v>
      </c>
    </row>
    <row r="8" spans="1:12" ht="24" customHeight="1">
      <c r="A8" s="118" t="s">
        <v>24</v>
      </c>
      <c r="B8" s="118" t="s">
        <v>25</v>
      </c>
      <c r="C8" s="118" t="s">
        <v>26</v>
      </c>
      <c r="D8" s="119" t="s">
        <v>27</v>
      </c>
      <c r="E8" s="118" t="s">
        <v>28</v>
      </c>
      <c r="F8" s="120">
        <v>240</v>
      </c>
      <c r="G8" s="121">
        <f>Composições!J34</f>
        <v>370.66</v>
      </c>
      <c r="H8" s="121">
        <f t="shared" si="0"/>
        <v>88958.399999999994</v>
      </c>
    </row>
    <row r="9" spans="1:12" ht="36" customHeight="1">
      <c r="A9" s="118" t="s">
        <v>29</v>
      </c>
      <c r="B9" s="118" t="s">
        <v>30</v>
      </c>
      <c r="C9" s="118" t="s">
        <v>18</v>
      </c>
      <c r="D9" s="119" t="s">
        <v>31</v>
      </c>
      <c r="E9" s="118" t="s">
        <v>20</v>
      </c>
      <c r="F9" s="120">
        <v>1200</v>
      </c>
      <c r="G9" s="121">
        <f>Composições!J44</f>
        <v>388.63</v>
      </c>
      <c r="H9" s="121">
        <f t="shared" si="0"/>
        <v>466356</v>
      </c>
    </row>
    <row r="10" spans="1:12" ht="26.25" customHeight="1">
      <c r="A10" s="118" t="s">
        <v>32</v>
      </c>
      <c r="B10" s="118" t="s">
        <v>33</v>
      </c>
      <c r="C10" s="118" t="s">
        <v>26</v>
      </c>
      <c r="D10" s="119" t="s">
        <v>34</v>
      </c>
      <c r="E10" s="118" t="s">
        <v>28</v>
      </c>
      <c r="F10" s="120">
        <f>2500*L5</f>
        <v>3000000</v>
      </c>
      <c r="G10" s="121">
        <f>Composições!J51</f>
        <v>0.16</v>
      </c>
      <c r="H10" s="121">
        <f t="shared" si="0"/>
        <v>480000</v>
      </c>
    </row>
    <row r="11" spans="1:12" ht="15" customHeight="1">
      <c r="A11" s="113" t="s">
        <v>35</v>
      </c>
      <c r="B11" s="113"/>
      <c r="C11" s="113"/>
      <c r="D11" s="123" t="s">
        <v>36</v>
      </c>
      <c r="E11" s="113"/>
      <c r="F11" s="124"/>
      <c r="G11" s="113"/>
      <c r="H11" s="125">
        <f>SUM(H12:H13)</f>
        <v>15157500</v>
      </c>
    </row>
    <row r="12" spans="1:12" ht="45" customHeight="1">
      <c r="A12" s="118" t="s">
        <v>37</v>
      </c>
      <c r="B12" s="118" t="s">
        <v>38</v>
      </c>
      <c r="C12" s="118" t="s">
        <v>18</v>
      </c>
      <c r="D12" s="119" t="s">
        <v>39</v>
      </c>
      <c r="E12" s="118" t="s">
        <v>40</v>
      </c>
      <c r="F12" s="120">
        <f>2500*L5</f>
        <v>3000000</v>
      </c>
      <c r="G12" s="121">
        <f>Composições!J61</f>
        <v>4.8600000000000003</v>
      </c>
      <c r="H12" s="121">
        <f t="shared" si="0"/>
        <v>14580000</v>
      </c>
    </row>
    <row r="13" spans="1:12" ht="34.5" customHeight="1">
      <c r="A13" s="118" t="s">
        <v>41</v>
      </c>
      <c r="B13" s="118" t="s">
        <v>42</v>
      </c>
      <c r="C13" s="118" t="s">
        <v>18</v>
      </c>
      <c r="D13" s="119" t="s">
        <v>43</v>
      </c>
      <c r="E13" s="118" t="s">
        <v>40</v>
      </c>
      <c r="F13" s="120">
        <f>ROUND(0.25*F12,2)</f>
        <v>750000</v>
      </c>
      <c r="G13" s="121">
        <f>Composições!J68</f>
        <v>0.77</v>
      </c>
      <c r="H13" s="121">
        <f t="shared" si="0"/>
        <v>577500</v>
      </c>
    </row>
    <row r="14" spans="1:12">
      <c r="A14" s="126"/>
      <c r="B14" s="126"/>
      <c r="C14" s="126"/>
      <c r="D14" s="126"/>
      <c r="E14" s="126"/>
      <c r="F14" s="126"/>
      <c r="G14" s="126"/>
      <c r="H14" s="126"/>
    </row>
    <row r="15" spans="1:12">
      <c r="A15" s="143"/>
      <c r="B15" s="143"/>
      <c r="C15" s="143"/>
      <c r="D15" s="127"/>
      <c r="E15" s="128"/>
      <c r="F15" s="144" t="s">
        <v>204</v>
      </c>
      <c r="G15" s="144"/>
      <c r="H15" s="129">
        <f>H11+H5</f>
        <v>16502077.6</v>
      </c>
    </row>
  </sheetData>
  <mergeCells count="9">
    <mergeCell ref="J5:K5"/>
    <mergeCell ref="A3:H3"/>
    <mergeCell ref="A15:C15"/>
    <mergeCell ref="F15:G15"/>
    <mergeCell ref="E1:F1"/>
    <mergeCell ref="E2:F2"/>
    <mergeCell ref="G1:H1"/>
    <mergeCell ref="G2:H2"/>
    <mergeCell ref="C1:D2"/>
  </mergeCells>
  <pageMargins left="0.51181102362204722" right="0.51181102362204722" top="0.98425196850393704" bottom="0.98425196850393704" header="0.51181102362204722" footer="0.51181102362204722"/>
  <pageSetup paperSize="9" scale="89" fitToHeight="0" orientation="landscape" r:id="rId1"/>
  <headerFooter>
    <oddHeader>&amp;L &amp;CCompanhia de Desenvolvimento dos Vales do São Francisco e do Parnaíba
CNPJ: 00.399.857/0028-46 &amp;R</oddHeader>
    <oddFooter xml:space="preserve">&amp;L 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71"/>
  <sheetViews>
    <sheetView zoomScale="70" zoomScaleNormal="70" workbookViewId="0">
      <selection activeCell="E67" sqref="E67:J67"/>
    </sheetView>
  </sheetViews>
  <sheetFormatPr defaultRowHeight="13.8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9" width="12" bestFit="1" customWidth="1"/>
    <col min="10" max="10" width="14" bestFit="1" customWidth="1"/>
  </cols>
  <sheetData>
    <row r="1" spans="1:10" ht="15" customHeight="1" thickBot="1">
      <c r="A1" s="165" t="s">
        <v>225</v>
      </c>
      <c r="B1" s="165"/>
      <c r="C1" s="165"/>
      <c r="D1" s="166"/>
      <c r="E1" s="156" t="s">
        <v>226</v>
      </c>
      <c r="F1" s="156"/>
      <c r="G1" s="156" t="s">
        <v>0</v>
      </c>
      <c r="H1" s="156"/>
      <c r="I1" s="156" t="s">
        <v>1</v>
      </c>
      <c r="J1" s="156"/>
    </row>
    <row r="2" spans="1:10" ht="14.25" customHeight="1">
      <c r="A2" s="159" t="s">
        <v>244</v>
      </c>
      <c r="B2" s="160"/>
      <c r="C2" s="160"/>
      <c r="D2" s="161"/>
      <c r="E2" s="157" t="s">
        <v>227</v>
      </c>
      <c r="F2" s="157"/>
      <c r="G2" s="157" t="s">
        <v>3</v>
      </c>
      <c r="H2" s="157"/>
      <c r="I2" s="157" t="s">
        <v>228</v>
      </c>
      <c r="J2" s="157"/>
    </row>
    <row r="3" spans="1:10" s="134" customFormat="1" ht="14.25" customHeight="1" thickBot="1">
      <c r="A3" s="162"/>
      <c r="B3" s="163"/>
      <c r="C3" s="163"/>
      <c r="D3" s="164"/>
      <c r="E3" s="138"/>
      <c r="F3" s="138"/>
      <c r="G3" s="138"/>
      <c r="H3" s="138"/>
      <c r="I3" s="138"/>
      <c r="J3" s="138"/>
    </row>
    <row r="4" spans="1:10">
      <c r="A4" s="158" t="s">
        <v>225</v>
      </c>
      <c r="B4" s="150"/>
      <c r="C4" s="150"/>
      <c r="D4" s="150"/>
      <c r="E4" s="150"/>
      <c r="F4" s="150"/>
      <c r="G4" s="150"/>
      <c r="H4" s="150"/>
      <c r="I4" s="150"/>
      <c r="J4" s="150"/>
    </row>
    <row r="5" spans="1:10">
      <c r="A5" s="158" t="s">
        <v>229</v>
      </c>
      <c r="B5" s="150"/>
      <c r="C5" s="150"/>
      <c r="D5" s="150"/>
      <c r="E5" s="150"/>
      <c r="F5" s="150"/>
      <c r="G5" s="150"/>
      <c r="H5" s="150"/>
      <c r="I5" s="150"/>
      <c r="J5" s="150"/>
    </row>
    <row r="6" spans="1:10">
      <c r="A6" s="84" t="s">
        <v>16</v>
      </c>
      <c r="B6" s="85" t="s">
        <v>6</v>
      </c>
      <c r="C6" s="84" t="s">
        <v>7</v>
      </c>
      <c r="D6" s="84" t="s">
        <v>8</v>
      </c>
      <c r="E6" s="153" t="s">
        <v>44</v>
      </c>
      <c r="F6" s="153"/>
      <c r="G6" s="86" t="s">
        <v>9</v>
      </c>
      <c r="H6" s="85" t="s">
        <v>10</v>
      </c>
      <c r="I6" s="85" t="s">
        <v>11</v>
      </c>
      <c r="J6" s="85" t="s">
        <v>13</v>
      </c>
    </row>
    <row r="7" spans="1:10" ht="26.4">
      <c r="A7" s="87" t="s">
        <v>45</v>
      </c>
      <c r="B7" s="88" t="s">
        <v>17</v>
      </c>
      <c r="C7" s="87" t="s">
        <v>18</v>
      </c>
      <c r="D7" s="87" t="s">
        <v>19</v>
      </c>
      <c r="E7" s="154" t="s">
        <v>46</v>
      </c>
      <c r="F7" s="154"/>
      <c r="G7" s="89" t="s">
        <v>20</v>
      </c>
      <c r="H7" s="90">
        <v>1</v>
      </c>
      <c r="I7" s="91">
        <v>1813.09</v>
      </c>
      <c r="J7" s="91">
        <v>1813.09</v>
      </c>
    </row>
    <row r="8" spans="1:10" ht="39.6">
      <c r="A8" s="92" t="s">
        <v>47</v>
      </c>
      <c r="B8" s="93" t="s">
        <v>48</v>
      </c>
      <c r="C8" s="92" t="s">
        <v>26</v>
      </c>
      <c r="D8" s="92" t="s">
        <v>49</v>
      </c>
      <c r="E8" s="152" t="s">
        <v>50</v>
      </c>
      <c r="F8" s="152"/>
      <c r="G8" s="94" t="s">
        <v>51</v>
      </c>
      <c r="H8" s="95">
        <v>4.75</v>
      </c>
      <c r="I8" s="96">
        <v>61.12</v>
      </c>
      <c r="J8" s="96">
        <v>290.32</v>
      </c>
    </row>
    <row r="9" spans="1:10" ht="52.8">
      <c r="A9" s="92" t="s">
        <v>47</v>
      </c>
      <c r="B9" s="93" t="s">
        <v>52</v>
      </c>
      <c r="C9" s="92" t="s">
        <v>26</v>
      </c>
      <c r="D9" s="92" t="s">
        <v>53</v>
      </c>
      <c r="E9" s="152" t="s">
        <v>50</v>
      </c>
      <c r="F9" s="152"/>
      <c r="G9" s="94" t="s">
        <v>54</v>
      </c>
      <c r="H9" s="95">
        <v>3.75</v>
      </c>
      <c r="I9" s="96">
        <v>113.02</v>
      </c>
      <c r="J9" s="96">
        <v>423.82</v>
      </c>
    </row>
    <row r="10" spans="1:10" ht="39.6">
      <c r="A10" s="92" t="s">
        <v>47</v>
      </c>
      <c r="B10" s="93" t="s">
        <v>55</v>
      </c>
      <c r="C10" s="92" t="s">
        <v>26</v>
      </c>
      <c r="D10" s="92" t="s">
        <v>56</v>
      </c>
      <c r="E10" s="152" t="s">
        <v>50</v>
      </c>
      <c r="F10" s="152"/>
      <c r="G10" s="94" t="s">
        <v>51</v>
      </c>
      <c r="H10" s="95">
        <v>4.75</v>
      </c>
      <c r="I10" s="96">
        <v>58.91</v>
      </c>
      <c r="J10" s="96">
        <v>279.82</v>
      </c>
    </row>
    <row r="11" spans="1:10" ht="26.4">
      <c r="A11" s="97" t="s">
        <v>57</v>
      </c>
      <c r="B11" s="98" t="s">
        <v>58</v>
      </c>
      <c r="C11" s="97" t="s">
        <v>59</v>
      </c>
      <c r="D11" s="97" t="s">
        <v>60</v>
      </c>
      <c r="E11" s="155" t="s">
        <v>61</v>
      </c>
      <c r="F11" s="155"/>
      <c r="G11" s="99" t="s">
        <v>62</v>
      </c>
      <c r="H11" s="100">
        <v>4.75</v>
      </c>
      <c r="I11" s="101">
        <v>172.45</v>
      </c>
      <c r="J11" s="101">
        <v>819.13</v>
      </c>
    </row>
    <row r="12" spans="1:10">
      <c r="A12" s="102"/>
      <c r="B12" s="102"/>
      <c r="C12" s="102"/>
      <c r="D12" s="102"/>
      <c r="E12" s="102"/>
      <c r="F12" s="103"/>
      <c r="G12" s="102"/>
      <c r="H12" s="103"/>
      <c r="I12" s="102"/>
      <c r="J12" s="103"/>
    </row>
    <row r="13" spans="1:10" ht="14.4" thickBot="1">
      <c r="A13" s="102"/>
      <c r="B13" s="102"/>
      <c r="C13" s="102"/>
      <c r="D13" s="102"/>
      <c r="E13" s="102" t="s">
        <v>63</v>
      </c>
      <c r="F13" s="103">
        <v>466.68</v>
      </c>
      <c r="G13" s="102"/>
      <c r="H13" s="151" t="s">
        <v>64</v>
      </c>
      <c r="I13" s="151"/>
      <c r="J13" s="103">
        <v>2279.77</v>
      </c>
    </row>
    <row r="14" spans="1:10" ht="14.4" thickTop="1">
      <c r="A14" s="104"/>
      <c r="B14" s="104"/>
      <c r="C14" s="104"/>
      <c r="D14" s="104"/>
      <c r="E14" s="104"/>
      <c r="F14" s="104"/>
      <c r="G14" s="104"/>
      <c r="H14" s="104"/>
      <c r="I14" s="104"/>
      <c r="J14" s="104"/>
    </row>
    <row r="15" spans="1:10">
      <c r="A15" s="84" t="s">
        <v>21</v>
      </c>
      <c r="B15" s="85" t="s">
        <v>6</v>
      </c>
      <c r="C15" s="84" t="s">
        <v>7</v>
      </c>
      <c r="D15" s="84" t="s">
        <v>8</v>
      </c>
      <c r="E15" s="153" t="s">
        <v>44</v>
      </c>
      <c r="F15" s="153"/>
      <c r="G15" s="86" t="s">
        <v>9</v>
      </c>
      <c r="H15" s="85" t="s">
        <v>10</v>
      </c>
      <c r="I15" s="85" t="s">
        <v>11</v>
      </c>
      <c r="J15" s="85" t="s">
        <v>13</v>
      </c>
    </row>
    <row r="16" spans="1:10" ht="26.4">
      <c r="A16" s="87" t="s">
        <v>45</v>
      </c>
      <c r="B16" s="88" t="s">
        <v>22</v>
      </c>
      <c r="C16" s="87" t="s">
        <v>18</v>
      </c>
      <c r="D16" s="87" t="s">
        <v>23</v>
      </c>
      <c r="E16" s="154" t="s">
        <v>46</v>
      </c>
      <c r="F16" s="154"/>
      <c r="G16" s="89" t="s">
        <v>20</v>
      </c>
      <c r="H16" s="90">
        <v>1</v>
      </c>
      <c r="I16" s="91">
        <v>1261.3499999999999</v>
      </c>
      <c r="J16" s="91">
        <v>1261.3499999999999</v>
      </c>
    </row>
    <row r="17" spans="1:10" ht="39.6">
      <c r="A17" s="92" t="s">
        <v>47</v>
      </c>
      <c r="B17" s="93" t="s">
        <v>48</v>
      </c>
      <c r="C17" s="92" t="s">
        <v>26</v>
      </c>
      <c r="D17" s="92" t="s">
        <v>49</v>
      </c>
      <c r="E17" s="152" t="s">
        <v>50</v>
      </c>
      <c r="F17" s="152"/>
      <c r="G17" s="94" t="s">
        <v>51</v>
      </c>
      <c r="H17" s="95">
        <v>3.25</v>
      </c>
      <c r="I17" s="96">
        <v>61.12</v>
      </c>
      <c r="J17" s="96">
        <v>198.64</v>
      </c>
    </row>
    <row r="18" spans="1:10" ht="52.8">
      <c r="A18" s="92" t="s">
        <v>47</v>
      </c>
      <c r="B18" s="93" t="s">
        <v>52</v>
      </c>
      <c r="C18" s="92" t="s">
        <v>26</v>
      </c>
      <c r="D18" s="92" t="s">
        <v>53</v>
      </c>
      <c r="E18" s="152" t="s">
        <v>50</v>
      </c>
      <c r="F18" s="152"/>
      <c r="G18" s="94" t="s">
        <v>54</v>
      </c>
      <c r="H18" s="95">
        <v>2.75</v>
      </c>
      <c r="I18" s="96">
        <v>113.02</v>
      </c>
      <c r="J18" s="96">
        <v>310.8</v>
      </c>
    </row>
    <row r="19" spans="1:10" ht="39.6">
      <c r="A19" s="92" t="s">
        <v>47</v>
      </c>
      <c r="B19" s="93" t="s">
        <v>55</v>
      </c>
      <c r="C19" s="92" t="s">
        <v>26</v>
      </c>
      <c r="D19" s="92" t="s">
        <v>56</v>
      </c>
      <c r="E19" s="152" t="s">
        <v>50</v>
      </c>
      <c r="F19" s="152"/>
      <c r="G19" s="94" t="s">
        <v>51</v>
      </c>
      <c r="H19" s="95">
        <v>3.25</v>
      </c>
      <c r="I19" s="96">
        <v>58.91</v>
      </c>
      <c r="J19" s="96">
        <v>191.45</v>
      </c>
    </row>
    <row r="20" spans="1:10" ht="26.4">
      <c r="A20" s="97" t="s">
        <v>57</v>
      </c>
      <c r="B20" s="98" t="s">
        <v>58</v>
      </c>
      <c r="C20" s="97" t="s">
        <v>59</v>
      </c>
      <c r="D20" s="97" t="s">
        <v>60</v>
      </c>
      <c r="E20" s="155" t="s">
        <v>61</v>
      </c>
      <c r="F20" s="155"/>
      <c r="G20" s="99" t="s">
        <v>62</v>
      </c>
      <c r="H20" s="100">
        <v>3.25</v>
      </c>
      <c r="I20" s="101">
        <v>172.45</v>
      </c>
      <c r="J20" s="101">
        <v>560.46</v>
      </c>
    </row>
    <row r="21" spans="1:10">
      <c r="A21" s="102"/>
      <c r="B21" s="102"/>
      <c r="C21" s="102"/>
      <c r="D21" s="102"/>
      <c r="E21" s="102"/>
      <c r="F21" s="103"/>
      <c r="G21" s="102"/>
      <c r="H21" s="103"/>
      <c r="I21" s="102"/>
      <c r="J21" s="103"/>
    </row>
    <row r="22" spans="1:10" ht="14.4" thickBot="1">
      <c r="A22" s="102"/>
      <c r="B22" s="102"/>
      <c r="C22" s="102"/>
      <c r="D22" s="102"/>
      <c r="E22" s="102" t="s">
        <v>63</v>
      </c>
      <c r="F22" s="103">
        <v>324.67</v>
      </c>
      <c r="G22" s="102"/>
      <c r="H22" s="151" t="s">
        <v>64</v>
      </c>
      <c r="I22" s="151"/>
      <c r="J22" s="103">
        <v>1586.02</v>
      </c>
    </row>
    <row r="23" spans="1:10" ht="14.4" thickTop="1">
      <c r="A23" s="104"/>
      <c r="B23" s="104"/>
      <c r="C23" s="104"/>
      <c r="D23" s="104"/>
      <c r="E23" s="104"/>
      <c r="F23" s="104"/>
      <c r="G23" s="104"/>
      <c r="H23" s="104"/>
      <c r="I23" s="104"/>
      <c r="J23" s="104"/>
    </row>
    <row r="24" spans="1:10">
      <c r="A24" s="84" t="s">
        <v>24</v>
      </c>
      <c r="B24" s="85" t="s">
        <v>6</v>
      </c>
      <c r="C24" s="84" t="s">
        <v>7</v>
      </c>
      <c r="D24" s="84" t="s">
        <v>8</v>
      </c>
      <c r="E24" s="153" t="s">
        <v>44</v>
      </c>
      <c r="F24" s="153"/>
      <c r="G24" s="86" t="s">
        <v>9</v>
      </c>
      <c r="H24" s="85" t="s">
        <v>10</v>
      </c>
      <c r="I24" s="85" t="s">
        <v>11</v>
      </c>
      <c r="J24" s="85" t="s">
        <v>13</v>
      </c>
    </row>
    <row r="25" spans="1:10">
      <c r="A25" s="87" t="s">
        <v>45</v>
      </c>
      <c r="B25" s="88" t="s">
        <v>25</v>
      </c>
      <c r="C25" s="87" t="s">
        <v>26</v>
      </c>
      <c r="D25" s="87" t="s">
        <v>27</v>
      </c>
      <c r="E25" s="154" t="s">
        <v>65</v>
      </c>
      <c r="F25" s="154"/>
      <c r="G25" s="89" t="s">
        <v>28</v>
      </c>
      <c r="H25" s="90">
        <v>1</v>
      </c>
      <c r="I25" s="91">
        <v>294.79000000000002</v>
      </c>
      <c r="J25" s="91">
        <v>294.79000000000002</v>
      </c>
    </row>
    <row r="26" spans="1:10" ht="39.6">
      <c r="A26" s="92" t="s">
        <v>47</v>
      </c>
      <c r="B26" s="93" t="s">
        <v>66</v>
      </c>
      <c r="C26" s="92" t="s">
        <v>26</v>
      </c>
      <c r="D26" s="92" t="s">
        <v>67</v>
      </c>
      <c r="E26" s="152" t="s">
        <v>68</v>
      </c>
      <c r="F26" s="152"/>
      <c r="G26" s="94" t="s">
        <v>40</v>
      </c>
      <c r="H26" s="95">
        <v>0.01</v>
      </c>
      <c r="I26" s="96">
        <v>278.83</v>
      </c>
      <c r="J26" s="96">
        <v>2.78</v>
      </c>
    </row>
    <row r="27" spans="1:10" ht="26.4">
      <c r="A27" s="92" t="s">
        <v>47</v>
      </c>
      <c r="B27" s="93" t="s">
        <v>69</v>
      </c>
      <c r="C27" s="92" t="s">
        <v>26</v>
      </c>
      <c r="D27" s="92" t="s">
        <v>70</v>
      </c>
      <c r="E27" s="152" t="s">
        <v>71</v>
      </c>
      <c r="F27" s="152"/>
      <c r="G27" s="94" t="s">
        <v>72</v>
      </c>
      <c r="H27" s="95">
        <v>1</v>
      </c>
      <c r="I27" s="96">
        <v>23.1</v>
      </c>
      <c r="J27" s="96">
        <v>23.1</v>
      </c>
    </row>
    <row r="28" spans="1:10" ht="26.4">
      <c r="A28" s="92" t="s">
        <v>47</v>
      </c>
      <c r="B28" s="93" t="s">
        <v>73</v>
      </c>
      <c r="C28" s="92" t="s">
        <v>26</v>
      </c>
      <c r="D28" s="92" t="s">
        <v>74</v>
      </c>
      <c r="E28" s="152" t="s">
        <v>71</v>
      </c>
      <c r="F28" s="152"/>
      <c r="G28" s="94" t="s">
        <v>72</v>
      </c>
      <c r="H28" s="95">
        <v>2</v>
      </c>
      <c r="I28" s="96">
        <v>16.36</v>
      </c>
      <c r="J28" s="96">
        <v>32.72</v>
      </c>
    </row>
    <row r="29" spans="1:10" ht="26.4">
      <c r="A29" s="97" t="s">
        <v>57</v>
      </c>
      <c r="B29" s="98" t="s">
        <v>75</v>
      </c>
      <c r="C29" s="97" t="s">
        <v>26</v>
      </c>
      <c r="D29" s="97" t="s">
        <v>76</v>
      </c>
      <c r="E29" s="155" t="s">
        <v>77</v>
      </c>
      <c r="F29" s="155"/>
      <c r="G29" s="99" t="s">
        <v>28</v>
      </c>
      <c r="H29" s="100">
        <v>1</v>
      </c>
      <c r="I29" s="101">
        <v>212.5</v>
      </c>
      <c r="J29" s="101">
        <v>212.5</v>
      </c>
    </row>
    <row r="30" spans="1:10" ht="26.4">
      <c r="A30" s="97" t="s">
        <v>57</v>
      </c>
      <c r="B30" s="98" t="s">
        <v>78</v>
      </c>
      <c r="C30" s="97" t="s">
        <v>26</v>
      </c>
      <c r="D30" s="97" t="s">
        <v>79</v>
      </c>
      <c r="E30" s="155" t="s">
        <v>77</v>
      </c>
      <c r="F30" s="155"/>
      <c r="G30" s="99" t="s">
        <v>80</v>
      </c>
      <c r="H30" s="100">
        <v>4</v>
      </c>
      <c r="I30" s="101">
        <v>4.46</v>
      </c>
      <c r="J30" s="101">
        <v>17.84</v>
      </c>
    </row>
    <row r="31" spans="1:10">
      <c r="A31" s="97" t="s">
        <v>57</v>
      </c>
      <c r="B31" s="98" t="s">
        <v>81</v>
      </c>
      <c r="C31" s="97" t="s">
        <v>26</v>
      </c>
      <c r="D31" s="97" t="s">
        <v>82</v>
      </c>
      <c r="E31" s="155" t="s">
        <v>77</v>
      </c>
      <c r="F31" s="155"/>
      <c r="G31" s="99" t="s">
        <v>83</v>
      </c>
      <c r="H31" s="100">
        <v>0.11</v>
      </c>
      <c r="I31" s="101">
        <v>10.220000000000001</v>
      </c>
      <c r="J31" s="101">
        <v>1.1200000000000001</v>
      </c>
    </row>
    <row r="32" spans="1:10" ht="26.4">
      <c r="A32" s="97" t="s">
        <v>57</v>
      </c>
      <c r="B32" s="98" t="s">
        <v>84</v>
      </c>
      <c r="C32" s="97" t="s">
        <v>26</v>
      </c>
      <c r="D32" s="97" t="s">
        <v>85</v>
      </c>
      <c r="E32" s="155" t="s">
        <v>77</v>
      </c>
      <c r="F32" s="155"/>
      <c r="G32" s="99" t="s">
        <v>80</v>
      </c>
      <c r="H32" s="100">
        <v>1</v>
      </c>
      <c r="I32" s="101">
        <v>4.7300000000000004</v>
      </c>
      <c r="J32" s="101">
        <v>4.7300000000000004</v>
      </c>
    </row>
    <row r="33" spans="1:10">
      <c r="A33" s="102"/>
      <c r="B33" s="102"/>
      <c r="C33" s="102"/>
      <c r="D33" s="102"/>
      <c r="E33" s="102"/>
      <c r="F33" s="103"/>
      <c r="G33" s="102"/>
      <c r="H33" s="103"/>
      <c r="I33" s="102"/>
      <c r="J33" s="103"/>
    </row>
    <row r="34" spans="1:10" ht="14.4" thickBot="1">
      <c r="A34" s="102"/>
      <c r="B34" s="102"/>
      <c r="C34" s="102"/>
      <c r="D34" s="102"/>
      <c r="E34" s="102" t="s">
        <v>63</v>
      </c>
      <c r="F34" s="103">
        <v>75.87</v>
      </c>
      <c r="G34" s="102"/>
      <c r="H34" s="151" t="s">
        <v>64</v>
      </c>
      <c r="I34" s="151"/>
      <c r="J34" s="103">
        <v>370.66</v>
      </c>
    </row>
    <row r="35" spans="1:10" ht="14.4" thickTop="1">
      <c r="A35" s="104"/>
      <c r="B35" s="104"/>
      <c r="C35" s="104"/>
      <c r="D35" s="104"/>
      <c r="E35" s="104"/>
      <c r="F35" s="104"/>
      <c r="G35" s="104"/>
      <c r="H35" s="104"/>
      <c r="I35" s="104"/>
      <c r="J35" s="104"/>
    </row>
    <row r="36" spans="1:10">
      <c r="A36" s="84" t="s">
        <v>29</v>
      </c>
      <c r="B36" s="85" t="s">
        <v>6</v>
      </c>
      <c r="C36" s="84" t="s">
        <v>7</v>
      </c>
      <c r="D36" s="84" t="s">
        <v>8</v>
      </c>
      <c r="E36" s="153" t="s">
        <v>44</v>
      </c>
      <c r="F36" s="153"/>
      <c r="G36" s="86" t="s">
        <v>9</v>
      </c>
      <c r="H36" s="85" t="s">
        <v>10</v>
      </c>
      <c r="I36" s="85" t="s">
        <v>11</v>
      </c>
      <c r="J36" s="85" t="s">
        <v>13</v>
      </c>
    </row>
    <row r="37" spans="1:10" ht="26.4">
      <c r="A37" s="87" t="s">
        <v>45</v>
      </c>
      <c r="B37" s="88" t="s">
        <v>30</v>
      </c>
      <c r="C37" s="87" t="s">
        <v>18</v>
      </c>
      <c r="D37" s="87" t="s">
        <v>31</v>
      </c>
      <c r="E37" s="154" t="s">
        <v>86</v>
      </c>
      <c r="F37" s="154"/>
      <c r="G37" s="89" t="s">
        <v>20</v>
      </c>
      <c r="H37" s="90">
        <v>1</v>
      </c>
      <c r="I37" s="91">
        <v>309.08</v>
      </c>
      <c r="J37" s="91">
        <v>309.08</v>
      </c>
    </row>
    <row r="38" spans="1:10" ht="26.4">
      <c r="A38" s="92" t="s">
        <v>47</v>
      </c>
      <c r="B38" s="93" t="s">
        <v>87</v>
      </c>
      <c r="C38" s="92" t="s">
        <v>26</v>
      </c>
      <c r="D38" s="92" t="s">
        <v>88</v>
      </c>
      <c r="E38" s="152" t="s">
        <v>71</v>
      </c>
      <c r="F38" s="152"/>
      <c r="G38" s="94" t="s">
        <v>72</v>
      </c>
      <c r="H38" s="95">
        <v>4</v>
      </c>
      <c r="I38" s="96">
        <v>16.329999999999998</v>
      </c>
      <c r="J38" s="96">
        <v>65.319999999999993</v>
      </c>
    </row>
    <row r="39" spans="1:10">
      <c r="A39" s="97" t="s">
        <v>57</v>
      </c>
      <c r="B39" s="98" t="s">
        <v>89</v>
      </c>
      <c r="C39" s="97" t="s">
        <v>59</v>
      </c>
      <c r="D39" s="97" t="s">
        <v>90</v>
      </c>
      <c r="E39" s="155" t="s">
        <v>61</v>
      </c>
      <c r="F39" s="155"/>
      <c r="G39" s="99" t="s">
        <v>62</v>
      </c>
      <c r="H39" s="100">
        <v>2.3370000000000002</v>
      </c>
      <c r="I39" s="101">
        <v>10.52</v>
      </c>
      <c r="J39" s="101">
        <v>24.58</v>
      </c>
    </row>
    <row r="40" spans="1:10">
      <c r="A40" s="97" t="s">
        <v>57</v>
      </c>
      <c r="B40" s="98" t="s">
        <v>91</v>
      </c>
      <c r="C40" s="97" t="s">
        <v>26</v>
      </c>
      <c r="D40" s="97" t="s">
        <v>92</v>
      </c>
      <c r="E40" s="155" t="s">
        <v>77</v>
      </c>
      <c r="F40" s="155"/>
      <c r="G40" s="99" t="s">
        <v>93</v>
      </c>
      <c r="H40" s="100">
        <v>18</v>
      </c>
      <c r="I40" s="101">
        <v>4.5999999999999996</v>
      </c>
      <c r="J40" s="101">
        <v>82.8</v>
      </c>
    </row>
    <row r="41" spans="1:10" ht="26.4">
      <c r="A41" s="97" t="s">
        <v>57</v>
      </c>
      <c r="B41" s="98" t="s">
        <v>230</v>
      </c>
      <c r="C41" s="97" t="s">
        <v>18</v>
      </c>
      <c r="D41" s="97" t="s">
        <v>231</v>
      </c>
      <c r="E41" s="155" t="s">
        <v>94</v>
      </c>
      <c r="F41" s="155"/>
      <c r="G41" s="99" t="s">
        <v>20</v>
      </c>
      <c r="H41" s="100">
        <v>1</v>
      </c>
      <c r="I41" s="101">
        <v>123.48</v>
      </c>
      <c r="J41" s="101">
        <v>123.48</v>
      </c>
    </row>
    <row r="42" spans="1:10" ht="26.4">
      <c r="A42" s="97" t="s">
        <v>57</v>
      </c>
      <c r="B42" s="98" t="s">
        <v>232</v>
      </c>
      <c r="C42" s="97" t="s">
        <v>18</v>
      </c>
      <c r="D42" s="97" t="s">
        <v>233</v>
      </c>
      <c r="E42" s="155" t="s">
        <v>94</v>
      </c>
      <c r="F42" s="155"/>
      <c r="G42" s="99" t="s">
        <v>20</v>
      </c>
      <c r="H42" s="100">
        <v>3</v>
      </c>
      <c r="I42" s="101">
        <v>4.3</v>
      </c>
      <c r="J42" s="101">
        <v>12.9</v>
      </c>
    </row>
    <row r="43" spans="1:10">
      <c r="A43" s="102"/>
      <c r="B43" s="102"/>
      <c r="C43" s="102"/>
      <c r="D43" s="102"/>
      <c r="E43" s="102"/>
      <c r="F43" s="103"/>
      <c r="G43" s="102"/>
      <c r="H43" s="103"/>
      <c r="I43" s="102"/>
      <c r="J43" s="103"/>
    </row>
    <row r="44" spans="1:10" ht="14.4" thickBot="1">
      <c r="A44" s="102"/>
      <c r="B44" s="102"/>
      <c r="C44" s="102"/>
      <c r="D44" s="102"/>
      <c r="E44" s="102" t="s">
        <v>63</v>
      </c>
      <c r="F44" s="103">
        <v>79.55</v>
      </c>
      <c r="G44" s="102"/>
      <c r="H44" s="151" t="s">
        <v>64</v>
      </c>
      <c r="I44" s="151"/>
      <c r="J44" s="103">
        <v>388.63</v>
      </c>
    </row>
    <row r="45" spans="1:10" ht="14.4" thickTop="1">
      <c r="A45" s="104"/>
      <c r="B45" s="104"/>
      <c r="C45" s="104"/>
      <c r="D45" s="104"/>
      <c r="E45" s="104"/>
      <c r="F45" s="104"/>
      <c r="G45" s="104"/>
      <c r="H45" s="104"/>
      <c r="I45" s="104"/>
      <c r="J45" s="104"/>
    </row>
    <row r="46" spans="1:10">
      <c r="A46" s="84" t="s">
        <v>32</v>
      </c>
      <c r="B46" s="85" t="s">
        <v>6</v>
      </c>
      <c r="C46" s="84" t="s">
        <v>7</v>
      </c>
      <c r="D46" s="84" t="s">
        <v>8</v>
      </c>
      <c r="E46" s="153" t="s">
        <v>44</v>
      </c>
      <c r="F46" s="153"/>
      <c r="G46" s="86" t="s">
        <v>9</v>
      </c>
      <c r="H46" s="85" t="s">
        <v>10</v>
      </c>
      <c r="I46" s="85" t="s">
        <v>11</v>
      </c>
      <c r="J46" s="85" t="s">
        <v>13</v>
      </c>
    </row>
    <row r="47" spans="1:10" ht="26.4">
      <c r="A47" s="87" t="s">
        <v>45</v>
      </c>
      <c r="B47" s="88" t="s">
        <v>33</v>
      </c>
      <c r="C47" s="87" t="s">
        <v>26</v>
      </c>
      <c r="D47" s="87" t="s">
        <v>34</v>
      </c>
      <c r="E47" s="154" t="s">
        <v>46</v>
      </c>
      <c r="F47" s="154"/>
      <c r="G47" s="89" t="s">
        <v>28</v>
      </c>
      <c r="H47" s="90">
        <v>1</v>
      </c>
      <c r="I47" s="91">
        <v>0.13</v>
      </c>
      <c r="J47" s="91">
        <v>0.13</v>
      </c>
    </row>
    <row r="48" spans="1:10" ht="39.6">
      <c r="A48" s="92" t="s">
        <v>47</v>
      </c>
      <c r="B48" s="93" t="s">
        <v>95</v>
      </c>
      <c r="C48" s="92" t="s">
        <v>26</v>
      </c>
      <c r="D48" s="92" t="s">
        <v>96</v>
      </c>
      <c r="E48" s="152" t="s">
        <v>50</v>
      </c>
      <c r="F48" s="152"/>
      <c r="G48" s="94" t="s">
        <v>54</v>
      </c>
      <c r="H48" s="95">
        <v>5.5999999999999995E-4</v>
      </c>
      <c r="I48" s="96">
        <v>162.44999999999999</v>
      </c>
      <c r="J48" s="96">
        <v>0.09</v>
      </c>
    </row>
    <row r="49" spans="1:10" ht="26.4">
      <c r="A49" s="92" t="s">
        <v>47</v>
      </c>
      <c r="B49" s="93" t="s">
        <v>73</v>
      </c>
      <c r="C49" s="92" t="s">
        <v>26</v>
      </c>
      <c r="D49" s="92" t="s">
        <v>74</v>
      </c>
      <c r="E49" s="152" t="s">
        <v>71</v>
      </c>
      <c r="F49" s="152"/>
      <c r="G49" s="94" t="s">
        <v>72</v>
      </c>
      <c r="H49" s="95">
        <v>3.0000000000000001E-3</v>
      </c>
      <c r="I49" s="96">
        <v>16.36</v>
      </c>
      <c r="J49" s="96">
        <v>0.04</v>
      </c>
    </row>
    <row r="50" spans="1:10">
      <c r="A50" s="102"/>
      <c r="B50" s="102"/>
      <c r="C50" s="102"/>
      <c r="D50" s="102"/>
      <c r="E50" s="102"/>
      <c r="F50" s="103"/>
      <c r="G50" s="102"/>
      <c r="H50" s="103"/>
      <c r="I50" s="102"/>
      <c r="J50" s="103"/>
    </row>
    <row r="51" spans="1:10" ht="14.4" thickBot="1">
      <c r="A51" s="102"/>
      <c r="B51" s="102"/>
      <c r="C51" s="102"/>
      <c r="D51" s="102"/>
      <c r="E51" s="102" t="s">
        <v>63</v>
      </c>
      <c r="F51" s="103">
        <v>0.03</v>
      </c>
      <c r="G51" s="102"/>
      <c r="H51" s="151" t="s">
        <v>64</v>
      </c>
      <c r="I51" s="151"/>
      <c r="J51" s="103">
        <v>0.16</v>
      </c>
    </row>
    <row r="52" spans="1:10" ht="14.4" thickTop="1">
      <c r="A52" s="104"/>
      <c r="B52" s="104"/>
      <c r="C52" s="104"/>
      <c r="D52" s="104"/>
      <c r="E52" s="104"/>
      <c r="F52" s="104"/>
      <c r="G52" s="104"/>
      <c r="H52" s="104"/>
      <c r="I52" s="104"/>
      <c r="J52" s="104"/>
    </row>
    <row r="53" spans="1:10">
      <c r="A53" s="84" t="s">
        <v>37</v>
      </c>
      <c r="B53" s="85" t="s">
        <v>6</v>
      </c>
      <c r="C53" s="84" t="s">
        <v>7</v>
      </c>
      <c r="D53" s="84" t="s">
        <v>8</v>
      </c>
      <c r="E53" s="153" t="s">
        <v>44</v>
      </c>
      <c r="F53" s="153"/>
      <c r="G53" s="86" t="s">
        <v>9</v>
      </c>
      <c r="H53" s="85" t="s">
        <v>10</v>
      </c>
      <c r="I53" s="85" t="s">
        <v>11</v>
      </c>
      <c r="J53" s="85" t="s">
        <v>13</v>
      </c>
    </row>
    <row r="54" spans="1:10" ht="39.6">
      <c r="A54" s="87" t="s">
        <v>45</v>
      </c>
      <c r="B54" s="88" t="s">
        <v>38</v>
      </c>
      <c r="C54" s="87" t="s">
        <v>18</v>
      </c>
      <c r="D54" s="87" t="s">
        <v>39</v>
      </c>
      <c r="E54" s="154" t="s">
        <v>97</v>
      </c>
      <c r="F54" s="154"/>
      <c r="G54" s="89" t="s">
        <v>40</v>
      </c>
      <c r="H54" s="90">
        <v>1</v>
      </c>
      <c r="I54" s="91">
        <v>3.87</v>
      </c>
      <c r="J54" s="91">
        <v>3.87</v>
      </c>
    </row>
    <row r="55" spans="1:10" ht="39.6">
      <c r="A55" s="92" t="s">
        <v>47</v>
      </c>
      <c r="B55" s="93" t="s">
        <v>55</v>
      </c>
      <c r="C55" s="92" t="s">
        <v>26</v>
      </c>
      <c r="D55" s="92" t="s">
        <v>56</v>
      </c>
      <c r="E55" s="152" t="s">
        <v>50</v>
      </c>
      <c r="F55" s="152"/>
      <c r="G55" s="94" t="s">
        <v>51</v>
      </c>
      <c r="H55" s="95">
        <v>5.7999999999999996E-3</v>
      </c>
      <c r="I55" s="96">
        <v>58.91</v>
      </c>
      <c r="J55" s="96">
        <v>0.34</v>
      </c>
    </row>
    <row r="56" spans="1:10" ht="39.6">
      <c r="A56" s="92" t="s">
        <v>47</v>
      </c>
      <c r="B56" s="93" t="s">
        <v>98</v>
      </c>
      <c r="C56" s="92" t="s">
        <v>26</v>
      </c>
      <c r="D56" s="92" t="s">
        <v>99</v>
      </c>
      <c r="E56" s="152" t="s">
        <v>50</v>
      </c>
      <c r="F56" s="152"/>
      <c r="G56" s="94" t="s">
        <v>54</v>
      </c>
      <c r="H56" s="95">
        <v>1.34E-2</v>
      </c>
      <c r="I56" s="96">
        <v>130.1</v>
      </c>
      <c r="J56" s="96">
        <v>1.74</v>
      </c>
    </row>
    <row r="57" spans="1:10" ht="26.4">
      <c r="A57" s="92" t="s">
        <v>47</v>
      </c>
      <c r="B57" s="93" t="s">
        <v>73</v>
      </c>
      <c r="C57" s="92" t="s">
        <v>26</v>
      </c>
      <c r="D57" s="92" t="s">
        <v>74</v>
      </c>
      <c r="E57" s="152" t="s">
        <v>71</v>
      </c>
      <c r="F57" s="152"/>
      <c r="G57" s="94" t="s">
        <v>72</v>
      </c>
      <c r="H57" s="95">
        <v>1.2E-2</v>
      </c>
      <c r="I57" s="96">
        <v>16.36</v>
      </c>
      <c r="J57" s="96">
        <v>0.19</v>
      </c>
    </row>
    <row r="58" spans="1:10" ht="52.8">
      <c r="A58" s="92" t="s">
        <v>47</v>
      </c>
      <c r="B58" s="93" t="s">
        <v>100</v>
      </c>
      <c r="C58" s="92" t="s">
        <v>26</v>
      </c>
      <c r="D58" s="92" t="s">
        <v>101</v>
      </c>
      <c r="E58" s="152" t="s">
        <v>50</v>
      </c>
      <c r="F58" s="152"/>
      <c r="G58" s="94" t="s">
        <v>51</v>
      </c>
      <c r="H58" s="95">
        <v>2.7000000000000001E-3</v>
      </c>
      <c r="I58" s="96">
        <v>39.79</v>
      </c>
      <c r="J58" s="96">
        <v>0.1</v>
      </c>
    </row>
    <row r="59" spans="1:10" ht="52.8">
      <c r="A59" s="92" t="s">
        <v>47</v>
      </c>
      <c r="B59" s="93" t="s">
        <v>52</v>
      </c>
      <c r="C59" s="92" t="s">
        <v>26</v>
      </c>
      <c r="D59" s="92" t="s">
        <v>53</v>
      </c>
      <c r="E59" s="152" t="s">
        <v>50</v>
      </c>
      <c r="F59" s="152"/>
      <c r="G59" s="94" t="s">
        <v>54</v>
      </c>
      <c r="H59" s="95">
        <v>1.3299999999999999E-2</v>
      </c>
      <c r="I59" s="96">
        <v>113.02</v>
      </c>
      <c r="J59" s="96">
        <v>1.5</v>
      </c>
    </row>
    <row r="60" spans="1:10">
      <c r="A60" s="102"/>
      <c r="B60" s="102"/>
      <c r="C60" s="102"/>
      <c r="D60" s="102"/>
      <c r="E60" s="102"/>
      <c r="F60" s="103"/>
      <c r="G60" s="102"/>
      <c r="H60" s="103"/>
      <c r="I60" s="102"/>
      <c r="J60" s="103"/>
    </row>
    <row r="61" spans="1:10" ht="14.4" thickBot="1">
      <c r="A61" s="102"/>
      <c r="B61" s="102"/>
      <c r="C61" s="102"/>
      <c r="D61" s="102"/>
      <c r="E61" s="102" t="s">
        <v>63</v>
      </c>
      <c r="F61" s="103">
        <v>0.99</v>
      </c>
      <c r="G61" s="102"/>
      <c r="H61" s="151" t="s">
        <v>64</v>
      </c>
      <c r="I61" s="151"/>
      <c r="J61" s="103">
        <v>4.8600000000000003</v>
      </c>
    </row>
    <row r="62" spans="1:10" ht="14.4" thickTop="1">
      <c r="A62" s="104"/>
      <c r="B62" s="104"/>
      <c r="C62" s="104"/>
      <c r="D62" s="104"/>
      <c r="E62" s="104"/>
      <c r="F62" s="104"/>
      <c r="G62" s="104"/>
      <c r="H62" s="104"/>
      <c r="I62" s="104"/>
      <c r="J62" s="104"/>
    </row>
    <row r="63" spans="1:10">
      <c r="A63" s="84" t="s">
        <v>41</v>
      </c>
      <c r="B63" s="85" t="s">
        <v>6</v>
      </c>
      <c r="C63" s="84" t="s">
        <v>7</v>
      </c>
      <c r="D63" s="84" t="s">
        <v>8</v>
      </c>
      <c r="E63" s="153" t="s">
        <v>44</v>
      </c>
      <c r="F63" s="153"/>
      <c r="G63" s="86" t="s">
        <v>9</v>
      </c>
      <c r="H63" s="85" t="s">
        <v>10</v>
      </c>
      <c r="I63" s="85" t="s">
        <v>11</v>
      </c>
      <c r="J63" s="85" t="s">
        <v>13</v>
      </c>
    </row>
    <row r="64" spans="1:10" ht="26.4">
      <c r="A64" s="87" t="s">
        <v>45</v>
      </c>
      <c r="B64" s="88" t="s">
        <v>42</v>
      </c>
      <c r="C64" s="87" t="s">
        <v>18</v>
      </c>
      <c r="D64" s="87" t="s">
        <v>43</v>
      </c>
      <c r="E64" s="154" t="s">
        <v>86</v>
      </c>
      <c r="F64" s="154"/>
      <c r="G64" s="89" t="s">
        <v>40</v>
      </c>
      <c r="H64" s="90">
        <v>1</v>
      </c>
      <c r="I64" s="91">
        <v>0.62</v>
      </c>
      <c r="J64" s="91">
        <v>0.62</v>
      </c>
    </row>
    <row r="65" spans="1:10" ht="39.6">
      <c r="A65" s="92" t="s">
        <v>47</v>
      </c>
      <c r="B65" s="93" t="s">
        <v>95</v>
      </c>
      <c r="C65" s="92" t="s">
        <v>26</v>
      </c>
      <c r="D65" s="92" t="s">
        <v>96</v>
      </c>
      <c r="E65" s="152" t="s">
        <v>50</v>
      </c>
      <c r="F65" s="152"/>
      <c r="G65" s="94" t="s">
        <v>54</v>
      </c>
      <c r="H65" s="95">
        <v>3.7000000000000002E-3</v>
      </c>
      <c r="I65" s="96">
        <v>162.44999999999999</v>
      </c>
      <c r="J65" s="96">
        <v>0.6</v>
      </c>
    </row>
    <row r="66" spans="1:10" ht="36" customHeight="1">
      <c r="A66" s="92" t="s">
        <v>47</v>
      </c>
      <c r="B66" s="93" t="s">
        <v>48</v>
      </c>
      <c r="C66" s="92" t="s">
        <v>26</v>
      </c>
      <c r="D66" s="92" t="s">
        <v>49</v>
      </c>
      <c r="E66" s="152" t="s">
        <v>50</v>
      </c>
      <c r="F66" s="152"/>
      <c r="G66" s="94" t="s">
        <v>51</v>
      </c>
      <c r="H66" s="95">
        <v>3.6999999999999999E-4</v>
      </c>
      <c r="I66" s="96">
        <v>61.12</v>
      </c>
      <c r="J66" s="96">
        <v>0.02</v>
      </c>
    </row>
    <row r="67" spans="1:10">
      <c r="A67" s="102"/>
      <c r="B67" s="102"/>
      <c r="C67" s="102"/>
      <c r="D67" s="102"/>
      <c r="E67" s="102"/>
      <c r="F67" s="103"/>
      <c r="G67" s="102"/>
      <c r="H67" s="103"/>
      <c r="I67" s="102"/>
      <c r="J67" s="103"/>
    </row>
    <row r="68" spans="1:10" ht="14.4" thickBot="1">
      <c r="A68" s="102"/>
      <c r="B68" s="102"/>
      <c r="C68" s="102"/>
      <c r="D68" s="102"/>
      <c r="E68" s="102" t="s">
        <v>63</v>
      </c>
      <c r="F68" s="103">
        <v>0.15</v>
      </c>
      <c r="G68" s="102"/>
      <c r="H68" s="151" t="s">
        <v>64</v>
      </c>
      <c r="I68" s="151"/>
      <c r="J68" s="103">
        <v>0.77</v>
      </c>
    </row>
    <row r="69" spans="1:10" ht="0.9" customHeight="1" thickTop="1">
      <c r="A69" s="104"/>
      <c r="B69" s="104"/>
      <c r="C69" s="104"/>
      <c r="D69" s="104"/>
      <c r="E69" s="104"/>
      <c r="F69" s="104"/>
      <c r="G69" s="104"/>
      <c r="H69" s="104"/>
      <c r="I69" s="104"/>
      <c r="J69" s="104"/>
    </row>
    <row r="70" spans="1:10">
      <c r="A70" s="106"/>
      <c r="B70" s="106"/>
      <c r="C70" s="106"/>
      <c r="D70" s="106"/>
      <c r="E70" s="106"/>
      <c r="F70" s="106"/>
      <c r="G70" s="106"/>
      <c r="H70" s="106"/>
      <c r="I70" s="106"/>
      <c r="J70" s="106"/>
    </row>
    <row r="71" spans="1:10">
      <c r="A71" s="149" t="s">
        <v>234</v>
      </c>
      <c r="B71" s="150"/>
      <c r="C71" s="150"/>
      <c r="D71" s="150"/>
      <c r="E71" s="150"/>
      <c r="F71" s="150"/>
      <c r="G71" s="150"/>
      <c r="H71" s="150"/>
      <c r="I71" s="150"/>
      <c r="J71" s="150"/>
    </row>
  </sheetData>
  <mergeCells count="61">
    <mergeCell ref="I1:J1"/>
    <mergeCell ref="E2:F2"/>
    <mergeCell ref="G2:H2"/>
    <mergeCell ref="I2:J2"/>
    <mergeCell ref="E24:F24"/>
    <mergeCell ref="E9:F9"/>
    <mergeCell ref="E1:F1"/>
    <mergeCell ref="G1:H1"/>
    <mergeCell ref="A4:J4"/>
    <mergeCell ref="A5:J5"/>
    <mergeCell ref="E6:F6"/>
    <mergeCell ref="E7:F7"/>
    <mergeCell ref="E8:F8"/>
    <mergeCell ref="A2:D3"/>
    <mergeCell ref="A1:D1"/>
    <mergeCell ref="E17:F17"/>
    <mergeCell ref="E18:F18"/>
    <mergeCell ref="E19:F19"/>
    <mergeCell ref="E20:F20"/>
    <mergeCell ref="H22:I22"/>
    <mergeCell ref="E10:F10"/>
    <mergeCell ref="E11:F11"/>
    <mergeCell ref="H13:I13"/>
    <mergeCell ref="E15:F15"/>
    <mergeCell ref="E16:F16"/>
    <mergeCell ref="H34:I34"/>
    <mergeCell ref="E36:F36"/>
    <mergeCell ref="E37:F37"/>
    <mergeCell ref="E38:F38"/>
    <mergeCell ref="E25:F25"/>
    <mergeCell ref="E39:F39"/>
    <mergeCell ref="E26:F26"/>
    <mergeCell ref="E27:F27"/>
    <mergeCell ref="E28:F28"/>
    <mergeCell ref="E29:F29"/>
    <mergeCell ref="E30:F30"/>
    <mergeCell ref="E31:F31"/>
    <mergeCell ref="E32:F32"/>
    <mergeCell ref="E55:F55"/>
    <mergeCell ref="E40:F40"/>
    <mergeCell ref="E41:F41"/>
    <mergeCell ref="E42:F42"/>
    <mergeCell ref="H44:I44"/>
    <mergeCell ref="E46:F46"/>
    <mergeCell ref="E47:F47"/>
    <mergeCell ref="E48:F48"/>
    <mergeCell ref="E49:F49"/>
    <mergeCell ref="H51:I51"/>
    <mergeCell ref="E53:F53"/>
    <mergeCell ref="E54:F54"/>
    <mergeCell ref="A71:J71"/>
    <mergeCell ref="H68:I68"/>
    <mergeCell ref="E56:F56"/>
    <mergeCell ref="E57:F57"/>
    <mergeCell ref="E58:F58"/>
    <mergeCell ref="E59:F59"/>
    <mergeCell ref="H61:I61"/>
    <mergeCell ref="E63:F63"/>
    <mergeCell ref="E64:F64"/>
    <mergeCell ref="E65:F65"/>
    <mergeCell ref="E66:F66"/>
  </mergeCells>
  <pageMargins left="0.511811024" right="0.511811024" top="0.78740157499999996" bottom="0.78740157499999996" header="0.31496062000000002" footer="0.31496062000000002"/>
  <pageSetup paperSize="9" scale="7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33"/>
  <sheetViews>
    <sheetView workbookViewId="0">
      <selection activeCell="S15" sqref="S15"/>
    </sheetView>
  </sheetViews>
  <sheetFormatPr defaultRowHeight="13.8"/>
  <cols>
    <col min="1" max="1" width="9.3984375" style="2" customWidth="1"/>
    <col min="2" max="2" width="21.19921875" style="2" customWidth="1"/>
    <col min="3" max="3" width="25.3984375" style="2" customWidth="1"/>
    <col min="4" max="4" width="19.09765625" style="2" customWidth="1"/>
    <col min="5" max="5" width="11.59765625" style="2" hidden="1" customWidth="1"/>
    <col min="6" max="6" width="12.3984375" style="2" hidden="1" customWidth="1"/>
    <col min="7" max="7" width="1.19921875" style="2" hidden="1" customWidth="1"/>
    <col min="8" max="8" width="2.8984375" style="2" hidden="1" customWidth="1"/>
    <col min="9" max="9" width="12.8984375" style="2" hidden="1" customWidth="1"/>
    <col min="10" max="10" width="1.19921875" style="2" hidden="1" customWidth="1"/>
    <col min="11" max="12" width="8.59765625" style="2" hidden="1" customWidth="1"/>
    <col min="13" max="14" width="0" style="2" hidden="1" customWidth="1"/>
    <col min="15" max="256" width="9" style="2"/>
    <col min="257" max="257" width="9.3984375" style="2" customWidth="1"/>
    <col min="258" max="258" width="21.19921875" style="2" customWidth="1"/>
    <col min="259" max="259" width="25.3984375" style="2" customWidth="1"/>
    <col min="260" max="260" width="19.09765625" style="2" customWidth="1"/>
    <col min="261" max="270" width="0" style="2" hidden="1" customWidth="1"/>
    <col min="271" max="512" width="9" style="2"/>
    <col min="513" max="513" width="9.3984375" style="2" customWidth="1"/>
    <col min="514" max="514" width="21.19921875" style="2" customWidth="1"/>
    <col min="515" max="515" width="25.3984375" style="2" customWidth="1"/>
    <col min="516" max="516" width="19.09765625" style="2" customWidth="1"/>
    <col min="517" max="526" width="0" style="2" hidden="1" customWidth="1"/>
    <col min="527" max="768" width="9" style="2"/>
    <col min="769" max="769" width="9.3984375" style="2" customWidth="1"/>
    <col min="770" max="770" width="21.19921875" style="2" customWidth="1"/>
    <col min="771" max="771" width="25.3984375" style="2" customWidth="1"/>
    <col min="772" max="772" width="19.09765625" style="2" customWidth="1"/>
    <col min="773" max="782" width="0" style="2" hidden="1" customWidth="1"/>
    <col min="783" max="1024" width="9" style="2"/>
    <col min="1025" max="1025" width="9.3984375" style="2" customWidth="1"/>
    <col min="1026" max="1026" width="21.19921875" style="2" customWidth="1"/>
    <col min="1027" max="1027" width="25.3984375" style="2" customWidth="1"/>
    <col min="1028" max="1028" width="19.09765625" style="2" customWidth="1"/>
    <col min="1029" max="1038" width="0" style="2" hidden="1" customWidth="1"/>
    <col min="1039" max="1280" width="9" style="2"/>
    <col min="1281" max="1281" width="9.3984375" style="2" customWidth="1"/>
    <col min="1282" max="1282" width="21.19921875" style="2" customWidth="1"/>
    <col min="1283" max="1283" width="25.3984375" style="2" customWidth="1"/>
    <col min="1284" max="1284" width="19.09765625" style="2" customWidth="1"/>
    <col min="1285" max="1294" width="0" style="2" hidden="1" customWidth="1"/>
    <col min="1295" max="1536" width="9" style="2"/>
    <col min="1537" max="1537" width="9.3984375" style="2" customWidth="1"/>
    <col min="1538" max="1538" width="21.19921875" style="2" customWidth="1"/>
    <col min="1539" max="1539" width="25.3984375" style="2" customWidth="1"/>
    <col min="1540" max="1540" width="19.09765625" style="2" customWidth="1"/>
    <col min="1541" max="1550" width="0" style="2" hidden="1" customWidth="1"/>
    <col min="1551" max="1792" width="9" style="2"/>
    <col min="1793" max="1793" width="9.3984375" style="2" customWidth="1"/>
    <col min="1794" max="1794" width="21.19921875" style="2" customWidth="1"/>
    <col min="1795" max="1795" width="25.3984375" style="2" customWidth="1"/>
    <col min="1796" max="1796" width="19.09765625" style="2" customWidth="1"/>
    <col min="1797" max="1806" width="0" style="2" hidden="1" customWidth="1"/>
    <col min="1807" max="2048" width="9" style="2"/>
    <col min="2049" max="2049" width="9.3984375" style="2" customWidth="1"/>
    <col min="2050" max="2050" width="21.19921875" style="2" customWidth="1"/>
    <col min="2051" max="2051" width="25.3984375" style="2" customWidth="1"/>
    <col min="2052" max="2052" width="19.09765625" style="2" customWidth="1"/>
    <col min="2053" max="2062" width="0" style="2" hidden="1" customWidth="1"/>
    <col min="2063" max="2304" width="9" style="2"/>
    <col min="2305" max="2305" width="9.3984375" style="2" customWidth="1"/>
    <col min="2306" max="2306" width="21.19921875" style="2" customWidth="1"/>
    <col min="2307" max="2307" width="25.3984375" style="2" customWidth="1"/>
    <col min="2308" max="2308" width="19.09765625" style="2" customWidth="1"/>
    <col min="2309" max="2318" width="0" style="2" hidden="1" customWidth="1"/>
    <col min="2319" max="2560" width="9" style="2"/>
    <col min="2561" max="2561" width="9.3984375" style="2" customWidth="1"/>
    <col min="2562" max="2562" width="21.19921875" style="2" customWidth="1"/>
    <col min="2563" max="2563" width="25.3984375" style="2" customWidth="1"/>
    <col min="2564" max="2564" width="19.09765625" style="2" customWidth="1"/>
    <col min="2565" max="2574" width="0" style="2" hidden="1" customWidth="1"/>
    <col min="2575" max="2816" width="9" style="2"/>
    <col min="2817" max="2817" width="9.3984375" style="2" customWidth="1"/>
    <col min="2818" max="2818" width="21.19921875" style="2" customWidth="1"/>
    <col min="2819" max="2819" width="25.3984375" style="2" customWidth="1"/>
    <col min="2820" max="2820" width="19.09765625" style="2" customWidth="1"/>
    <col min="2821" max="2830" width="0" style="2" hidden="1" customWidth="1"/>
    <col min="2831" max="3072" width="9" style="2"/>
    <col min="3073" max="3073" width="9.3984375" style="2" customWidth="1"/>
    <col min="3074" max="3074" width="21.19921875" style="2" customWidth="1"/>
    <col min="3075" max="3075" width="25.3984375" style="2" customWidth="1"/>
    <col min="3076" max="3076" width="19.09765625" style="2" customWidth="1"/>
    <col min="3077" max="3086" width="0" style="2" hidden="1" customWidth="1"/>
    <col min="3087" max="3328" width="9" style="2"/>
    <col min="3329" max="3329" width="9.3984375" style="2" customWidth="1"/>
    <col min="3330" max="3330" width="21.19921875" style="2" customWidth="1"/>
    <col min="3331" max="3331" width="25.3984375" style="2" customWidth="1"/>
    <col min="3332" max="3332" width="19.09765625" style="2" customWidth="1"/>
    <col min="3333" max="3342" width="0" style="2" hidden="1" customWidth="1"/>
    <col min="3343" max="3584" width="9" style="2"/>
    <col min="3585" max="3585" width="9.3984375" style="2" customWidth="1"/>
    <col min="3586" max="3586" width="21.19921875" style="2" customWidth="1"/>
    <col min="3587" max="3587" width="25.3984375" style="2" customWidth="1"/>
    <col min="3588" max="3588" width="19.09765625" style="2" customWidth="1"/>
    <col min="3589" max="3598" width="0" style="2" hidden="1" customWidth="1"/>
    <col min="3599" max="3840" width="9" style="2"/>
    <col min="3841" max="3841" width="9.3984375" style="2" customWidth="1"/>
    <col min="3842" max="3842" width="21.19921875" style="2" customWidth="1"/>
    <col min="3843" max="3843" width="25.3984375" style="2" customWidth="1"/>
    <col min="3844" max="3844" width="19.09765625" style="2" customWidth="1"/>
    <col min="3845" max="3854" width="0" style="2" hidden="1" customWidth="1"/>
    <col min="3855" max="4096" width="9" style="2"/>
    <col min="4097" max="4097" width="9.3984375" style="2" customWidth="1"/>
    <col min="4098" max="4098" width="21.19921875" style="2" customWidth="1"/>
    <col min="4099" max="4099" width="25.3984375" style="2" customWidth="1"/>
    <col min="4100" max="4100" width="19.09765625" style="2" customWidth="1"/>
    <col min="4101" max="4110" width="0" style="2" hidden="1" customWidth="1"/>
    <col min="4111" max="4352" width="9" style="2"/>
    <col min="4353" max="4353" width="9.3984375" style="2" customWidth="1"/>
    <col min="4354" max="4354" width="21.19921875" style="2" customWidth="1"/>
    <col min="4355" max="4355" width="25.3984375" style="2" customWidth="1"/>
    <col min="4356" max="4356" width="19.09765625" style="2" customWidth="1"/>
    <col min="4357" max="4366" width="0" style="2" hidden="1" customWidth="1"/>
    <col min="4367" max="4608" width="9" style="2"/>
    <col min="4609" max="4609" width="9.3984375" style="2" customWidth="1"/>
    <col min="4610" max="4610" width="21.19921875" style="2" customWidth="1"/>
    <col min="4611" max="4611" width="25.3984375" style="2" customWidth="1"/>
    <col min="4612" max="4612" width="19.09765625" style="2" customWidth="1"/>
    <col min="4613" max="4622" width="0" style="2" hidden="1" customWidth="1"/>
    <col min="4623" max="4864" width="9" style="2"/>
    <col min="4865" max="4865" width="9.3984375" style="2" customWidth="1"/>
    <col min="4866" max="4866" width="21.19921875" style="2" customWidth="1"/>
    <col min="4867" max="4867" width="25.3984375" style="2" customWidth="1"/>
    <col min="4868" max="4868" width="19.09765625" style="2" customWidth="1"/>
    <col min="4869" max="4878" width="0" style="2" hidden="1" customWidth="1"/>
    <col min="4879" max="5120" width="9" style="2"/>
    <col min="5121" max="5121" width="9.3984375" style="2" customWidth="1"/>
    <col min="5122" max="5122" width="21.19921875" style="2" customWidth="1"/>
    <col min="5123" max="5123" width="25.3984375" style="2" customWidth="1"/>
    <col min="5124" max="5124" width="19.09765625" style="2" customWidth="1"/>
    <col min="5125" max="5134" width="0" style="2" hidden="1" customWidth="1"/>
    <col min="5135" max="5376" width="9" style="2"/>
    <col min="5377" max="5377" width="9.3984375" style="2" customWidth="1"/>
    <col min="5378" max="5378" width="21.19921875" style="2" customWidth="1"/>
    <col min="5379" max="5379" width="25.3984375" style="2" customWidth="1"/>
    <col min="5380" max="5380" width="19.09765625" style="2" customWidth="1"/>
    <col min="5381" max="5390" width="0" style="2" hidden="1" customWidth="1"/>
    <col min="5391" max="5632" width="9" style="2"/>
    <col min="5633" max="5633" width="9.3984375" style="2" customWidth="1"/>
    <col min="5634" max="5634" width="21.19921875" style="2" customWidth="1"/>
    <col min="5635" max="5635" width="25.3984375" style="2" customWidth="1"/>
    <col min="5636" max="5636" width="19.09765625" style="2" customWidth="1"/>
    <col min="5637" max="5646" width="0" style="2" hidden="1" customWidth="1"/>
    <col min="5647" max="5888" width="9" style="2"/>
    <col min="5889" max="5889" width="9.3984375" style="2" customWidth="1"/>
    <col min="5890" max="5890" width="21.19921875" style="2" customWidth="1"/>
    <col min="5891" max="5891" width="25.3984375" style="2" customWidth="1"/>
    <col min="5892" max="5892" width="19.09765625" style="2" customWidth="1"/>
    <col min="5893" max="5902" width="0" style="2" hidden="1" customWidth="1"/>
    <col min="5903" max="6144" width="9" style="2"/>
    <col min="6145" max="6145" width="9.3984375" style="2" customWidth="1"/>
    <col min="6146" max="6146" width="21.19921875" style="2" customWidth="1"/>
    <col min="6147" max="6147" width="25.3984375" style="2" customWidth="1"/>
    <col min="6148" max="6148" width="19.09765625" style="2" customWidth="1"/>
    <col min="6149" max="6158" width="0" style="2" hidden="1" customWidth="1"/>
    <col min="6159" max="6400" width="9" style="2"/>
    <col min="6401" max="6401" width="9.3984375" style="2" customWidth="1"/>
    <col min="6402" max="6402" width="21.19921875" style="2" customWidth="1"/>
    <col min="6403" max="6403" width="25.3984375" style="2" customWidth="1"/>
    <col min="6404" max="6404" width="19.09765625" style="2" customWidth="1"/>
    <col min="6405" max="6414" width="0" style="2" hidden="1" customWidth="1"/>
    <col min="6415" max="6656" width="9" style="2"/>
    <col min="6657" max="6657" width="9.3984375" style="2" customWidth="1"/>
    <col min="6658" max="6658" width="21.19921875" style="2" customWidth="1"/>
    <col min="6659" max="6659" width="25.3984375" style="2" customWidth="1"/>
    <col min="6660" max="6660" width="19.09765625" style="2" customWidth="1"/>
    <col min="6661" max="6670" width="0" style="2" hidden="1" customWidth="1"/>
    <col min="6671" max="6912" width="9" style="2"/>
    <col min="6913" max="6913" width="9.3984375" style="2" customWidth="1"/>
    <col min="6914" max="6914" width="21.19921875" style="2" customWidth="1"/>
    <col min="6915" max="6915" width="25.3984375" style="2" customWidth="1"/>
    <col min="6916" max="6916" width="19.09765625" style="2" customWidth="1"/>
    <col min="6917" max="6926" width="0" style="2" hidden="1" customWidth="1"/>
    <col min="6927" max="7168" width="9" style="2"/>
    <col min="7169" max="7169" width="9.3984375" style="2" customWidth="1"/>
    <col min="7170" max="7170" width="21.19921875" style="2" customWidth="1"/>
    <col min="7171" max="7171" width="25.3984375" style="2" customWidth="1"/>
    <col min="7172" max="7172" width="19.09765625" style="2" customWidth="1"/>
    <col min="7173" max="7182" width="0" style="2" hidden="1" customWidth="1"/>
    <col min="7183" max="7424" width="9" style="2"/>
    <col min="7425" max="7425" width="9.3984375" style="2" customWidth="1"/>
    <col min="7426" max="7426" width="21.19921875" style="2" customWidth="1"/>
    <col min="7427" max="7427" width="25.3984375" style="2" customWidth="1"/>
    <col min="7428" max="7428" width="19.09765625" style="2" customWidth="1"/>
    <col min="7429" max="7438" width="0" style="2" hidden="1" customWidth="1"/>
    <col min="7439" max="7680" width="9" style="2"/>
    <col min="7681" max="7681" width="9.3984375" style="2" customWidth="1"/>
    <col min="7682" max="7682" width="21.19921875" style="2" customWidth="1"/>
    <col min="7683" max="7683" width="25.3984375" style="2" customWidth="1"/>
    <col min="7684" max="7684" width="19.09765625" style="2" customWidth="1"/>
    <col min="7685" max="7694" width="0" style="2" hidden="1" customWidth="1"/>
    <col min="7695" max="7936" width="9" style="2"/>
    <col min="7937" max="7937" width="9.3984375" style="2" customWidth="1"/>
    <col min="7938" max="7938" width="21.19921875" style="2" customWidth="1"/>
    <col min="7939" max="7939" width="25.3984375" style="2" customWidth="1"/>
    <col min="7940" max="7940" width="19.09765625" style="2" customWidth="1"/>
    <col min="7941" max="7950" width="0" style="2" hidden="1" customWidth="1"/>
    <col min="7951" max="8192" width="9" style="2"/>
    <col min="8193" max="8193" width="9.3984375" style="2" customWidth="1"/>
    <col min="8194" max="8194" width="21.19921875" style="2" customWidth="1"/>
    <col min="8195" max="8195" width="25.3984375" style="2" customWidth="1"/>
    <col min="8196" max="8196" width="19.09765625" style="2" customWidth="1"/>
    <col min="8197" max="8206" width="0" style="2" hidden="1" customWidth="1"/>
    <col min="8207" max="8448" width="9" style="2"/>
    <col min="8449" max="8449" width="9.3984375" style="2" customWidth="1"/>
    <col min="8450" max="8450" width="21.19921875" style="2" customWidth="1"/>
    <col min="8451" max="8451" width="25.3984375" style="2" customWidth="1"/>
    <col min="8452" max="8452" width="19.09765625" style="2" customWidth="1"/>
    <col min="8453" max="8462" width="0" style="2" hidden="1" customWidth="1"/>
    <col min="8463" max="8704" width="9" style="2"/>
    <col min="8705" max="8705" width="9.3984375" style="2" customWidth="1"/>
    <col min="8706" max="8706" width="21.19921875" style="2" customWidth="1"/>
    <col min="8707" max="8707" width="25.3984375" style="2" customWidth="1"/>
    <col min="8708" max="8708" width="19.09765625" style="2" customWidth="1"/>
    <col min="8709" max="8718" width="0" style="2" hidden="1" customWidth="1"/>
    <col min="8719" max="8960" width="9" style="2"/>
    <col min="8961" max="8961" width="9.3984375" style="2" customWidth="1"/>
    <col min="8962" max="8962" width="21.19921875" style="2" customWidth="1"/>
    <col min="8963" max="8963" width="25.3984375" style="2" customWidth="1"/>
    <col min="8964" max="8964" width="19.09765625" style="2" customWidth="1"/>
    <col min="8965" max="8974" width="0" style="2" hidden="1" customWidth="1"/>
    <col min="8975" max="9216" width="9" style="2"/>
    <col min="9217" max="9217" width="9.3984375" style="2" customWidth="1"/>
    <col min="9218" max="9218" width="21.19921875" style="2" customWidth="1"/>
    <col min="9219" max="9219" width="25.3984375" style="2" customWidth="1"/>
    <col min="9220" max="9220" width="19.09765625" style="2" customWidth="1"/>
    <col min="9221" max="9230" width="0" style="2" hidden="1" customWidth="1"/>
    <col min="9231" max="9472" width="9" style="2"/>
    <col min="9473" max="9473" width="9.3984375" style="2" customWidth="1"/>
    <col min="9474" max="9474" width="21.19921875" style="2" customWidth="1"/>
    <col min="9475" max="9475" width="25.3984375" style="2" customWidth="1"/>
    <col min="9476" max="9476" width="19.09765625" style="2" customWidth="1"/>
    <col min="9477" max="9486" width="0" style="2" hidden="1" customWidth="1"/>
    <col min="9487" max="9728" width="9" style="2"/>
    <col min="9729" max="9729" width="9.3984375" style="2" customWidth="1"/>
    <col min="9730" max="9730" width="21.19921875" style="2" customWidth="1"/>
    <col min="9731" max="9731" width="25.3984375" style="2" customWidth="1"/>
    <col min="9732" max="9732" width="19.09765625" style="2" customWidth="1"/>
    <col min="9733" max="9742" width="0" style="2" hidden="1" customWidth="1"/>
    <col min="9743" max="9984" width="9" style="2"/>
    <col min="9985" max="9985" width="9.3984375" style="2" customWidth="1"/>
    <col min="9986" max="9986" width="21.19921875" style="2" customWidth="1"/>
    <col min="9987" max="9987" width="25.3984375" style="2" customWidth="1"/>
    <col min="9988" max="9988" width="19.09765625" style="2" customWidth="1"/>
    <col min="9989" max="9998" width="0" style="2" hidden="1" customWidth="1"/>
    <col min="9999" max="10240" width="9" style="2"/>
    <col min="10241" max="10241" width="9.3984375" style="2" customWidth="1"/>
    <col min="10242" max="10242" width="21.19921875" style="2" customWidth="1"/>
    <col min="10243" max="10243" width="25.3984375" style="2" customWidth="1"/>
    <col min="10244" max="10244" width="19.09765625" style="2" customWidth="1"/>
    <col min="10245" max="10254" width="0" style="2" hidden="1" customWidth="1"/>
    <col min="10255" max="10496" width="9" style="2"/>
    <col min="10497" max="10497" width="9.3984375" style="2" customWidth="1"/>
    <col min="10498" max="10498" width="21.19921875" style="2" customWidth="1"/>
    <col min="10499" max="10499" width="25.3984375" style="2" customWidth="1"/>
    <col min="10500" max="10500" width="19.09765625" style="2" customWidth="1"/>
    <col min="10501" max="10510" width="0" style="2" hidden="1" customWidth="1"/>
    <col min="10511" max="10752" width="9" style="2"/>
    <col min="10753" max="10753" width="9.3984375" style="2" customWidth="1"/>
    <col min="10754" max="10754" width="21.19921875" style="2" customWidth="1"/>
    <col min="10755" max="10755" width="25.3984375" style="2" customWidth="1"/>
    <col min="10756" max="10756" width="19.09765625" style="2" customWidth="1"/>
    <col min="10757" max="10766" width="0" style="2" hidden="1" customWidth="1"/>
    <col min="10767" max="11008" width="9" style="2"/>
    <col min="11009" max="11009" width="9.3984375" style="2" customWidth="1"/>
    <col min="11010" max="11010" width="21.19921875" style="2" customWidth="1"/>
    <col min="11011" max="11011" width="25.3984375" style="2" customWidth="1"/>
    <col min="11012" max="11012" width="19.09765625" style="2" customWidth="1"/>
    <col min="11013" max="11022" width="0" style="2" hidden="1" customWidth="1"/>
    <col min="11023" max="11264" width="9" style="2"/>
    <col min="11265" max="11265" width="9.3984375" style="2" customWidth="1"/>
    <col min="11266" max="11266" width="21.19921875" style="2" customWidth="1"/>
    <col min="11267" max="11267" width="25.3984375" style="2" customWidth="1"/>
    <col min="11268" max="11268" width="19.09765625" style="2" customWidth="1"/>
    <col min="11269" max="11278" width="0" style="2" hidden="1" customWidth="1"/>
    <col min="11279" max="11520" width="9" style="2"/>
    <col min="11521" max="11521" width="9.3984375" style="2" customWidth="1"/>
    <col min="11522" max="11522" width="21.19921875" style="2" customWidth="1"/>
    <col min="11523" max="11523" width="25.3984375" style="2" customWidth="1"/>
    <col min="11524" max="11524" width="19.09765625" style="2" customWidth="1"/>
    <col min="11525" max="11534" width="0" style="2" hidden="1" customWidth="1"/>
    <col min="11535" max="11776" width="9" style="2"/>
    <col min="11777" max="11777" width="9.3984375" style="2" customWidth="1"/>
    <col min="11778" max="11778" width="21.19921875" style="2" customWidth="1"/>
    <col min="11779" max="11779" width="25.3984375" style="2" customWidth="1"/>
    <col min="11780" max="11780" width="19.09765625" style="2" customWidth="1"/>
    <col min="11781" max="11790" width="0" style="2" hidden="1" customWidth="1"/>
    <col min="11791" max="12032" width="9" style="2"/>
    <col min="12033" max="12033" width="9.3984375" style="2" customWidth="1"/>
    <col min="12034" max="12034" width="21.19921875" style="2" customWidth="1"/>
    <col min="12035" max="12035" width="25.3984375" style="2" customWidth="1"/>
    <col min="12036" max="12036" width="19.09765625" style="2" customWidth="1"/>
    <col min="12037" max="12046" width="0" style="2" hidden="1" customWidth="1"/>
    <col min="12047" max="12288" width="9" style="2"/>
    <col min="12289" max="12289" width="9.3984375" style="2" customWidth="1"/>
    <col min="12290" max="12290" width="21.19921875" style="2" customWidth="1"/>
    <col min="12291" max="12291" width="25.3984375" style="2" customWidth="1"/>
    <col min="12292" max="12292" width="19.09765625" style="2" customWidth="1"/>
    <col min="12293" max="12302" width="0" style="2" hidden="1" customWidth="1"/>
    <col min="12303" max="12544" width="9" style="2"/>
    <col min="12545" max="12545" width="9.3984375" style="2" customWidth="1"/>
    <col min="12546" max="12546" width="21.19921875" style="2" customWidth="1"/>
    <col min="12547" max="12547" width="25.3984375" style="2" customWidth="1"/>
    <col min="12548" max="12548" width="19.09765625" style="2" customWidth="1"/>
    <col min="12549" max="12558" width="0" style="2" hidden="1" customWidth="1"/>
    <col min="12559" max="12800" width="9" style="2"/>
    <col min="12801" max="12801" width="9.3984375" style="2" customWidth="1"/>
    <col min="12802" max="12802" width="21.19921875" style="2" customWidth="1"/>
    <col min="12803" max="12803" width="25.3984375" style="2" customWidth="1"/>
    <col min="12804" max="12804" width="19.09765625" style="2" customWidth="1"/>
    <col min="12805" max="12814" width="0" style="2" hidden="1" customWidth="1"/>
    <col min="12815" max="13056" width="9" style="2"/>
    <col min="13057" max="13057" width="9.3984375" style="2" customWidth="1"/>
    <col min="13058" max="13058" width="21.19921875" style="2" customWidth="1"/>
    <col min="13059" max="13059" width="25.3984375" style="2" customWidth="1"/>
    <col min="13060" max="13060" width="19.09765625" style="2" customWidth="1"/>
    <col min="13061" max="13070" width="0" style="2" hidden="1" customWidth="1"/>
    <col min="13071" max="13312" width="9" style="2"/>
    <col min="13313" max="13313" width="9.3984375" style="2" customWidth="1"/>
    <col min="13314" max="13314" width="21.19921875" style="2" customWidth="1"/>
    <col min="13315" max="13315" width="25.3984375" style="2" customWidth="1"/>
    <col min="13316" max="13316" width="19.09765625" style="2" customWidth="1"/>
    <col min="13317" max="13326" width="0" style="2" hidden="1" customWidth="1"/>
    <col min="13327" max="13568" width="9" style="2"/>
    <col min="13569" max="13569" width="9.3984375" style="2" customWidth="1"/>
    <col min="13570" max="13570" width="21.19921875" style="2" customWidth="1"/>
    <col min="13571" max="13571" width="25.3984375" style="2" customWidth="1"/>
    <col min="13572" max="13572" width="19.09765625" style="2" customWidth="1"/>
    <col min="13573" max="13582" width="0" style="2" hidden="1" customWidth="1"/>
    <col min="13583" max="13824" width="9" style="2"/>
    <col min="13825" max="13825" width="9.3984375" style="2" customWidth="1"/>
    <col min="13826" max="13826" width="21.19921875" style="2" customWidth="1"/>
    <col min="13827" max="13827" width="25.3984375" style="2" customWidth="1"/>
    <col min="13828" max="13828" width="19.09765625" style="2" customWidth="1"/>
    <col min="13829" max="13838" width="0" style="2" hidden="1" customWidth="1"/>
    <col min="13839" max="14080" width="9" style="2"/>
    <col min="14081" max="14081" width="9.3984375" style="2" customWidth="1"/>
    <col min="14082" max="14082" width="21.19921875" style="2" customWidth="1"/>
    <col min="14083" max="14083" width="25.3984375" style="2" customWidth="1"/>
    <col min="14084" max="14084" width="19.09765625" style="2" customWidth="1"/>
    <col min="14085" max="14094" width="0" style="2" hidden="1" customWidth="1"/>
    <col min="14095" max="14336" width="9" style="2"/>
    <col min="14337" max="14337" width="9.3984375" style="2" customWidth="1"/>
    <col min="14338" max="14338" width="21.19921875" style="2" customWidth="1"/>
    <col min="14339" max="14339" width="25.3984375" style="2" customWidth="1"/>
    <col min="14340" max="14340" width="19.09765625" style="2" customWidth="1"/>
    <col min="14341" max="14350" width="0" style="2" hidden="1" customWidth="1"/>
    <col min="14351" max="14592" width="9" style="2"/>
    <col min="14593" max="14593" width="9.3984375" style="2" customWidth="1"/>
    <col min="14594" max="14594" width="21.19921875" style="2" customWidth="1"/>
    <col min="14595" max="14595" width="25.3984375" style="2" customWidth="1"/>
    <col min="14596" max="14596" width="19.09765625" style="2" customWidth="1"/>
    <col min="14597" max="14606" width="0" style="2" hidden="1" customWidth="1"/>
    <col min="14607" max="14848" width="9" style="2"/>
    <col min="14849" max="14849" width="9.3984375" style="2" customWidth="1"/>
    <col min="14850" max="14850" width="21.19921875" style="2" customWidth="1"/>
    <col min="14851" max="14851" width="25.3984375" style="2" customWidth="1"/>
    <col min="14852" max="14852" width="19.09765625" style="2" customWidth="1"/>
    <col min="14853" max="14862" width="0" style="2" hidden="1" customWidth="1"/>
    <col min="14863" max="15104" width="9" style="2"/>
    <col min="15105" max="15105" width="9.3984375" style="2" customWidth="1"/>
    <col min="15106" max="15106" width="21.19921875" style="2" customWidth="1"/>
    <col min="15107" max="15107" width="25.3984375" style="2" customWidth="1"/>
    <col min="15108" max="15108" width="19.09765625" style="2" customWidth="1"/>
    <col min="15109" max="15118" width="0" style="2" hidden="1" customWidth="1"/>
    <col min="15119" max="15360" width="9" style="2"/>
    <col min="15361" max="15361" width="9.3984375" style="2" customWidth="1"/>
    <col min="15362" max="15362" width="21.19921875" style="2" customWidth="1"/>
    <col min="15363" max="15363" width="25.3984375" style="2" customWidth="1"/>
    <col min="15364" max="15364" width="19.09765625" style="2" customWidth="1"/>
    <col min="15365" max="15374" width="0" style="2" hidden="1" customWidth="1"/>
    <col min="15375" max="15616" width="9" style="2"/>
    <col min="15617" max="15617" width="9.3984375" style="2" customWidth="1"/>
    <col min="15618" max="15618" width="21.19921875" style="2" customWidth="1"/>
    <col min="15619" max="15619" width="25.3984375" style="2" customWidth="1"/>
    <col min="15620" max="15620" width="19.09765625" style="2" customWidth="1"/>
    <col min="15621" max="15630" width="0" style="2" hidden="1" customWidth="1"/>
    <col min="15631" max="15872" width="9" style="2"/>
    <col min="15873" max="15873" width="9.3984375" style="2" customWidth="1"/>
    <col min="15874" max="15874" width="21.19921875" style="2" customWidth="1"/>
    <col min="15875" max="15875" width="25.3984375" style="2" customWidth="1"/>
    <col min="15876" max="15876" width="19.09765625" style="2" customWidth="1"/>
    <col min="15877" max="15886" width="0" style="2" hidden="1" customWidth="1"/>
    <col min="15887" max="16128" width="9" style="2"/>
    <col min="16129" max="16129" width="9.3984375" style="2" customWidth="1"/>
    <col min="16130" max="16130" width="21.19921875" style="2" customWidth="1"/>
    <col min="16131" max="16131" width="25.3984375" style="2" customWidth="1"/>
    <col min="16132" max="16132" width="19.09765625" style="2" customWidth="1"/>
    <col min="16133" max="16142" width="0" style="2" hidden="1" customWidth="1"/>
    <col min="16143" max="16384" width="9" style="2"/>
  </cols>
  <sheetData>
    <row r="1" spans="1:13">
      <c r="A1" s="1"/>
      <c r="B1" s="174" t="s">
        <v>203</v>
      </c>
      <c r="C1" s="174"/>
      <c r="D1" s="174"/>
      <c r="E1" s="174"/>
      <c r="F1" s="174"/>
    </row>
    <row r="2" spans="1:13">
      <c r="A2" s="1"/>
      <c r="B2" s="174" t="s">
        <v>102</v>
      </c>
      <c r="C2" s="174"/>
      <c r="D2" s="174"/>
      <c r="E2" s="174"/>
      <c r="F2" s="174"/>
    </row>
    <row r="3" spans="1:13">
      <c r="A3" s="1"/>
      <c r="B3" s="174" t="s">
        <v>103</v>
      </c>
      <c r="C3" s="174"/>
      <c r="D3" s="174"/>
      <c r="E3" s="174"/>
      <c r="F3" s="174"/>
    </row>
    <row r="4" spans="1:13">
      <c r="A4" s="1"/>
      <c r="B4" s="1"/>
      <c r="C4" s="1"/>
      <c r="D4" s="1"/>
      <c r="E4" s="1"/>
      <c r="F4" s="1"/>
    </row>
    <row r="5" spans="1:13" ht="14.4">
      <c r="A5" s="175" t="s">
        <v>104</v>
      </c>
      <c r="B5" s="175"/>
      <c r="C5" s="175"/>
      <c r="D5" s="175"/>
      <c r="E5" s="3"/>
      <c r="F5" s="3"/>
    </row>
    <row r="6" spans="1:13" ht="14.4" thickBot="1">
      <c r="A6" s="4"/>
      <c r="B6" s="5"/>
      <c r="C6" s="5"/>
    </row>
    <row r="7" spans="1:13">
      <c r="A7" s="176" t="s">
        <v>105</v>
      </c>
      <c r="B7" s="178" t="s">
        <v>106</v>
      </c>
      <c r="C7" s="179"/>
      <c r="D7" s="182" t="s">
        <v>107</v>
      </c>
      <c r="E7" s="6" t="s">
        <v>108</v>
      </c>
      <c r="F7" s="7" t="s">
        <v>109</v>
      </c>
      <c r="G7" s="8" t="s">
        <v>110</v>
      </c>
    </row>
    <row r="8" spans="1:13" ht="14.4" thickBot="1">
      <c r="A8" s="177"/>
      <c r="B8" s="180"/>
      <c r="C8" s="181"/>
      <c r="D8" s="183"/>
      <c r="E8" s="9" t="s">
        <v>111</v>
      </c>
      <c r="F8" s="10" t="s">
        <v>111</v>
      </c>
      <c r="H8" s="185"/>
      <c r="I8" s="185"/>
      <c r="J8" s="185"/>
      <c r="K8" s="185"/>
    </row>
    <row r="9" spans="1:13">
      <c r="A9" s="11"/>
      <c r="B9" s="12"/>
      <c r="C9" s="13"/>
      <c r="D9" s="14"/>
      <c r="E9" s="15"/>
      <c r="F9" s="16"/>
      <c r="H9" s="17"/>
      <c r="I9" s="17"/>
      <c r="J9" s="17"/>
      <c r="K9" s="17"/>
    </row>
    <row r="10" spans="1:13">
      <c r="A10" s="18">
        <v>1</v>
      </c>
      <c r="B10" s="19" t="s">
        <v>112</v>
      </c>
      <c r="C10" s="20"/>
      <c r="D10" s="21">
        <v>4.9000000000000004</v>
      </c>
      <c r="E10" s="22" t="e">
        <f>#REF!*D10%</f>
        <v>#REF!</v>
      </c>
      <c r="F10" s="23" t="e">
        <f>E10</f>
        <v>#REF!</v>
      </c>
      <c r="G10" s="2" t="s">
        <v>110</v>
      </c>
      <c r="H10" s="8"/>
      <c r="I10" s="17">
        <f>D10*(1+$D$27)</f>
        <v>6.1612600000000004</v>
      </c>
      <c r="J10" s="17"/>
      <c r="K10" s="24" t="e">
        <f>#REF!*I10%</f>
        <v>#REF!</v>
      </c>
      <c r="L10" s="25" t="e">
        <f>D10%*#REF!</f>
        <v>#REF!</v>
      </c>
    </row>
    <row r="11" spans="1:13">
      <c r="A11" s="26"/>
      <c r="B11" s="27"/>
      <c r="C11" s="28"/>
      <c r="D11" s="29" t="s">
        <v>110</v>
      </c>
      <c r="E11" s="22" t="s">
        <v>110</v>
      </c>
      <c r="F11" s="30"/>
      <c r="H11" s="185"/>
      <c r="I11" s="185"/>
      <c r="J11" s="185"/>
    </row>
    <row r="12" spans="1:13">
      <c r="A12" s="26" t="s">
        <v>110</v>
      </c>
      <c r="B12" s="27" t="s">
        <v>110</v>
      </c>
      <c r="C12" s="28"/>
      <c r="D12" s="29" t="s">
        <v>110</v>
      </c>
      <c r="E12" s="22" t="s">
        <v>110</v>
      </c>
      <c r="F12" s="30"/>
      <c r="H12" s="185"/>
      <c r="I12" s="185"/>
      <c r="J12" s="185"/>
      <c r="K12" s="185"/>
    </row>
    <row r="13" spans="1:13">
      <c r="A13" s="18">
        <v>2</v>
      </c>
      <c r="B13" s="19" t="s">
        <v>113</v>
      </c>
      <c r="C13" s="20"/>
      <c r="D13" s="21">
        <f>SUM(D14:D16)</f>
        <v>8.65</v>
      </c>
      <c r="E13" s="22" t="s">
        <v>110</v>
      </c>
      <c r="F13" s="31" t="e">
        <f>ROUND(SUM(E14:E16),2)</f>
        <v>#REF!</v>
      </c>
      <c r="H13" s="8"/>
      <c r="I13" s="32"/>
      <c r="J13" s="17"/>
      <c r="K13" s="17"/>
    </row>
    <row r="14" spans="1:13">
      <c r="A14" s="26" t="s">
        <v>114</v>
      </c>
      <c r="B14" s="33" t="s">
        <v>115</v>
      </c>
      <c r="C14" s="34"/>
      <c r="D14" s="29">
        <v>5</v>
      </c>
      <c r="E14" s="22" t="e">
        <f>$F$27*(D14%)</f>
        <v>#REF!</v>
      </c>
      <c r="F14" s="30"/>
      <c r="H14" s="17"/>
      <c r="I14" s="17">
        <f>D14*(1+$D$27)</f>
        <v>6.2870000000000008</v>
      </c>
      <c r="J14" s="17"/>
      <c r="K14" s="24" t="e">
        <f>#REF!*I14%</f>
        <v>#REF!</v>
      </c>
      <c r="L14" s="25" t="e">
        <f>D14%*#REF!</f>
        <v>#REF!</v>
      </c>
      <c r="M14" s="35" t="e">
        <f>E14-L14</f>
        <v>#REF!</v>
      </c>
    </row>
    <row r="15" spans="1:13">
      <c r="A15" s="26" t="s">
        <v>116</v>
      </c>
      <c r="B15" s="27" t="s">
        <v>117</v>
      </c>
      <c r="C15" s="28"/>
      <c r="D15" s="29">
        <v>0.65</v>
      </c>
      <c r="E15" s="22" t="e">
        <f>$F$27*D15%</f>
        <v>#REF!</v>
      </c>
      <c r="F15" s="30"/>
      <c r="H15" s="17"/>
      <c r="I15" s="17">
        <f>D15*(1+$D$27)</f>
        <v>0.81731000000000009</v>
      </c>
      <c r="J15" s="17"/>
      <c r="K15" s="24" t="e">
        <f>#REF!*I15%</f>
        <v>#REF!</v>
      </c>
      <c r="L15" s="25" t="e">
        <f>D15%*#REF!</f>
        <v>#REF!</v>
      </c>
      <c r="M15" s="35" t="e">
        <f>E15-L15</f>
        <v>#REF!</v>
      </c>
    </row>
    <row r="16" spans="1:13">
      <c r="A16" s="26" t="s">
        <v>118</v>
      </c>
      <c r="B16" s="27" t="s">
        <v>119</v>
      </c>
      <c r="C16" s="28"/>
      <c r="D16" s="29">
        <v>3</v>
      </c>
      <c r="E16" s="22" t="e">
        <f>$F$27*D16%</f>
        <v>#REF!</v>
      </c>
      <c r="F16" s="36" t="s">
        <v>110</v>
      </c>
      <c r="H16" s="8"/>
      <c r="I16" s="17">
        <f>D16*(1+$D$27)</f>
        <v>3.7722000000000002</v>
      </c>
      <c r="J16" s="17"/>
      <c r="K16" s="24" t="e">
        <f>#REF!*I16%</f>
        <v>#REF!</v>
      </c>
      <c r="L16" s="25" t="e">
        <f>D16%*#REF!</f>
        <v>#REF!</v>
      </c>
      <c r="M16" s="35" t="e">
        <f>E16-L16</f>
        <v>#REF!</v>
      </c>
    </row>
    <row r="17" spans="1:13">
      <c r="A17" s="26"/>
      <c r="B17" s="27"/>
      <c r="C17" s="28"/>
      <c r="D17" s="29"/>
      <c r="E17" s="22"/>
      <c r="F17" s="31"/>
      <c r="H17" s="17"/>
      <c r="I17" s="17"/>
      <c r="J17" s="17"/>
      <c r="K17" s="24"/>
    </row>
    <row r="18" spans="1:13">
      <c r="A18" s="18">
        <v>3</v>
      </c>
      <c r="B18" s="19" t="s">
        <v>120</v>
      </c>
      <c r="C18" s="20"/>
      <c r="D18" s="21">
        <v>1</v>
      </c>
      <c r="E18" s="22" t="e">
        <f>#REF!*D18%</f>
        <v>#REF!</v>
      </c>
      <c r="F18" s="31" t="e">
        <f>ROUND(E18,2)</f>
        <v>#REF!</v>
      </c>
      <c r="G18" s="2" t="s">
        <v>110</v>
      </c>
      <c r="H18" s="8"/>
      <c r="I18" s="17">
        <f>D18*(1+$D$27)</f>
        <v>1.2574000000000001</v>
      </c>
      <c r="J18" s="17"/>
      <c r="K18" s="24" t="e">
        <f>#REF!*I18%</f>
        <v>#REF!</v>
      </c>
      <c r="L18" s="25" t="e">
        <f>D18%*#REF!</f>
        <v>#REF!</v>
      </c>
      <c r="M18" s="17"/>
    </row>
    <row r="19" spans="1:13">
      <c r="A19" s="18"/>
      <c r="B19" s="19"/>
      <c r="C19" s="20"/>
      <c r="D19" s="21"/>
      <c r="E19" s="22"/>
      <c r="F19" s="31"/>
      <c r="H19" s="8"/>
      <c r="I19" s="17"/>
      <c r="J19" s="17"/>
      <c r="K19" s="24"/>
      <c r="L19" s="17"/>
      <c r="M19" s="17"/>
    </row>
    <row r="20" spans="1:13">
      <c r="A20" s="18">
        <v>4</v>
      </c>
      <c r="B20" s="19" t="s">
        <v>121</v>
      </c>
      <c r="C20" s="37"/>
      <c r="D20" s="21">
        <v>0.4</v>
      </c>
      <c r="E20" s="22" t="e">
        <f>#REF!*D20%</f>
        <v>#REF!</v>
      </c>
      <c r="F20" s="31" t="e">
        <f>ROUND(E20,2)</f>
        <v>#REF!</v>
      </c>
      <c r="H20" s="8"/>
      <c r="I20" s="17"/>
      <c r="J20" s="17"/>
      <c r="K20" s="24"/>
      <c r="L20" s="17"/>
      <c r="M20" s="17"/>
    </row>
    <row r="21" spans="1:13">
      <c r="A21" s="26"/>
      <c r="B21" s="27"/>
      <c r="C21" s="28"/>
      <c r="D21" s="29"/>
      <c r="E21" s="22"/>
      <c r="F21" s="31"/>
      <c r="H21" s="8"/>
      <c r="I21" s="32"/>
      <c r="J21" s="17"/>
      <c r="K21" s="17"/>
    </row>
    <row r="22" spans="1:13">
      <c r="A22" s="18">
        <v>5</v>
      </c>
      <c r="B22" s="19" t="s">
        <v>122</v>
      </c>
      <c r="C22" s="20"/>
      <c r="D22" s="21">
        <v>0.99</v>
      </c>
      <c r="E22" s="22" t="e">
        <f>#REF!*D22%</f>
        <v>#REF!</v>
      </c>
      <c r="F22" s="31" t="e">
        <f>ROUND(E22,2)</f>
        <v>#REF!</v>
      </c>
      <c r="G22" s="2" t="s">
        <v>110</v>
      </c>
      <c r="H22" s="8"/>
      <c r="I22" s="17">
        <f>D22*(1+$D$27)</f>
        <v>1.244826</v>
      </c>
      <c r="J22" s="17"/>
      <c r="K22" s="24" t="e">
        <f>#REF!*I22%</f>
        <v>#REF!</v>
      </c>
      <c r="L22" s="25" t="e">
        <f>D22%*#REF!</f>
        <v>#REF!</v>
      </c>
    </row>
    <row r="23" spans="1:13">
      <c r="A23" s="26"/>
      <c r="B23" s="27"/>
      <c r="C23" s="28"/>
      <c r="D23" s="29"/>
      <c r="E23" s="22"/>
      <c r="F23" s="31"/>
      <c r="H23" s="17"/>
      <c r="I23" s="17"/>
      <c r="J23" s="17"/>
      <c r="K23" s="17"/>
    </row>
    <row r="24" spans="1:13" ht="14.4" thickBot="1">
      <c r="A24" s="38">
        <v>6</v>
      </c>
      <c r="B24" s="39" t="s">
        <v>123</v>
      </c>
      <c r="C24" s="40"/>
      <c r="D24" s="41">
        <v>7</v>
      </c>
      <c r="E24" s="42" t="e">
        <f>#REF!*D24%</f>
        <v>#REF!</v>
      </c>
      <c r="F24" s="43" t="e">
        <f>ROUND(E24,2)</f>
        <v>#REF!</v>
      </c>
      <c r="H24" s="8"/>
      <c r="I24" s="17">
        <f>D24*(1+$D$27)</f>
        <v>8.8018000000000001</v>
      </c>
      <c r="J24" s="17"/>
      <c r="K24" s="24" t="e">
        <f>#REF!*I24%</f>
        <v>#REF!</v>
      </c>
      <c r="L24" s="25" t="e">
        <f>D24%*#REF!</f>
        <v>#REF!</v>
      </c>
    </row>
    <row r="25" spans="1:13">
      <c r="A25" s="44" t="s">
        <v>110</v>
      </c>
      <c r="B25" s="167" t="s">
        <v>110</v>
      </c>
      <c r="C25" s="167"/>
      <c r="D25" s="45">
        <f>ROUND((((1+(D10+D18)/100)*(1+(D22/100))*(1+(D24/100)))/((1-(D13/100)))-1),4)</f>
        <v>0.25269999999999998</v>
      </c>
      <c r="E25" s="46"/>
      <c r="F25" s="47" t="e">
        <f>F10+F13+F18+F20+F22+F24</f>
        <v>#REF!</v>
      </c>
      <c r="I25" s="46" t="e">
        <f>250000-F25</f>
        <v>#REF!</v>
      </c>
      <c r="K25" s="48" t="e">
        <f>SUM(K10:K24)</f>
        <v>#REF!</v>
      </c>
      <c r="L25" s="48" t="e">
        <f>SUM(L10:L24)</f>
        <v>#REF!</v>
      </c>
    </row>
    <row r="26" spans="1:13" ht="14.4" thickBot="1">
      <c r="I26" s="49" t="e">
        <f>I25/#REF!</f>
        <v>#REF!</v>
      </c>
      <c r="L26" s="35" t="e">
        <f>300000-L25</f>
        <v>#REF!</v>
      </c>
    </row>
    <row r="27" spans="1:13" ht="14.4">
      <c r="A27" s="168" t="s">
        <v>124</v>
      </c>
      <c r="B27" s="50" t="s">
        <v>125</v>
      </c>
      <c r="C27" s="170" t="s">
        <v>126</v>
      </c>
      <c r="D27" s="172">
        <f>ROUND((((1+(D10+D18+D20)/100)*(1+(D22/100))*(1+(D24/100)))/((1-(D13/100)))-1),4)</f>
        <v>0.25740000000000002</v>
      </c>
      <c r="E27" s="17" t="s">
        <v>127</v>
      </c>
      <c r="F27" s="51" t="e">
        <f>#REF!*(1+D27)</f>
        <v>#REF!</v>
      </c>
      <c r="K27" s="35" t="e">
        <f>250000-K25</f>
        <v>#REF!</v>
      </c>
      <c r="L27" s="35" t="e">
        <f>L26-M14-M15-M16-#REF!</f>
        <v>#REF!</v>
      </c>
    </row>
    <row r="28" spans="1:13" ht="14.4" thickBot="1">
      <c r="A28" s="169"/>
      <c r="B28" s="52" t="s">
        <v>128</v>
      </c>
      <c r="C28" s="171"/>
      <c r="D28" s="173"/>
      <c r="E28" s="44"/>
      <c r="F28" s="24" t="e">
        <f>#REF!+F25</f>
        <v>#REF!</v>
      </c>
    </row>
    <row r="29" spans="1:13">
      <c r="E29" s="184" t="e">
        <f>ROUND((((1+(E10+E18))*(1+(E22))*(1+(E24)))/((1-(E13)))-1),4)</f>
        <v>#REF!</v>
      </c>
      <c r="F29" s="35" t="e">
        <f>F27-F28</f>
        <v>#REF!</v>
      </c>
      <c r="H29" s="17"/>
      <c r="I29" s="17"/>
      <c r="J29" s="17"/>
      <c r="K29" s="17"/>
    </row>
    <row r="30" spans="1:13" hidden="1">
      <c r="A30" s="17" t="s">
        <v>124</v>
      </c>
      <c r="B30" s="49">
        <f>((((1+(D10+D18)/100)*(1+(D22/100))*(1+(D24/100)))/((1-(D13/100)))-1))</f>
        <v>0.25270715599343174</v>
      </c>
      <c r="C30" s="53"/>
      <c r="E30" s="184"/>
      <c r="H30" s="17"/>
      <c r="I30" s="17"/>
      <c r="J30" s="17"/>
      <c r="K30" s="17"/>
    </row>
    <row r="31" spans="1:13" hidden="1">
      <c r="A31" s="17" t="s">
        <v>124</v>
      </c>
      <c r="B31" s="54">
        <v>30</v>
      </c>
      <c r="C31" s="54"/>
      <c r="H31" s="17"/>
      <c r="I31" s="17"/>
      <c r="J31" s="17"/>
      <c r="K31" s="17"/>
    </row>
    <row r="32" spans="1:13" hidden="1">
      <c r="A32" s="55" t="s">
        <v>129</v>
      </c>
      <c r="B32" s="56">
        <f>ROUND((((1-(D13/100))*(1+(B31/100)))/(((1+((D10+D18+D20)/100)))*((1+(D22/100)))))-1,4)</f>
        <v>0.1062</v>
      </c>
      <c r="H32" s="185"/>
      <c r="I32" s="185"/>
      <c r="J32" s="185"/>
      <c r="K32" s="185"/>
      <c r="L32" s="185"/>
    </row>
    <row r="33" spans="2:3">
      <c r="B33" s="57"/>
      <c r="C33" s="57"/>
    </row>
  </sheetData>
  <mergeCells count="16">
    <mergeCell ref="E29:E30"/>
    <mergeCell ref="H32:L32"/>
    <mergeCell ref="H8:K8"/>
    <mergeCell ref="H11:J11"/>
    <mergeCell ref="H12:K12"/>
    <mergeCell ref="B25:C25"/>
    <mergeCell ref="A27:A28"/>
    <mergeCell ref="C27:C28"/>
    <mergeCell ref="D27:D28"/>
    <mergeCell ref="B1:F1"/>
    <mergeCell ref="B2:F2"/>
    <mergeCell ref="B3:F3"/>
    <mergeCell ref="A5:D5"/>
    <mergeCell ref="A7:A8"/>
    <mergeCell ref="B7:C8"/>
    <mergeCell ref="D7:D8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F44"/>
  <sheetViews>
    <sheetView zoomScale="145" zoomScaleNormal="145" workbookViewId="0">
      <selection activeCell="I25" sqref="I25"/>
    </sheetView>
  </sheetViews>
  <sheetFormatPr defaultRowHeight="13.2"/>
  <cols>
    <col min="1" max="5" width="9" style="73"/>
    <col min="6" max="6" width="11.3984375" style="73" customWidth="1"/>
    <col min="7" max="261" width="9" style="73"/>
    <col min="262" max="262" width="9.69921875" style="73" customWidth="1"/>
    <col min="263" max="517" width="9" style="73"/>
    <col min="518" max="518" width="9.69921875" style="73" customWidth="1"/>
    <col min="519" max="773" width="9" style="73"/>
    <col min="774" max="774" width="9.69921875" style="73" customWidth="1"/>
    <col min="775" max="1029" width="9" style="73"/>
    <col min="1030" max="1030" width="9.69921875" style="73" customWidth="1"/>
    <col min="1031" max="1285" width="9" style="73"/>
    <col min="1286" max="1286" width="9.69921875" style="73" customWidth="1"/>
    <col min="1287" max="1541" width="9" style="73"/>
    <col min="1542" max="1542" width="9.69921875" style="73" customWidth="1"/>
    <col min="1543" max="1797" width="9" style="73"/>
    <col min="1798" max="1798" width="9.69921875" style="73" customWidth="1"/>
    <col min="1799" max="2053" width="9" style="73"/>
    <col min="2054" max="2054" width="9.69921875" style="73" customWidth="1"/>
    <col min="2055" max="2309" width="9" style="73"/>
    <col min="2310" max="2310" width="9.69921875" style="73" customWidth="1"/>
    <col min="2311" max="2565" width="9" style="73"/>
    <col min="2566" max="2566" width="9.69921875" style="73" customWidth="1"/>
    <col min="2567" max="2821" width="9" style="73"/>
    <col min="2822" max="2822" width="9.69921875" style="73" customWidth="1"/>
    <col min="2823" max="3077" width="9" style="73"/>
    <col min="3078" max="3078" width="9.69921875" style="73" customWidth="1"/>
    <col min="3079" max="3333" width="9" style="73"/>
    <col min="3334" max="3334" width="9.69921875" style="73" customWidth="1"/>
    <col min="3335" max="3589" width="9" style="73"/>
    <col min="3590" max="3590" width="9.69921875" style="73" customWidth="1"/>
    <col min="3591" max="3845" width="9" style="73"/>
    <col min="3846" max="3846" width="9.69921875" style="73" customWidth="1"/>
    <col min="3847" max="4101" width="9" style="73"/>
    <col min="4102" max="4102" width="9.69921875" style="73" customWidth="1"/>
    <col min="4103" max="4357" width="9" style="73"/>
    <col min="4358" max="4358" width="9.69921875" style="73" customWidth="1"/>
    <col min="4359" max="4613" width="9" style="73"/>
    <col min="4614" max="4614" width="9.69921875" style="73" customWidth="1"/>
    <col min="4615" max="4869" width="9" style="73"/>
    <col min="4870" max="4870" width="9.69921875" style="73" customWidth="1"/>
    <col min="4871" max="5125" width="9" style="73"/>
    <col min="5126" max="5126" width="9.69921875" style="73" customWidth="1"/>
    <col min="5127" max="5381" width="9" style="73"/>
    <col min="5382" max="5382" width="9.69921875" style="73" customWidth="1"/>
    <col min="5383" max="5637" width="9" style="73"/>
    <col min="5638" max="5638" width="9.69921875" style="73" customWidth="1"/>
    <col min="5639" max="5893" width="9" style="73"/>
    <col min="5894" max="5894" width="9.69921875" style="73" customWidth="1"/>
    <col min="5895" max="6149" width="9" style="73"/>
    <col min="6150" max="6150" width="9.69921875" style="73" customWidth="1"/>
    <col min="6151" max="6405" width="9" style="73"/>
    <col min="6406" max="6406" width="9.69921875" style="73" customWidth="1"/>
    <col min="6407" max="6661" width="9" style="73"/>
    <col min="6662" max="6662" width="9.69921875" style="73" customWidth="1"/>
    <col min="6663" max="6917" width="9" style="73"/>
    <col min="6918" max="6918" width="9.69921875" style="73" customWidth="1"/>
    <col min="6919" max="7173" width="9" style="73"/>
    <col min="7174" max="7174" width="9.69921875" style="73" customWidth="1"/>
    <col min="7175" max="7429" width="9" style="73"/>
    <col min="7430" max="7430" width="9.69921875" style="73" customWidth="1"/>
    <col min="7431" max="7685" width="9" style="73"/>
    <col min="7686" max="7686" width="9.69921875" style="73" customWidth="1"/>
    <col min="7687" max="7941" width="9" style="73"/>
    <col min="7942" max="7942" width="9.69921875" style="73" customWidth="1"/>
    <col min="7943" max="8197" width="9" style="73"/>
    <col min="8198" max="8198" width="9.69921875" style="73" customWidth="1"/>
    <col min="8199" max="8453" width="9" style="73"/>
    <col min="8454" max="8454" width="9.69921875" style="73" customWidth="1"/>
    <col min="8455" max="8709" width="9" style="73"/>
    <col min="8710" max="8710" width="9.69921875" style="73" customWidth="1"/>
    <col min="8711" max="8965" width="9" style="73"/>
    <col min="8966" max="8966" width="9.69921875" style="73" customWidth="1"/>
    <col min="8967" max="9221" width="9" style="73"/>
    <col min="9222" max="9222" width="9.69921875" style="73" customWidth="1"/>
    <col min="9223" max="9477" width="9" style="73"/>
    <col min="9478" max="9478" width="9.69921875" style="73" customWidth="1"/>
    <col min="9479" max="9733" width="9" style="73"/>
    <col min="9734" max="9734" width="9.69921875" style="73" customWidth="1"/>
    <col min="9735" max="9989" width="9" style="73"/>
    <col min="9990" max="9990" width="9.69921875" style="73" customWidth="1"/>
    <col min="9991" max="10245" width="9" style="73"/>
    <col min="10246" max="10246" width="9.69921875" style="73" customWidth="1"/>
    <col min="10247" max="10501" width="9" style="73"/>
    <col min="10502" max="10502" width="9.69921875" style="73" customWidth="1"/>
    <col min="10503" max="10757" width="9" style="73"/>
    <col min="10758" max="10758" width="9.69921875" style="73" customWidth="1"/>
    <col min="10759" max="11013" width="9" style="73"/>
    <col min="11014" max="11014" width="9.69921875" style="73" customWidth="1"/>
    <col min="11015" max="11269" width="9" style="73"/>
    <col min="11270" max="11270" width="9.69921875" style="73" customWidth="1"/>
    <col min="11271" max="11525" width="9" style="73"/>
    <col min="11526" max="11526" width="9.69921875" style="73" customWidth="1"/>
    <col min="11527" max="11781" width="9" style="73"/>
    <col min="11782" max="11782" width="9.69921875" style="73" customWidth="1"/>
    <col min="11783" max="12037" width="9" style="73"/>
    <col min="12038" max="12038" width="9.69921875" style="73" customWidth="1"/>
    <col min="12039" max="12293" width="9" style="73"/>
    <col min="12294" max="12294" width="9.69921875" style="73" customWidth="1"/>
    <col min="12295" max="12549" width="9" style="73"/>
    <col min="12550" max="12550" width="9.69921875" style="73" customWidth="1"/>
    <col min="12551" max="12805" width="9" style="73"/>
    <col min="12806" max="12806" width="9.69921875" style="73" customWidth="1"/>
    <col min="12807" max="13061" width="9" style="73"/>
    <col min="13062" max="13062" width="9.69921875" style="73" customWidth="1"/>
    <col min="13063" max="13317" width="9" style="73"/>
    <col min="13318" max="13318" width="9.69921875" style="73" customWidth="1"/>
    <col min="13319" max="13573" width="9" style="73"/>
    <col min="13574" max="13574" width="9.69921875" style="73" customWidth="1"/>
    <col min="13575" max="13829" width="9" style="73"/>
    <col min="13830" max="13830" width="9.69921875" style="73" customWidth="1"/>
    <col min="13831" max="14085" width="9" style="73"/>
    <col min="14086" max="14086" width="9.69921875" style="73" customWidth="1"/>
    <col min="14087" max="14341" width="9" style="73"/>
    <col min="14342" max="14342" width="9.69921875" style="73" customWidth="1"/>
    <col min="14343" max="14597" width="9" style="73"/>
    <col min="14598" max="14598" width="9.69921875" style="73" customWidth="1"/>
    <col min="14599" max="14853" width="9" style="73"/>
    <col min="14854" max="14854" width="9.69921875" style="73" customWidth="1"/>
    <col min="14855" max="15109" width="9" style="73"/>
    <col min="15110" max="15110" width="9.69921875" style="73" customWidth="1"/>
    <col min="15111" max="15365" width="9" style="73"/>
    <col min="15366" max="15366" width="9.69921875" style="73" customWidth="1"/>
    <col min="15367" max="15621" width="9" style="73"/>
    <col min="15622" max="15622" width="9.69921875" style="73" customWidth="1"/>
    <col min="15623" max="15877" width="9" style="73"/>
    <col min="15878" max="15878" width="9.69921875" style="73" customWidth="1"/>
    <col min="15879" max="16133" width="9" style="73"/>
    <col min="16134" max="16134" width="9.69921875" style="73" customWidth="1"/>
    <col min="16135" max="16384" width="9" style="73"/>
  </cols>
  <sheetData>
    <row r="1" spans="1:6">
      <c r="A1" s="196" t="s">
        <v>130</v>
      </c>
      <c r="B1" s="197"/>
      <c r="C1" s="197"/>
      <c r="D1" s="197"/>
      <c r="E1" s="197"/>
      <c r="F1" s="197"/>
    </row>
    <row r="2" spans="1:6" ht="13.8" thickBot="1">
      <c r="A2" s="198"/>
      <c r="B2" s="199"/>
      <c r="C2" s="199"/>
      <c r="D2" s="199"/>
      <c r="E2" s="199"/>
      <c r="F2" s="199"/>
    </row>
    <row r="3" spans="1:6" ht="21" thickTop="1">
      <c r="A3" s="188" t="s">
        <v>131</v>
      </c>
      <c r="B3" s="188"/>
      <c r="C3" s="188"/>
      <c r="D3" s="188"/>
      <c r="E3" s="188"/>
      <c r="F3" s="72" t="s">
        <v>132</v>
      </c>
    </row>
    <row r="4" spans="1:6">
      <c r="A4" s="188"/>
      <c r="B4" s="188"/>
      <c r="C4" s="188"/>
      <c r="D4" s="188"/>
      <c r="E4" s="188"/>
      <c r="F4" s="74" t="s">
        <v>133</v>
      </c>
    </row>
    <row r="5" spans="1:6">
      <c r="A5" s="58" t="s">
        <v>134</v>
      </c>
      <c r="B5" s="189" t="s">
        <v>135</v>
      </c>
      <c r="C5" s="189"/>
      <c r="D5" s="189"/>
      <c r="E5" s="189"/>
      <c r="F5" s="59"/>
    </row>
    <row r="6" spans="1:6">
      <c r="A6" s="60" t="s">
        <v>136</v>
      </c>
      <c r="B6" s="75" t="s">
        <v>137</v>
      </c>
      <c r="C6" s="76"/>
      <c r="D6" s="76"/>
      <c r="E6" s="76"/>
      <c r="F6" s="77">
        <v>0.2</v>
      </c>
    </row>
    <row r="7" spans="1:6">
      <c r="A7" s="60" t="s">
        <v>138</v>
      </c>
      <c r="B7" s="75" t="s">
        <v>139</v>
      </c>
      <c r="C7" s="76"/>
      <c r="D7" s="76"/>
      <c r="E7" s="76"/>
      <c r="F7" s="77">
        <v>1.4999999999999999E-2</v>
      </c>
    </row>
    <row r="8" spans="1:6">
      <c r="A8" s="60" t="s">
        <v>140</v>
      </c>
      <c r="B8" s="75" t="s">
        <v>141</v>
      </c>
      <c r="C8" s="76"/>
      <c r="D8" s="76"/>
      <c r="E8" s="76"/>
      <c r="F8" s="77">
        <v>0.01</v>
      </c>
    </row>
    <row r="9" spans="1:6">
      <c r="A9" s="60" t="s">
        <v>142</v>
      </c>
      <c r="B9" s="75" t="s">
        <v>143</v>
      </c>
      <c r="C9" s="76"/>
      <c r="D9" s="76"/>
      <c r="E9" s="76"/>
      <c r="F9" s="77">
        <v>2E-3</v>
      </c>
    </row>
    <row r="10" spans="1:6">
      <c r="A10" s="60" t="s">
        <v>144</v>
      </c>
      <c r="B10" s="75" t="s">
        <v>145</v>
      </c>
      <c r="C10" s="76"/>
      <c r="D10" s="76"/>
      <c r="E10" s="76"/>
      <c r="F10" s="77">
        <v>6.0000000000000001E-3</v>
      </c>
    </row>
    <row r="11" spans="1:6">
      <c r="A11" s="60" t="s">
        <v>146</v>
      </c>
      <c r="B11" s="75" t="s">
        <v>147</v>
      </c>
      <c r="C11" s="76"/>
      <c r="D11" s="76"/>
      <c r="E11" s="76"/>
      <c r="F11" s="77">
        <v>2.5000000000000001E-2</v>
      </c>
    </row>
    <row r="12" spans="1:6">
      <c r="A12" s="60" t="s">
        <v>148</v>
      </c>
      <c r="B12" s="75" t="s">
        <v>149</v>
      </c>
      <c r="C12" s="76"/>
      <c r="D12" s="76"/>
      <c r="E12" s="76"/>
      <c r="F12" s="77">
        <v>0.03</v>
      </c>
    </row>
    <row r="13" spans="1:6">
      <c r="A13" s="60" t="s">
        <v>150</v>
      </c>
      <c r="B13" s="75" t="s">
        <v>151</v>
      </c>
      <c r="C13" s="76"/>
      <c r="D13" s="76"/>
      <c r="E13" s="76"/>
      <c r="F13" s="77">
        <v>0.08</v>
      </c>
    </row>
    <row r="14" spans="1:6">
      <c r="A14" s="60" t="s">
        <v>152</v>
      </c>
      <c r="B14" s="75" t="s">
        <v>153</v>
      </c>
      <c r="C14" s="76"/>
      <c r="D14" s="76"/>
      <c r="E14" s="76"/>
      <c r="F14" s="78" t="s">
        <v>154</v>
      </c>
    </row>
    <row r="15" spans="1:6" ht="13.8" thickBot="1">
      <c r="A15" s="190" t="s">
        <v>155</v>
      </c>
      <c r="B15" s="190"/>
      <c r="C15" s="190"/>
      <c r="D15" s="190"/>
      <c r="E15" s="190"/>
      <c r="F15" s="79">
        <f>SUM(F6:F14)</f>
        <v>0.36800000000000005</v>
      </c>
    </row>
    <row r="16" spans="1:6" ht="14.4" thickTop="1" thickBot="1">
      <c r="A16" s="200"/>
      <c r="B16" s="200"/>
      <c r="C16" s="200"/>
      <c r="D16" s="200"/>
      <c r="E16" s="200"/>
      <c r="F16" s="200"/>
    </row>
    <row r="17" spans="1:6" ht="13.8" thickTop="1">
      <c r="A17" s="61" t="s">
        <v>156</v>
      </c>
      <c r="B17" s="206" t="s">
        <v>157</v>
      </c>
      <c r="C17" s="206"/>
      <c r="D17" s="206"/>
      <c r="E17" s="206"/>
      <c r="F17" s="62"/>
    </row>
    <row r="18" spans="1:6">
      <c r="A18" s="63" t="s">
        <v>158</v>
      </c>
      <c r="B18" s="64" t="s">
        <v>159</v>
      </c>
      <c r="C18" s="65"/>
      <c r="D18" s="65"/>
      <c r="E18" s="66"/>
      <c r="F18" s="77">
        <v>0.1797</v>
      </c>
    </row>
    <row r="19" spans="1:6">
      <c r="A19" s="63" t="s">
        <v>160</v>
      </c>
      <c r="B19" s="64" t="s">
        <v>161</v>
      </c>
      <c r="C19" s="65"/>
      <c r="D19" s="65"/>
      <c r="E19" s="66"/>
      <c r="F19" s="77">
        <v>3.9699999999999999E-2</v>
      </c>
    </row>
    <row r="20" spans="1:6">
      <c r="A20" s="63" t="s">
        <v>162</v>
      </c>
      <c r="B20" s="64" t="s">
        <v>163</v>
      </c>
      <c r="C20" s="65"/>
      <c r="D20" s="65"/>
      <c r="E20" s="66"/>
      <c r="F20" s="77">
        <v>8.9999999999999993E-3</v>
      </c>
    </row>
    <row r="21" spans="1:6">
      <c r="A21" s="63" t="s">
        <v>164</v>
      </c>
      <c r="B21" s="64" t="s">
        <v>165</v>
      </c>
      <c r="C21" s="65"/>
      <c r="D21" s="65"/>
      <c r="E21" s="66"/>
      <c r="F21" s="77">
        <v>0.1084</v>
      </c>
    </row>
    <row r="22" spans="1:6">
      <c r="A22" s="63" t="s">
        <v>166</v>
      </c>
      <c r="B22" s="64" t="s">
        <v>167</v>
      </c>
      <c r="C22" s="65"/>
      <c r="D22" s="65"/>
      <c r="E22" s="66"/>
      <c r="F22" s="77">
        <v>6.9999999999999999E-4</v>
      </c>
    </row>
    <row r="23" spans="1:6">
      <c r="A23" s="63" t="s">
        <v>168</v>
      </c>
      <c r="B23" s="64" t="s">
        <v>169</v>
      </c>
      <c r="C23" s="65"/>
      <c r="D23" s="65"/>
      <c r="E23" s="66"/>
      <c r="F23" s="77">
        <v>7.1999999999999998E-3</v>
      </c>
    </row>
    <row r="24" spans="1:6">
      <c r="A24" s="63" t="s">
        <v>170</v>
      </c>
      <c r="B24" s="64" t="s">
        <v>171</v>
      </c>
      <c r="C24" s="65"/>
      <c r="D24" s="65"/>
      <c r="E24" s="66"/>
      <c r="F24" s="77">
        <v>2.01E-2</v>
      </c>
    </row>
    <row r="25" spans="1:6">
      <c r="A25" s="63" t="s">
        <v>172</v>
      </c>
      <c r="B25" s="64" t="s">
        <v>173</v>
      </c>
      <c r="C25" s="65"/>
      <c r="D25" s="65"/>
      <c r="E25" s="66"/>
      <c r="F25" s="77">
        <v>1.1000000000000001E-3</v>
      </c>
    </row>
    <row r="26" spans="1:6">
      <c r="A26" s="63" t="s">
        <v>174</v>
      </c>
      <c r="B26" s="64" t="s">
        <v>175</v>
      </c>
      <c r="C26" s="65"/>
      <c r="D26" s="65"/>
      <c r="E26" s="66"/>
      <c r="F26" s="77">
        <v>8.2600000000000007E-2</v>
      </c>
    </row>
    <row r="27" spans="1:6">
      <c r="A27" s="60" t="s">
        <v>176</v>
      </c>
      <c r="B27" s="80" t="s">
        <v>177</v>
      </c>
      <c r="C27" s="67"/>
      <c r="D27" s="67"/>
      <c r="E27" s="68"/>
      <c r="F27" s="77">
        <v>2.9999999999999997E-4</v>
      </c>
    </row>
    <row r="28" spans="1:6" ht="13.8" thickBot="1">
      <c r="A28" s="190" t="s">
        <v>178</v>
      </c>
      <c r="B28" s="207"/>
      <c r="C28" s="190"/>
      <c r="D28" s="190"/>
      <c r="E28" s="190"/>
      <c r="F28" s="81">
        <f>ROUND(SUM(F18:F27),4)</f>
        <v>0.44879999999999998</v>
      </c>
    </row>
    <row r="29" spans="1:6" ht="14.4" thickTop="1" thickBot="1">
      <c r="A29" s="69"/>
      <c r="B29" s="201"/>
      <c r="C29" s="201"/>
      <c r="D29" s="201"/>
      <c r="E29" s="201"/>
      <c r="F29" s="201"/>
    </row>
    <row r="30" spans="1:6" ht="13.8" thickTop="1">
      <c r="A30" s="61" t="s">
        <v>179</v>
      </c>
      <c r="B30" s="206" t="s">
        <v>180</v>
      </c>
      <c r="C30" s="206"/>
      <c r="D30" s="206"/>
      <c r="E30" s="206"/>
      <c r="F30" s="62"/>
    </row>
    <row r="31" spans="1:6">
      <c r="A31" s="60" t="s">
        <v>181</v>
      </c>
      <c r="B31" s="186" t="s">
        <v>182</v>
      </c>
      <c r="C31" s="187"/>
      <c r="D31" s="187"/>
      <c r="E31" s="187"/>
      <c r="F31" s="77">
        <v>0.05</v>
      </c>
    </row>
    <row r="32" spans="1:6">
      <c r="A32" s="60" t="s">
        <v>183</v>
      </c>
      <c r="B32" s="187" t="s">
        <v>184</v>
      </c>
      <c r="C32" s="187"/>
      <c r="D32" s="187"/>
      <c r="E32" s="187"/>
      <c r="F32" s="77">
        <v>1.1999999999999999E-3</v>
      </c>
    </row>
    <row r="33" spans="1:6">
      <c r="A33" s="60" t="s">
        <v>185</v>
      </c>
      <c r="B33" s="203" t="s">
        <v>186</v>
      </c>
      <c r="C33" s="204"/>
      <c r="D33" s="204"/>
      <c r="E33" s="205"/>
      <c r="F33" s="82">
        <v>5.0500000000000003E-2</v>
      </c>
    </row>
    <row r="34" spans="1:6">
      <c r="A34" s="60" t="s">
        <v>187</v>
      </c>
      <c r="B34" s="203" t="s">
        <v>188</v>
      </c>
      <c r="C34" s="204"/>
      <c r="D34" s="204"/>
      <c r="E34" s="205"/>
      <c r="F34" s="82">
        <v>4.7699999999999999E-2</v>
      </c>
    </row>
    <row r="35" spans="1:6">
      <c r="A35" s="60" t="s">
        <v>189</v>
      </c>
      <c r="B35" s="187" t="s">
        <v>190</v>
      </c>
      <c r="C35" s="187"/>
      <c r="D35" s="187"/>
      <c r="E35" s="187"/>
      <c r="F35" s="82">
        <v>4.1999999999999997E-3</v>
      </c>
    </row>
    <row r="36" spans="1:6" ht="13.8" thickBot="1">
      <c r="A36" s="190" t="s">
        <v>191</v>
      </c>
      <c r="B36" s="190"/>
      <c r="C36" s="190"/>
      <c r="D36" s="190"/>
      <c r="E36" s="190"/>
      <c r="F36" s="81">
        <f>ROUND(SUM(F31:F35),4)</f>
        <v>0.15359999999999999</v>
      </c>
    </row>
    <row r="37" spans="1:6" ht="14.4" thickTop="1" thickBot="1">
      <c r="A37" s="202"/>
      <c r="B37" s="202"/>
      <c r="C37" s="202"/>
      <c r="D37" s="202"/>
      <c r="E37" s="202"/>
      <c r="F37" s="202"/>
    </row>
    <row r="38" spans="1:6" ht="13.8" thickTop="1">
      <c r="A38" s="61" t="s">
        <v>192</v>
      </c>
      <c r="B38" s="206" t="s">
        <v>193</v>
      </c>
      <c r="C38" s="206"/>
      <c r="D38" s="206"/>
      <c r="E38" s="206"/>
      <c r="F38" s="62"/>
    </row>
    <row r="39" spans="1:6">
      <c r="A39" s="60" t="s">
        <v>194</v>
      </c>
      <c r="B39" s="191" t="s">
        <v>195</v>
      </c>
      <c r="C39" s="191"/>
      <c r="D39" s="191"/>
      <c r="E39" s="191"/>
      <c r="F39" s="77">
        <v>0.16520000000000001</v>
      </c>
    </row>
    <row r="40" spans="1:6" ht="23.25" customHeight="1">
      <c r="A40" s="60" t="s">
        <v>196</v>
      </c>
      <c r="B40" s="192" t="s">
        <v>197</v>
      </c>
      <c r="C40" s="193"/>
      <c r="D40" s="193"/>
      <c r="E40" s="194"/>
      <c r="F40" s="82">
        <v>4.4000000000000003E-3</v>
      </c>
    </row>
    <row r="41" spans="1:6" ht="13.8" thickBot="1">
      <c r="A41" s="190" t="s">
        <v>198</v>
      </c>
      <c r="B41" s="190"/>
      <c r="C41" s="190"/>
      <c r="D41" s="190"/>
      <c r="E41" s="190"/>
      <c r="F41" s="81">
        <f>ROUND(SUM(F39:F40),4)</f>
        <v>0.1696</v>
      </c>
    </row>
    <row r="42" spans="1:6" ht="14.4" thickTop="1" thickBot="1">
      <c r="A42" s="70"/>
      <c r="B42" s="71"/>
      <c r="C42" s="71"/>
      <c r="D42" s="71"/>
      <c r="E42" s="71"/>
      <c r="F42" s="71"/>
    </row>
    <row r="43" spans="1:6" ht="14.4" thickTop="1" thickBot="1">
      <c r="A43" s="195" t="s">
        <v>199</v>
      </c>
      <c r="B43" s="195"/>
      <c r="C43" s="195"/>
      <c r="D43" s="195"/>
      <c r="E43" s="195"/>
      <c r="F43" s="83">
        <f>F15+F28+F36+F41</f>
        <v>1.1399999999999999</v>
      </c>
    </row>
    <row r="44" spans="1:6" ht="13.8" thickTop="1"/>
  </sheetData>
  <mergeCells count="21">
    <mergeCell ref="B39:E39"/>
    <mergeCell ref="B40:E40"/>
    <mergeCell ref="A41:E41"/>
    <mergeCell ref="A43:E43"/>
    <mergeCell ref="A1:F2"/>
    <mergeCell ref="A16:F16"/>
    <mergeCell ref="B29:F29"/>
    <mergeCell ref="A37:F37"/>
    <mergeCell ref="B33:E33"/>
    <mergeCell ref="B34:E34"/>
    <mergeCell ref="B35:E35"/>
    <mergeCell ref="A36:E36"/>
    <mergeCell ref="B38:E38"/>
    <mergeCell ref="B17:E17"/>
    <mergeCell ref="A28:E28"/>
    <mergeCell ref="B30:E30"/>
    <mergeCell ref="B31:E31"/>
    <mergeCell ref="B32:E32"/>
    <mergeCell ref="A3:E4"/>
    <mergeCell ref="B5:E5"/>
    <mergeCell ref="A15:E1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20"/>
  <sheetViews>
    <sheetView topLeftCell="A11" workbookViewId="0">
      <selection activeCell="B9" sqref="B9"/>
    </sheetView>
  </sheetViews>
  <sheetFormatPr defaultColWidth="9" defaultRowHeight="13.8"/>
  <cols>
    <col min="1" max="1" width="20" style="134" bestFit="1" customWidth="1"/>
    <col min="2" max="2" width="60" style="134" bestFit="1" customWidth="1"/>
    <col min="3" max="3" width="20" style="134" bestFit="1" customWidth="1"/>
    <col min="4" max="30" width="12" style="134" bestFit="1" customWidth="1"/>
    <col min="31" max="16384" width="9" style="134"/>
  </cols>
  <sheetData>
    <row r="1" spans="1:15">
      <c r="A1" s="137"/>
      <c r="B1" s="137" t="s">
        <v>235</v>
      </c>
      <c r="C1" s="137" t="s">
        <v>226</v>
      </c>
      <c r="D1" s="156" t="s">
        <v>0</v>
      </c>
      <c r="E1" s="156"/>
      <c r="F1" s="156" t="s">
        <v>1</v>
      </c>
      <c r="G1" s="156"/>
    </row>
    <row r="2" spans="1:15" ht="40.5" customHeight="1">
      <c r="A2" s="208" t="s">
        <v>315</v>
      </c>
      <c r="B2" s="208"/>
      <c r="C2" s="138" t="s">
        <v>227</v>
      </c>
      <c r="D2" s="157" t="s">
        <v>3</v>
      </c>
      <c r="E2" s="157"/>
      <c r="F2" s="157" t="s">
        <v>228</v>
      </c>
      <c r="G2" s="157"/>
    </row>
    <row r="3" spans="1:15">
      <c r="A3" s="158" t="s">
        <v>205</v>
      </c>
      <c r="B3" s="150"/>
      <c r="C3" s="150"/>
      <c r="D3" s="150"/>
      <c r="E3" s="150"/>
      <c r="F3" s="150"/>
      <c r="G3" s="150"/>
    </row>
    <row r="4" spans="1:15">
      <c r="A4" s="135" t="s">
        <v>5</v>
      </c>
      <c r="B4" s="135" t="s">
        <v>8</v>
      </c>
      <c r="C4" s="85" t="s">
        <v>206</v>
      </c>
      <c r="D4" s="85" t="s">
        <v>207</v>
      </c>
      <c r="E4" s="85" t="s">
        <v>208</v>
      </c>
      <c r="F4" s="85" t="s">
        <v>209</v>
      </c>
      <c r="G4" s="85" t="s">
        <v>210</v>
      </c>
      <c r="H4" s="85" t="s">
        <v>211</v>
      </c>
      <c r="I4" s="85" t="s">
        <v>212</v>
      </c>
      <c r="J4" s="85" t="s">
        <v>213</v>
      </c>
      <c r="K4" s="85" t="s">
        <v>214</v>
      </c>
      <c r="L4" s="85" t="s">
        <v>215</v>
      </c>
      <c r="M4" s="85" t="s">
        <v>216</v>
      </c>
      <c r="N4" s="85" t="s">
        <v>217</v>
      </c>
      <c r="O4" s="85" t="s">
        <v>218</v>
      </c>
    </row>
    <row r="5" spans="1:15" ht="24" customHeight="1" thickBot="1">
      <c r="A5" s="130" t="s">
        <v>14</v>
      </c>
      <c r="B5" s="130" t="s">
        <v>15</v>
      </c>
      <c r="C5" s="131" t="s">
        <v>246</v>
      </c>
      <c r="D5" s="132" t="s">
        <v>247</v>
      </c>
      <c r="E5" s="132" t="s">
        <v>248</v>
      </c>
      <c r="F5" s="132" t="s">
        <v>249</v>
      </c>
      <c r="G5" s="132" t="s">
        <v>250</v>
      </c>
      <c r="H5" s="132" t="s">
        <v>251</v>
      </c>
      <c r="I5" s="132" t="s">
        <v>251</v>
      </c>
      <c r="J5" s="132" t="s">
        <v>252</v>
      </c>
      <c r="K5" s="132" t="s">
        <v>252</v>
      </c>
      <c r="L5" s="132" t="s">
        <v>252</v>
      </c>
      <c r="M5" s="132" t="s">
        <v>252</v>
      </c>
      <c r="N5" s="132" t="s">
        <v>253</v>
      </c>
      <c r="O5" s="132" t="s">
        <v>254</v>
      </c>
    </row>
    <row r="6" spans="1:15" ht="24" customHeight="1" thickTop="1" thickBot="1">
      <c r="A6" s="136" t="s">
        <v>16</v>
      </c>
      <c r="B6" s="136" t="s">
        <v>19</v>
      </c>
      <c r="C6" s="88" t="s">
        <v>236</v>
      </c>
      <c r="D6" s="133" t="s">
        <v>237</v>
      </c>
      <c r="E6" s="133" t="s">
        <v>237</v>
      </c>
      <c r="F6" s="133" t="s">
        <v>238</v>
      </c>
      <c r="G6" s="133" t="s">
        <v>239</v>
      </c>
      <c r="H6" s="133" t="s">
        <v>240</v>
      </c>
      <c r="I6" s="133" t="s">
        <v>240</v>
      </c>
      <c r="J6" s="88" t="s">
        <v>219</v>
      </c>
      <c r="K6" s="88" t="s">
        <v>219</v>
      </c>
      <c r="L6" s="88" t="s">
        <v>219</v>
      </c>
      <c r="M6" s="88" t="s">
        <v>219</v>
      </c>
      <c r="N6" s="88" t="s">
        <v>219</v>
      </c>
      <c r="O6" s="88" t="s">
        <v>219</v>
      </c>
    </row>
    <row r="7" spans="1:15" ht="24" customHeight="1" thickTop="1" thickBot="1">
      <c r="A7" s="136" t="s">
        <v>21</v>
      </c>
      <c r="B7" s="136" t="s">
        <v>23</v>
      </c>
      <c r="C7" s="88" t="s">
        <v>255</v>
      </c>
      <c r="D7" s="88" t="s">
        <v>219</v>
      </c>
      <c r="E7" s="88" t="s">
        <v>219</v>
      </c>
      <c r="F7" s="88" t="s">
        <v>219</v>
      </c>
      <c r="G7" s="88" t="s">
        <v>219</v>
      </c>
      <c r="H7" s="88" t="s">
        <v>219</v>
      </c>
      <c r="I7" s="88" t="s">
        <v>219</v>
      </c>
      <c r="J7" s="88" t="s">
        <v>219</v>
      </c>
      <c r="K7" s="88" t="s">
        <v>219</v>
      </c>
      <c r="L7" s="88" t="s">
        <v>219</v>
      </c>
      <c r="M7" s="88" t="s">
        <v>219</v>
      </c>
      <c r="N7" s="133" t="s">
        <v>256</v>
      </c>
      <c r="O7" s="133" t="s">
        <v>256</v>
      </c>
    </row>
    <row r="8" spans="1:15" ht="24" customHeight="1" thickTop="1" thickBot="1">
      <c r="A8" s="136" t="s">
        <v>24</v>
      </c>
      <c r="B8" s="136" t="s">
        <v>27</v>
      </c>
      <c r="C8" s="88" t="s">
        <v>241</v>
      </c>
      <c r="D8" s="133" t="s">
        <v>242</v>
      </c>
      <c r="E8" s="133" t="s">
        <v>243</v>
      </c>
      <c r="F8" s="133" t="s">
        <v>243</v>
      </c>
      <c r="G8" s="88" t="s">
        <v>219</v>
      </c>
      <c r="H8" s="88" t="s">
        <v>219</v>
      </c>
      <c r="I8" s="88" t="s">
        <v>219</v>
      </c>
      <c r="J8" s="88" t="s">
        <v>219</v>
      </c>
      <c r="K8" s="88" t="s">
        <v>219</v>
      </c>
      <c r="L8" s="88" t="s">
        <v>219</v>
      </c>
      <c r="M8" s="88" t="s">
        <v>219</v>
      </c>
      <c r="N8" s="88" t="s">
        <v>219</v>
      </c>
      <c r="O8" s="88" t="s">
        <v>219</v>
      </c>
    </row>
    <row r="9" spans="1:15" ht="36" customHeight="1" thickTop="1" thickBot="1">
      <c r="A9" s="136" t="s">
        <v>29</v>
      </c>
      <c r="B9" s="136" t="s">
        <v>31</v>
      </c>
      <c r="C9" s="88" t="s">
        <v>257</v>
      </c>
      <c r="D9" s="133" t="s">
        <v>258</v>
      </c>
      <c r="E9" s="133" t="s">
        <v>259</v>
      </c>
      <c r="F9" s="133" t="s">
        <v>260</v>
      </c>
      <c r="G9" s="133" t="s">
        <v>261</v>
      </c>
      <c r="H9" s="88" t="s">
        <v>219</v>
      </c>
      <c r="I9" s="88" t="s">
        <v>219</v>
      </c>
      <c r="J9" s="88" t="s">
        <v>219</v>
      </c>
      <c r="K9" s="88" t="s">
        <v>219</v>
      </c>
      <c r="L9" s="88" t="s">
        <v>219</v>
      </c>
      <c r="M9" s="88" t="s">
        <v>219</v>
      </c>
      <c r="N9" s="88" t="s">
        <v>219</v>
      </c>
      <c r="O9" s="88" t="s">
        <v>219</v>
      </c>
    </row>
    <row r="10" spans="1:15" ht="36" customHeight="1" thickTop="1" thickBot="1">
      <c r="A10" s="136" t="s">
        <v>32</v>
      </c>
      <c r="B10" s="136" t="s">
        <v>34</v>
      </c>
      <c r="C10" s="88" t="s">
        <v>262</v>
      </c>
      <c r="D10" s="88" t="s">
        <v>219</v>
      </c>
      <c r="E10" s="88" t="s">
        <v>219</v>
      </c>
      <c r="F10" s="133" t="s">
        <v>263</v>
      </c>
      <c r="G10" s="133" t="s">
        <v>263</v>
      </c>
      <c r="H10" s="133" t="s">
        <v>263</v>
      </c>
      <c r="I10" s="133" t="s">
        <v>263</v>
      </c>
      <c r="J10" s="133" t="s">
        <v>263</v>
      </c>
      <c r="K10" s="133" t="s">
        <v>263</v>
      </c>
      <c r="L10" s="133" t="s">
        <v>263</v>
      </c>
      <c r="M10" s="133" t="s">
        <v>263</v>
      </c>
      <c r="N10" s="133" t="s">
        <v>264</v>
      </c>
      <c r="O10" s="133" t="s">
        <v>265</v>
      </c>
    </row>
    <row r="11" spans="1:15" ht="24" customHeight="1" thickTop="1" thickBot="1">
      <c r="A11" s="130" t="s">
        <v>35</v>
      </c>
      <c r="B11" s="130" t="s">
        <v>36</v>
      </c>
      <c r="C11" s="131" t="s">
        <v>266</v>
      </c>
      <c r="D11" s="131" t="s">
        <v>219</v>
      </c>
      <c r="E11" s="131" t="s">
        <v>219</v>
      </c>
      <c r="F11" s="132" t="s">
        <v>267</v>
      </c>
      <c r="G11" s="132" t="s">
        <v>267</v>
      </c>
      <c r="H11" s="132" t="s">
        <v>267</v>
      </c>
      <c r="I11" s="132" t="s">
        <v>267</v>
      </c>
      <c r="J11" s="132" t="s">
        <v>267</v>
      </c>
      <c r="K11" s="132" t="s">
        <v>267</v>
      </c>
      <c r="L11" s="132" t="s">
        <v>267</v>
      </c>
      <c r="M11" s="132" t="s">
        <v>267</v>
      </c>
      <c r="N11" s="132" t="s">
        <v>268</v>
      </c>
      <c r="O11" s="132" t="s">
        <v>269</v>
      </c>
    </row>
    <row r="12" spans="1:15" ht="48" customHeight="1" thickTop="1" thickBot="1">
      <c r="A12" s="136" t="s">
        <v>37</v>
      </c>
      <c r="B12" s="136" t="s">
        <v>39</v>
      </c>
      <c r="C12" s="88" t="s">
        <v>270</v>
      </c>
      <c r="D12" s="88" t="s">
        <v>219</v>
      </c>
      <c r="E12" s="88" t="s">
        <v>219</v>
      </c>
      <c r="F12" s="133" t="s">
        <v>271</v>
      </c>
      <c r="G12" s="133" t="s">
        <v>271</v>
      </c>
      <c r="H12" s="133" t="s">
        <v>271</v>
      </c>
      <c r="I12" s="133" t="s">
        <v>271</v>
      </c>
      <c r="J12" s="133" t="s">
        <v>271</v>
      </c>
      <c r="K12" s="133" t="s">
        <v>271</v>
      </c>
      <c r="L12" s="133" t="s">
        <v>271</v>
      </c>
      <c r="M12" s="133" t="s">
        <v>271</v>
      </c>
      <c r="N12" s="133" t="s">
        <v>272</v>
      </c>
      <c r="O12" s="133" t="s">
        <v>273</v>
      </c>
    </row>
    <row r="13" spans="1:15" ht="36" customHeight="1" thickTop="1" thickBot="1">
      <c r="A13" s="136" t="s">
        <v>41</v>
      </c>
      <c r="B13" s="136" t="s">
        <v>43</v>
      </c>
      <c r="C13" s="88" t="s">
        <v>274</v>
      </c>
      <c r="D13" s="88" t="s">
        <v>219</v>
      </c>
      <c r="E13" s="88" t="s">
        <v>219</v>
      </c>
      <c r="F13" s="133" t="s">
        <v>275</v>
      </c>
      <c r="G13" s="133" t="s">
        <v>275</v>
      </c>
      <c r="H13" s="133" t="s">
        <v>275</v>
      </c>
      <c r="I13" s="133" t="s">
        <v>275</v>
      </c>
      <c r="J13" s="133" t="s">
        <v>275</v>
      </c>
      <c r="K13" s="133" t="s">
        <v>275</v>
      </c>
      <c r="L13" s="133" t="s">
        <v>275</v>
      </c>
      <c r="M13" s="133" t="s">
        <v>275</v>
      </c>
      <c r="N13" s="133" t="s">
        <v>276</v>
      </c>
      <c r="O13" s="133" t="s">
        <v>277</v>
      </c>
    </row>
    <row r="14" spans="1:15" ht="14.4" thickTop="1">
      <c r="A14" s="157" t="s">
        <v>220</v>
      </c>
      <c r="B14" s="157"/>
      <c r="C14" s="138"/>
      <c r="D14" s="105" t="s">
        <v>278</v>
      </c>
      <c r="E14" s="105" t="s">
        <v>279</v>
      </c>
      <c r="F14" s="105" t="s">
        <v>280</v>
      </c>
      <c r="G14" s="105" t="s">
        <v>281</v>
      </c>
      <c r="H14" s="105" t="s">
        <v>282</v>
      </c>
      <c r="I14" s="105" t="s">
        <v>282</v>
      </c>
      <c r="J14" s="105" t="s">
        <v>283</v>
      </c>
      <c r="K14" s="105" t="s">
        <v>283</v>
      </c>
      <c r="L14" s="105" t="s">
        <v>283</v>
      </c>
      <c r="M14" s="105" t="s">
        <v>283</v>
      </c>
      <c r="N14" s="105" t="s">
        <v>284</v>
      </c>
      <c r="O14" s="105" t="s">
        <v>285</v>
      </c>
    </row>
    <row r="15" spans="1:15">
      <c r="A15" s="157" t="s">
        <v>221</v>
      </c>
      <c r="B15" s="157"/>
      <c r="C15" s="138"/>
      <c r="D15" s="105" t="s">
        <v>286</v>
      </c>
      <c r="E15" s="105" t="s">
        <v>287</v>
      </c>
      <c r="F15" s="105" t="s">
        <v>288</v>
      </c>
      <c r="G15" s="105" t="s">
        <v>289</v>
      </c>
      <c r="H15" s="105" t="s">
        <v>290</v>
      </c>
      <c r="I15" s="105" t="s">
        <v>290</v>
      </c>
      <c r="J15" s="105" t="s">
        <v>291</v>
      </c>
      <c r="K15" s="105" t="s">
        <v>291</v>
      </c>
      <c r="L15" s="105" t="s">
        <v>291</v>
      </c>
      <c r="M15" s="105" t="s">
        <v>291</v>
      </c>
      <c r="N15" s="105" t="s">
        <v>292</v>
      </c>
      <c r="O15" s="105" t="s">
        <v>293</v>
      </c>
    </row>
    <row r="16" spans="1:15">
      <c r="A16" s="157" t="s">
        <v>222</v>
      </c>
      <c r="B16" s="157"/>
      <c r="C16" s="138"/>
      <c r="D16" s="105" t="s">
        <v>278</v>
      </c>
      <c r="E16" s="105" t="s">
        <v>294</v>
      </c>
      <c r="F16" s="105" t="s">
        <v>295</v>
      </c>
      <c r="G16" s="105" t="s">
        <v>296</v>
      </c>
      <c r="H16" s="105" t="s">
        <v>297</v>
      </c>
      <c r="I16" s="105" t="s">
        <v>298</v>
      </c>
      <c r="J16" s="105" t="s">
        <v>299</v>
      </c>
      <c r="K16" s="105" t="s">
        <v>300</v>
      </c>
      <c r="L16" s="105" t="s">
        <v>301</v>
      </c>
      <c r="M16" s="105" t="s">
        <v>302</v>
      </c>
      <c r="N16" s="105" t="s">
        <v>303</v>
      </c>
      <c r="O16" s="105" t="s">
        <v>223</v>
      </c>
    </row>
    <row r="17" spans="1:15">
      <c r="A17" s="157" t="s">
        <v>224</v>
      </c>
      <c r="B17" s="157"/>
      <c r="C17" s="138"/>
      <c r="D17" s="105" t="s">
        <v>286</v>
      </c>
      <c r="E17" s="105" t="s">
        <v>304</v>
      </c>
      <c r="F17" s="105" t="s">
        <v>305</v>
      </c>
      <c r="G17" s="105" t="s">
        <v>306</v>
      </c>
      <c r="H17" s="105" t="s">
        <v>307</v>
      </c>
      <c r="I17" s="105" t="s">
        <v>308</v>
      </c>
      <c r="J17" s="105" t="s">
        <v>309</v>
      </c>
      <c r="K17" s="105" t="s">
        <v>310</v>
      </c>
      <c r="L17" s="105" t="s">
        <v>311</v>
      </c>
      <c r="M17" s="105" t="s">
        <v>312</v>
      </c>
      <c r="N17" s="105" t="s">
        <v>313</v>
      </c>
      <c r="O17" s="105" t="s">
        <v>314</v>
      </c>
    </row>
    <row r="18" spans="1:15">
      <c r="A18" s="139"/>
      <c r="B18" s="139"/>
      <c r="C18" s="139"/>
      <c r="D18" s="139"/>
      <c r="E18" s="139"/>
      <c r="F18" s="139"/>
      <c r="G18" s="139"/>
    </row>
    <row r="19" spans="1:15" ht="60" customHeight="1">
      <c r="A19" s="106"/>
      <c r="B19" s="106"/>
      <c r="C19" s="106"/>
      <c r="D19" s="106"/>
      <c r="E19" s="106"/>
      <c r="F19" s="106"/>
      <c r="G19" s="106"/>
    </row>
    <row r="20" spans="1:15" ht="69.900000000000006" customHeight="1">
      <c r="A20" s="149" t="s">
        <v>234</v>
      </c>
      <c r="B20" s="150"/>
      <c r="C20" s="150"/>
      <c r="D20" s="150"/>
      <c r="E20" s="150"/>
      <c r="F20" s="150"/>
      <c r="G20" s="150"/>
    </row>
  </sheetData>
  <mergeCells count="11">
    <mergeCell ref="A15:B15"/>
    <mergeCell ref="A16:B16"/>
    <mergeCell ref="A17:B17"/>
    <mergeCell ref="A20:G20"/>
    <mergeCell ref="A2:B2"/>
    <mergeCell ref="A14:B14"/>
    <mergeCell ref="D1:E1"/>
    <mergeCell ref="F1:G1"/>
    <mergeCell ref="D2:E2"/>
    <mergeCell ref="F2:G2"/>
    <mergeCell ref="A3:G3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Orçamento Aguadas 2020</vt:lpstr>
      <vt:lpstr>Composições</vt:lpstr>
      <vt:lpstr>B.D.I- OK!</vt:lpstr>
      <vt:lpstr>Encargos Sociais- OK!</vt:lpstr>
      <vt:lpstr>Cronograma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Codevasf6sr</cp:lastModifiedBy>
  <cp:revision>0</cp:revision>
  <cp:lastPrinted>2020-04-24T13:29:45Z</cp:lastPrinted>
  <dcterms:created xsi:type="dcterms:W3CDTF">2019-07-11T16:50:10Z</dcterms:created>
  <dcterms:modified xsi:type="dcterms:W3CDTF">2020-05-11T14:56:50Z</dcterms:modified>
</cp:coreProperties>
</file>