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Y:\UDT\2020\Licitações\UNIDADE DE BENEFICIAMENTO DE CAJU\"/>
    </mc:Choice>
  </mc:AlternateContent>
  <xr:revisionPtr revIDLastSave="0" documentId="13_ncr:1_{8A075F12-0BF6-4C23-9C5A-02237FEC9536}" xr6:coauthVersionLast="45" xr6:coauthVersionMax="45" xr10:uidLastSave="{00000000-0000-0000-0000-000000000000}"/>
  <bookViews>
    <workbookView xWindow="-120" yWindow="-120" windowWidth="29040" windowHeight="15840" xr2:uid="{00000000-000D-0000-FFFF-FFFF00000000}"/>
  </bookViews>
  <sheets>
    <sheet name="Resumo" sheetId="8" r:id="rId1"/>
    <sheet name="ORÇAMENTO" sheetId="1" r:id="rId2"/>
    <sheet name="INSTALAÇÕES ELÉTRICAS" sheetId="5" state="hidden" r:id="rId3"/>
    <sheet name="COMPOSIÇÕES" sheetId="2" r:id="rId4"/>
    <sheet name="COMPOSIÇÕES COMPLEMENTAR" sheetId="9" r:id="rId5"/>
    <sheet name="CANALETA" sheetId="3" r:id="rId6"/>
    <sheet name="COMP.ELET." sheetId="6" r:id="rId7"/>
    <sheet name="plan4" sheetId="4" r:id="rId8"/>
  </sheets>
  <definedNames>
    <definedName name="_xlnm.Print_Area" localSheetId="6">'COMP.ELET.'!$A$1:$J$145</definedName>
    <definedName name="_xlnm.Print_Area" localSheetId="2">'INSTALAÇÕES ELÉTRICAS'!#REF!</definedName>
    <definedName name="_xlnm.Print_Area" localSheetId="1">ORÇAMENTO!$A$1:$G$133</definedName>
    <definedName name="_xlnm.Print_Area" localSheetId="0">Resumo!$A$1:$C$26</definedName>
    <definedName name="ASD">'COMP.ELET.'!$D:$D</definedName>
    <definedName name="bdi">'INSTALAÇÕES ELÉTRICAS'!#REF!</definedName>
    <definedName name="COD_SINAPI">COMPOSIÇÕES!$D$8:$D$65324</definedName>
    <definedName name="Excel_BuiltIn_Print_Area" localSheetId="1">ORÇAMENTO!$A$1:$G$131</definedName>
    <definedName name="Excel_BuiltIn_Print_Area" localSheetId="0">Resumo!$A$1:$C$25</definedName>
    <definedName name="QWE">'COMP.ELET.'!$D:$D</definedName>
  </definedNames>
  <calcPr calcId="181029"/>
</workbook>
</file>

<file path=xl/calcChain.xml><?xml version="1.0" encoding="utf-8"?>
<calcChain xmlns="http://schemas.openxmlformats.org/spreadsheetml/2006/main">
  <c r="E68" i="1" l="1"/>
  <c r="G64" i="1" l="1"/>
  <c r="G63" i="1"/>
  <c r="F63" i="1"/>
  <c r="G62" i="1"/>
  <c r="F62" i="1"/>
  <c r="H62" i="1"/>
  <c r="J2" i="9" l="1"/>
  <c r="J3" i="9"/>
  <c r="J4" i="9"/>
  <c r="J5" i="9"/>
  <c r="J6" i="9"/>
  <c r="J7" i="9"/>
  <c r="J8" i="9"/>
  <c r="J9" i="9"/>
  <c r="F73" i="1" l="1"/>
  <c r="F74" i="1"/>
  <c r="F75" i="1"/>
  <c r="F76" i="1"/>
  <c r="F77" i="1"/>
  <c r="F78" i="1"/>
  <c r="F79" i="1"/>
  <c r="F80" i="1"/>
  <c r="F81" i="1"/>
  <c r="F82" i="1"/>
  <c r="F83" i="1"/>
  <c r="F84" i="1"/>
  <c r="F85" i="1"/>
  <c r="F86" i="1"/>
  <c r="F87" i="1"/>
  <c r="F88" i="1"/>
  <c r="F89" i="1"/>
  <c r="F90" i="1"/>
  <c r="F91" i="1"/>
  <c r="F92" i="1"/>
  <c r="F93" i="1"/>
  <c r="G93" i="1" s="1"/>
  <c r="F94" i="1"/>
  <c r="F95" i="1"/>
  <c r="G95" i="1" s="1"/>
  <c r="F96" i="1"/>
  <c r="G96" i="1" s="1"/>
  <c r="F97" i="1"/>
  <c r="F98" i="1"/>
  <c r="F99" i="1"/>
  <c r="F100" i="1"/>
  <c r="F101" i="1"/>
  <c r="F102" i="1"/>
  <c r="F103" i="1"/>
  <c r="F104" i="1"/>
  <c r="F72" i="1"/>
  <c r="H129" i="1"/>
  <c r="F68" i="1"/>
  <c r="F57" i="1"/>
  <c r="F41" i="1"/>
  <c r="F43" i="1"/>
  <c r="F44" i="1"/>
  <c r="F45" i="1"/>
  <c r="F36" i="1"/>
  <c r="F37" i="1"/>
  <c r="H35" i="1"/>
  <c r="F35" i="1" s="1"/>
  <c r="F29" i="1"/>
  <c r="H28" i="1"/>
  <c r="F28" i="1" s="1"/>
  <c r="F117" i="1"/>
  <c r="F116" i="1"/>
  <c r="F115" i="1"/>
  <c r="F114" i="1"/>
  <c r="F113" i="1"/>
  <c r="F112" i="1"/>
  <c r="F111" i="1"/>
  <c r="F110" i="1"/>
  <c r="F109" i="1"/>
  <c r="J133" i="6"/>
  <c r="J135" i="6"/>
  <c r="F108" i="1"/>
  <c r="J14" i="9"/>
  <c r="J15" i="9"/>
  <c r="J16" i="9"/>
  <c r="J17" i="9"/>
  <c r="J13" i="9" s="1"/>
  <c r="H56" i="1" s="1"/>
  <c r="F56" i="1" s="1"/>
  <c r="G123" i="1"/>
  <c r="G57" i="1"/>
  <c r="G94" i="1" l="1"/>
  <c r="G92" i="1"/>
  <c r="G98" i="1"/>
  <c r="G128" i="1"/>
  <c r="G129" i="1"/>
  <c r="G45" i="1"/>
  <c r="G41" i="1"/>
  <c r="G117" i="1"/>
  <c r="G127" i="1"/>
  <c r="G126" i="1"/>
  <c r="G116" i="1"/>
  <c r="G115" i="1"/>
  <c r="G114" i="1"/>
  <c r="G113" i="1"/>
  <c r="G112" i="1"/>
  <c r="G111" i="1"/>
  <c r="G110" i="1"/>
  <c r="G109" i="1"/>
  <c r="G108" i="1"/>
  <c r="G125" i="1"/>
  <c r="G103" i="1"/>
  <c r="G102" i="1"/>
  <c r="G101" i="1"/>
  <c r="G100" i="1"/>
  <c r="G99" i="1"/>
  <c r="G97" i="1"/>
  <c r="G91" i="1"/>
  <c r="G104" i="1"/>
  <c r="G90" i="1"/>
  <c r="G89" i="1"/>
  <c r="G88" i="1"/>
  <c r="G87" i="1"/>
  <c r="G86" i="1"/>
  <c r="G85" i="1"/>
  <c r="G84" i="1"/>
  <c r="G83" i="1"/>
  <c r="G82" i="1"/>
  <c r="G81" i="1"/>
  <c r="G80" i="1"/>
  <c r="G79" i="1"/>
  <c r="G78" i="1"/>
  <c r="G77" i="1"/>
  <c r="G76" i="1"/>
  <c r="G75" i="1"/>
  <c r="G74" i="1"/>
  <c r="G73" i="1"/>
  <c r="G72" i="1"/>
  <c r="G44" i="1"/>
  <c r="G43" i="1"/>
  <c r="I60" i="2"/>
  <c r="I141" i="6"/>
  <c r="J142" i="6" s="1"/>
  <c r="I133" i="6"/>
  <c r="H126" i="6"/>
  <c r="I126" i="6" s="1"/>
  <c r="H125" i="6"/>
  <c r="I125" i="6" s="1"/>
  <c r="I124" i="6"/>
  <c r="I122" i="6"/>
  <c r="I121" i="6"/>
  <c r="I120" i="6"/>
  <c r="I119" i="6"/>
  <c r="I118" i="6"/>
  <c r="I117" i="6"/>
  <c r="I116" i="6"/>
  <c r="I115" i="6"/>
  <c r="I106" i="6"/>
  <c r="J107" i="6" s="1"/>
  <c r="I97" i="6"/>
  <c r="J98" i="6" s="1"/>
  <c r="I88" i="6"/>
  <c r="J89" i="6" s="1"/>
  <c r="I79" i="6"/>
  <c r="J80" i="6" s="1"/>
  <c r="I70" i="6"/>
  <c r="J71" i="6" s="1"/>
  <c r="I61" i="6"/>
  <c r="J62" i="6" s="1"/>
  <c r="H54" i="6"/>
  <c r="I54" i="6" s="1"/>
  <c r="I53" i="6"/>
  <c r="I51" i="6"/>
  <c r="I50" i="6"/>
  <c r="I49" i="6"/>
  <c r="I48" i="6"/>
  <c r="I47" i="6"/>
  <c r="H40" i="6"/>
  <c r="I40" i="6" s="1"/>
  <c r="I39" i="6"/>
  <c r="I38" i="6"/>
  <c r="I36" i="6"/>
  <c r="I35" i="6"/>
  <c r="I34" i="6"/>
  <c r="I33" i="6"/>
  <c r="I32" i="6"/>
  <c r="I25" i="6"/>
  <c r="I24" i="6"/>
  <c r="I22" i="6"/>
  <c r="I21" i="6"/>
  <c r="I20" i="6"/>
  <c r="I19" i="6"/>
  <c r="I18" i="6"/>
  <c r="I17" i="6"/>
  <c r="I16" i="6"/>
  <c r="I13" i="3"/>
  <c r="H14" i="3"/>
  <c r="I14" i="3" s="1"/>
  <c r="H15" i="3"/>
  <c r="I15" i="3" s="1"/>
  <c r="H18" i="3"/>
  <c r="H68" i="3" s="1"/>
  <c r="I68" i="3" s="1"/>
  <c r="J69" i="3" s="1"/>
  <c r="H19" i="3"/>
  <c r="H58" i="3" s="1"/>
  <c r="I58" i="3" s="1"/>
  <c r="H28" i="3"/>
  <c r="I28" i="3" s="1"/>
  <c r="I66" i="3"/>
  <c r="J67" i="3" s="1"/>
  <c r="I12" i="2"/>
  <c r="I13" i="2"/>
  <c r="I14" i="2"/>
  <c r="I15" i="2"/>
  <c r="I16" i="2"/>
  <c r="I17" i="2"/>
  <c r="I18" i="2"/>
  <c r="I19" i="2"/>
  <c r="I20" i="2"/>
  <c r="I21" i="2"/>
  <c r="I22" i="2"/>
  <c r="I23" i="2"/>
  <c r="I24" i="2"/>
  <c r="I25" i="2"/>
  <c r="I26" i="2"/>
  <c r="I27" i="2"/>
  <c r="I28" i="2"/>
  <c r="I29" i="2"/>
  <c r="I30" i="2"/>
  <c r="I31" i="2"/>
  <c r="I32" i="2"/>
  <c r="I33" i="2"/>
  <c r="I34" i="2"/>
  <c r="I36" i="2"/>
  <c r="I37" i="2"/>
  <c r="I38" i="2"/>
  <c r="I39" i="2"/>
  <c r="I47" i="2"/>
  <c r="I48" i="2"/>
  <c r="I49" i="2"/>
  <c r="H50" i="2"/>
  <c r="I50" i="2" s="1"/>
  <c r="I51" i="2"/>
  <c r="I52" i="2"/>
  <c r="I53" i="2"/>
  <c r="I54" i="2"/>
  <c r="I56" i="2"/>
  <c r="I57" i="2"/>
  <c r="I58" i="2"/>
  <c r="I61" i="2"/>
  <c r="H69" i="2"/>
  <c r="I69" i="2" s="1"/>
  <c r="J70" i="2" s="1"/>
  <c r="J71" i="2" s="1"/>
  <c r="H16" i="1" s="1"/>
  <c r="F16" i="1" s="1"/>
  <c r="G16" i="1" s="1"/>
  <c r="I77" i="2"/>
  <c r="I78" i="2"/>
  <c r="I79" i="2"/>
  <c r="I80" i="2"/>
  <c r="H82" i="2"/>
  <c r="I82" i="2" s="1"/>
  <c r="I83" i="2"/>
  <c r="I91" i="2"/>
  <c r="I92" i="2"/>
  <c r="I94" i="2"/>
  <c r="I95" i="2"/>
  <c r="I96" i="2"/>
  <c r="H104" i="2"/>
  <c r="I104" i="2" s="1"/>
  <c r="J105" i="2" s="1"/>
  <c r="J106" i="2" s="1"/>
  <c r="H22" i="1" s="1"/>
  <c r="F22" i="1" s="1"/>
  <c r="G22" i="1" s="1"/>
  <c r="H112" i="2"/>
  <c r="I112" i="2" s="1"/>
  <c r="J113" i="2" s="1"/>
  <c r="J114" i="2" s="1"/>
  <c r="H23" i="1" s="1"/>
  <c r="F23" i="1" s="1"/>
  <c r="I120" i="2"/>
  <c r="I121" i="2"/>
  <c r="I122" i="2"/>
  <c r="H124" i="2"/>
  <c r="I124" i="2" s="1"/>
  <c r="I125" i="2"/>
  <c r="I133" i="2"/>
  <c r="I134" i="2"/>
  <c r="I135" i="2"/>
  <c r="I136" i="2"/>
  <c r="H138" i="2"/>
  <c r="I138" i="2" s="1"/>
  <c r="H139" i="2"/>
  <c r="I139" i="2" s="1"/>
  <c r="I149" i="2"/>
  <c r="I150" i="2"/>
  <c r="I151" i="2"/>
  <c r="I152" i="2"/>
  <c r="I153" i="2"/>
  <c r="I154" i="2"/>
  <c r="I155" i="2"/>
  <c r="I156" i="2"/>
  <c r="I157" i="2"/>
  <c r="I158" i="2"/>
  <c r="H160" i="2"/>
  <c r="I160" i="2" s="1"/>
  <c r="H161" i="2"/>
  <c r="I161" i="2" s="1"/>
  <c r="I162" i="2"/>
  <c r="I163" i="2"/>
  <c r="I165" i="2"/>
  <c r="J166" i="2" s="1"/>
  <c r="I173" i="2"/>
  <c r="I174" i="2"/>
  <c r="I175" i="2"/>
  <c r="I176" i="2"/>
  <c r="I177" i="2"/>
  <c r="I178" i="2"/>
  <c r="I179" i="2"/>
  <c r="H181" i="2"/>
  <c r="I181" i="2" s="1"/>
  <c r="H182" i="2"/>
  <c r="I182" i="2" s="1"/>
  <c r="I184" i="2"/>
  <c r="J185" i="2" s="1"/>
  <c r="I192" i="2"/>
  <c r="I193" i="2"/>
  <c r="I194" i="2"/>
  <c r="I195" i="2"/>
  <c r="H197" i="2"/>
  <c r="I197" i="2" s="1"/>
  <c r="H198" i="2"/>
  <c r="I198" i="2" s="1"/>
  <c r="I216" i="2"/>
  <c r="I217" i="2"/>
  <c r="I218" i="2"/>
  <c r="H220" i="2"/>
  <c r="I220" i="2" s="1"/>
  <c r="H221" i="2"/>
  <c r="I221" i="2" s="1"/>
  <c r="I229" i="2"/>
  <c r="I230" i="2"/>
  <c r="H232" i="2"/>
  <c r="I232" i="2" s="1"/>
  <c r="H233" i="2"/>
  <c r="I233" i="2" s="1"/>
  <c r="I241" i="2"/>
  <c r="I242" i="2"/>
  <c r="H243" i="2"/>
  <c r="I243" i="2" s="1"/>
  <c r="H245" i="2"/>
  <c r="I245" i="2" s="1"/>
  <c r="H246" i="2"/>
  <c r="I246" i="2" s="1"/>
  <c r="I256" i="2"/>
  <c r="I257" i="2"/>
  <c r="I258" i="2"/>
  <c r="H259" i="2"/>
  <c r="I259" i="2" s="1"/>
  <c r="I261" i="2"/>
  <c r="H262" i="2"/>
  <c r="I262" i="2" s="1"/>
  <c r="I274" i="2"/>
  <c r="I275" i="2"/>
  <c r="H276" i="2"/>
  <c r="I276" i="2" s="1"/>
  <c r="H277" i="2"/>
  <c r="I277" i="2" s="1"/>
  <c r="H279" i="2"/>
  <c r="I279" i="2" s="1"/>
  <c r="H280" i="2"/>
  <c r="I280" i="2" s="1"/>
  <c r="I290" i="2"/>
  <c r="I291" i="2"/>
  <c r="H292" i="2"/>
  <c r="I292" i="2" s="1"/>
  <c r="H294" i="2"/>
  <c r="I294" i="2" s="1"/>
  <c r="H295" i="2"/>
  <c r="I295" i="2" s="1"/>
  <c r="I307" i="2"/>
  <c r="I308" i="2"/>
  <c r="I309" i="2"/>
  <c r="I310" i="2"/>
  <c r="I312" i="2"/>
  <c r="I313" i="2"/>
  <c r="H329" i="2"/>
  <c r="I329" i="2" s="1"/>
  <c r="J330" i="2" s="1"/>
  <c r="J331" i="2" s="1"/>
  <c r="I338" i="2"/>
  <c r="I339" i="2"/>
  <c r="I341" i="2"/>
  <c r="J342" i="2" s="1"/>
  <c r="I357" i="2"/>
  <c r="I366" i="2"/>
  <c r="J367" i="2" s="1"/>
  <c r="H368" i="2"/>
  <c r="I368" i="2" s="1"/>
  <c r="J369" i="2" s="1"/>
  <c r="E15" i="1"/>
  <c r="F61" i="1"/>
  <c r="G61" i="1" s="1"/>
  <c r="E6" i="4"/>
  <c r="E7" i="4"/>
  <c r="E8" i="4"/>
  <c r="E9" i="4"/>
  <c r="E10" i="4"/>
  <c r="E11" i="4"/>
  <c r="E12" i="4"/>
  <c r="E13" i="4"/>
  <c r="E14" i="4"/>
  <c r="E18" i="4"/>
  <c r="E19" i="4"/>
  <c r="E20" i="4"/>
  <c r="E21" i="4"/>
  <c r="E22" i="4"/>
  <c r="E23" i="4"/>
  <c r="E24" i="4"/>
  <c r="E25" i="4"/>
  <c r="E26" i="4"/>
  <c r="H57" i="3"/>
  <c r="I57" i="3" s="1"/>
  <c r="H31" i="3"/>
  <c r="I31" i="3" s="1"/>
  <c r="H44" i="3"/>
  <c r="I44" i="3" s="1"/>
  <c r="I16" i="3"/>
  <c r="H53" i="3"/>
  <c r="I53" i="3"/>
  <c r="H27" i="3"/>
  <c r="I27" i="3" s="1"/>
  <c r="H41" i="3"/>
  <c r="I41" i="3" s="1"/>
  <c r="I353" i="2"/>
  <c r="G105" i="1" l="1"/>
  <c r="C22" i="8" s="1"/>
  <c r="G118" i="1"/>
  <c r="C23" i="8" s="1"/>
  <c r="J40" i="2"/>
  <c r="J84" i="2"/>
  <c r="H45" i="3"/>
  <c r="I45" i="3" s="1"/>
  <c r="J46" i="3" s="1"/>
  <c r="I19" i="3"/>
  <c r="J293" i="2"/>
  <c r="J62" i="2"/>
  <c r="J219" i="2"/>
  <c r="J59" i="2"/>
  <c r="I355" i="2"/>
  <c r="J199" i="2"/>
  <c r="J37" i="6"/>
  <c r="J52" i="6"/>
  <c r="J260" i="2"/>
  <c r="J370" i="2"/>
  <c r="J314" i="2"/>
  <c r="J93" i="2"/>
  <c r="J81" i="2"/>
  <c r="J123" i="6"/>
  <c r="J183" i="2"/>
  <c r="J41" i="6"/>
  <c r="J42" i="6" s="1"/>
  <c r="J26" i="6"/>
  <c r="J55" i="6"/>
  <c r="J127" i="6"/>
  <c r="J23" i="6"/>
  <c r="J340" i="2"/>
  <c r="J343" i="2" s="1"/>
  <c r="H59" i="1" s="1"/>
  <c r="F59" i="1" s="1"/>
  <c r="G59" i="1" s="1"/>
  <c r="J311" i="2"/>
  <c r="J196" i="2"/>
  <c r="J159" i="2"/>
  <c r="H54" i="3"/>
  <c r="I54" i="3" s="1"/>
  <c r="J137" i="2"/>
  <c r="J164" i="2"/>
  <c r="G29" i="1"/>
  <c r="J296" i="2"/>
  <c r="J234" i="2"/>
  <c r="J126" i="2"/>
  <c r="J123" i="2"/>
  <c r="J97" i="2"/>
  <c r="H32" i="3"/>
  <c r="I32" i="3" s="1"/>
  <c r="J33" i="3" s="1"/>
  <c r="J59" i="3"/>
  <c r="I18" i="3"/>
  <c r="J20" i="3" s="1"/>
  <c r="J263" i="2"/>
  <c r="J140" i="2"/>
  <c r="J70" i="3"/>
  <c r="I356" i="2" s="1"/>
  <c r="J278" i="2"/>
  <c r="J244" i="2"/>
  <c r="J35" i="2"/>
  <c r="G23" i="1"/>
  <c r="G24" i="1" s="1"/>
  <c r="C15" i="8" s="1"/>
  <c r="J222" i="2"/>
  <c r="J223" i="2" s="1"/>
  <c r="J180" i="2"/>
  <c r="G35" i="1"/>
  <c r="H29" i="3"/>
  <c r="I29" i="3" s="1"/>
  <c r="J30" i="3" s="1"/>
  <c r="H42" i="3"/>
  <c r="I42" i="3" s="1"/>
  <c r="J43" i="3" s="1"/>
  <c r="J281" i="2"/>
  <c r="J55" i="2"/>
  <c r="J17" i="3"/>
  <c r="H55" i="3"/>
  <c r="I55" i="3" s="1"/>
  <c r="J247" i="2"/>
  <c r="J231" i="2"/>
  <c r="G36" i="1"/>
  <c r="J63" i="2" l="1"/>
  <c r="J56" i="6"/>
  <c r="H108" i="6" s="1"/>
  <c r="I108" i="6" s="1"/>
  <c r="J109" i="6" s="1"/>
  <c r="J110" i="6" s="1"/>
  <c r="J85" i="2"/>
  <c r="H17" i="1" s="1"/>
  <c r="F17" i="1" s="1"/>
  <c r="G17" i="1" s="1"/>
  <c r="J41" i="2"/>
  <c r="H15" i="1" s="1"/>
  <c r="F15" i="1" s="1"/>
  <c r="G15" i="1" s="1"/>
  <c r="J297" i="2"/>
  <c r="H60" i="1" s="1"/>
  <c r="F60" i="1" s="1"/>
  <c r="G60" i="1" s="1"/>
  <c r="J186" i="2"/>
  <c r="H30" i="1" s="1"/>
  <c r="F30" i="1" s="1"/>
  <c r="G30" i="1" s="1"/>
  <c r="J315" i="2"/>
  <c r="H67" i="1" s="1"/>
  <c r="F67" i="1" s="1"/>
  <c r="G67" i="1" s="1"/>
  <c r="J200" i="2"/>
  <c r="H31" i="1" s="1"/>
  <c r="F31" i="1" s="1"/>
  <c r="G31" i="1" s="1"/>
  <c r="J98" i="2"/>
  <c r="H18" i="1" s="1"/>
  <c r="F18" i="1" s="1"/>
  <c r="G18" i="1" s="1"/>
  <c r="J21" i="3"/>
  <c r="J27" i="6"/>
  <c r="J264" i="2"/>
  <c r="H52" i="1" s="1"/>
  <c r="F52" i="1" s="1"/>
  <c r="G52" i="1" s="1"/>
  <c r="G68" i="1"/>
  <c r="J127" i="2"/>
  <c r="H27" i="1" s="1"/>
  <c r="F27" i="1" s="1"/>
  <c r="G27" i="1" s="1"/>
  <c r="J282" i="2"/>
  <c r="H58" i="1" s="1"/>
  <c r="F58" i="1" s="1"/>
  <c r="G58" i="1" s="1"/>
  <c r="J47" i="3"/>
  <c r="J141" i="2"/>
  <c r="J167" i="2"/>
  <c r="J128" i="6"/>
  <c r="I143" i="6" s="1"/>
  <c r="J144" i="6" s="1"/>
  <c r="J145" i="6" s="1"/>
  <c r="G37" i="1"/>
  <c r="G38" i="1" s="1"/>
  <c r="C17" i="8" s="1"/>
  <c r="J56" i="3"/>
  <c r="J60" i="3" s="1"/>
  <c r="F121" i="1"/>
  <c r="G121" i="1" s="1"/>
  <c r="G56" i="1"/>
  <c r="J235" i="2"/>
  <c r="H49" i="1" s="1"/>
  <c r="F49" i="1" s="1"/>
  <c r="G49" i="1" s="1"/>
  <c r="J35" i="3"/>
  <c r="G28" i="1"/>
  <c r="I352" i="2"/>
  <c r="G124" i="1"/>
  <c r="J248" i="2"/>
  <c r="I354" i="2" s="1"/>
  <c r="H42" i="1"/>
  <c r="F42" i="1" s="1"/>
  <c r="G42" i="1" s="1"/>
  <c r="G46" i="1" s="1"/>
  <c r="C18" i="8" s="1"/>
  <c r="H51" i="1"/>
  <c r="F51" i="1" s="1"/>
  <c r="G51" i="1" s="1"/>
  <c r="J136" i="6"/>
  <c r="G69" i="1" l="1"/>
  <c r="C21" i="8" s="1"/>
  <c r="C20" i="8"/>
  <c r="G32" i="1"/>
  <c r="C16" i="8" s="1"/>
  <c r="G19" i="1"/>
  <c r="H99" i="6"/>
  <c r="I99" i="6" s="1"/>
  <c r="J100" i="6" s="1"/>
  <c r="J101" i="6" s="1"/>
  <c r="H81" i="6"/>
  <c r="I81" i="6" s="1"/>
  <c r="J82" i="6" s="1"/>
  <c r="J83" i="6" s="1"/>
  <c r="H90" i="6"/>
  <c r="I90" i="6" s="1"/>
  <c r="J91" i="6" s="1"/>
  <c r="J92" i="6" s="1"/>
  <c r="H72" i="6"/>
  <c r="I72" i="6" s="1"/>
  <c r="J73" i="6" s="1"/>
  <c r="J74" i="6" s="1"/>
  <c r="H63" i="6"/>
  <c r="I63" i="6" s="1"/>
  <c r="J64" i="6" s="1"/>
  <c r="J65" i="6" s="1"/>
  <c r="J359" i="2"/>
  <c r="F122" i="1"/>
  <c r="G122" i="1" s="1"/>
  <c r="G130" i="1" s="1"/>
  <c r="C24" i="8" s="1"/>
  <c r="H50" i="1"/>
  <c r="F50" i="1" s="1"/>
  <c r="G50" i="1" s="1"/>
  <c r="G53" i="1" s="1"/>
  <c r="C19" i="8" s="1"/>
  <c r="G131" i="1" l="1"/>
  <c r="H132" i="1" s="1"/>
  <c r="G135" i="1" s="1"/>
  <c r="G136" i="1" s="1"/>
  <c r="C14" i="8"/>
  <c r="C25" i="8" s="1"/>
</calcChain>
</file>

<file path=xl/sharedStrings.xml><?xml version="1.0" encoding="utf-8"?>
<sst xmlns="http://schemas.openxmlformats.org/spreadsheetml/2006/main" count="1904" uniqueCount="584">
  <si>
    <t>BDI =</t>
  </si>
  <si>
    <t>ITEM</t>
  </si>
  <si>
    <t>DESCRIÇÃO DOS SERVIÇOS</t>
  </si>
  <si>
    <t>UND.</t>
  </si>
  <si>
    <t>QUANT.</t>
  </si>
  <si>
    <t>CUSTO</t>
  </si>
  <si>
    <t>CUSTO UNIT.</t>
  </si>
  <si>
    <t>COMPOSIÇÃO</t>
  </si>
  <si>
    <t>UNITÁRIO</t>
  </si>
  <si>
    <t>TOTAL</t>
  </si>
  <si>
    <t>S/ BDI</t>
  </si>
  <si>
    <t>1.1</t>
  </si>
  <si>
    <t>SERVIÇOS PRELIMINARES</t>
  </si>
  <si>
    <t xml:space="preserve"> </t>
  </si>
  <si>
    <t>Instalação provisória (canteiro de obras) - abrigo p/ depósito e guarda de materiais</t>
  </si>
  <si>
    <t>m²</t>
  </si>
  <si>
    <t>Limpeza do terreno</t>
  </si>
  <si>
    <t>ATRIUM: 101.01.02</t>
  </si>
  <si>
    <t>Locação da obra</t>
  </si>
  <si>
    <t>ATRIUM: 101.01.03</t>
  </si>
  <si>
    <t>Placa de identificação da obra (2,00 x 3,00m)</t>
  </si>
  <si>
    <t>COTAÇÃO</t>
  </si>
  <si>
    <t>MOVIMENTO DE TERRA</t>
  </si>
  <si>
    <t>Escavação manual de valas em solo 1ª categoria até 1,50m de profundidade</t>
  </si>
  <si>
    <t>m³</t>
  </si>
  <si>
    <t>ATRIUM: 101.01.05</t>
  </si>
  <si>
    <t>Aterro manual apiloado</t>
  </si>
  <si>
    <t>Alvenaria de fundação em pedra argamassada</t>
  </si>
  <si>
    <t>ATRIUM: 101.03.01</t>
  </si>
  <si>
    <t>Forro em laje pré-moldada treliçada TR-8 e=12cm inc. capeamento</t>
  </si>
  <si>
    <t>ATRIUM: 101.13.63</t>
  </si>
  <si>
    <t>Alvenaria de elevação em tij. cer. furado (9x14x19cm)</t>
  </si>
  <si>
    <t>ATRIUM: 101.03.10</t>
  </si>
  <si>
    <t>COBERTURA</t>
  </si>
  <si>
    <t>m</t>
  </si>
  <si>
    <t>PAVIMENTAÇÃO</t>
  </si>
  <si>
    <t>Piso cerâmico esmaltado assente c/ arg. colante</t>
  </si>
  <si>
    <t>ATRIUM: 101.05.11</t>
  </si>
  <si>
    <t>REVESTIMENTO</t>
  </si>
  <si>
    <t>Chapisco p/ superf. vert. arg. 1:3</t>
  </si>
  <si>
    <t>ATRIUM: 101.06.01</t>
  </si>
  <si>
    <t>Emboço / massa única c/ arg. cim., cal hid. e areia média par. int. e externas</t>
  </si>
  <si>
    <t>ATRIUM: 101.06.09</t>
  </si>
  <si>
    <t>Revest. cerâmico assente c/ arg. colante</t>
  </si>
  <si>
    <t>Rodapé cerâmico</t>
  </si>
  <si>
    <t>ATRIUM: 101.05.22</t>
  </si>
  <si>
    <t>ESQUADRIAS</t>
  </si>
  <si>
    <t>Janela metálica basculante</t>
  </si>
  <si>
    <t>ATRIUM: 101.09.24</t>
  </si>
  <si>
    <t>Vidro canelado p/ esquadrias esp. 4mm</t>
  </si>
  <si>
    <t>ATRIUM: 101.13.64</t>
  </si>
  <si>
    <t>Elemento vazado (cobogó) pré-moldado em concreto</t>
  </si>
  <si>
    <t>ATRIUM: 101.10.01</t>
  </si>
  <si>
    <t>PINTURA</t>
  </si>
  <si>
    <t xml:space="preserve">Pintura c/ látex acrílico 2 demãos s/ emas. par. int./ext. c/ aplic. selador (fundo preparador) </t>
  </si>
  <si>
    <t>TCPO: 09910.8.11.1</t>
  </si>
  <si>
    <t>101.11.05</t>
  </si>
  <si>
    <t>Pintura em esquadrias de ferro c/ tinta esmalte sintético em 2 demãos</t>
  </si>
  <si>
    <t>DIVERSOS</t>
  </si>
  <si>
    <t>ATRIUM: 101.09.26</t>
  </si>
  <si>
    <t>Limpeza geral da obra</t>
  </si>
  <si>
    <t>ATRIUM: 101.03.23</t>
  </si>
  <si>
    <t>TOTAL GERAL</t>
  </si>
  <si>
    <t>BDI</t>
  </si>
  <si>
    <t>C/ BDI</t>
  </si>
  <si>
    <t>CODIGO</t>
  </si>
  <si>
    <t>DESCRIÇÃO</t>
  </si>
  <si>
    <t>UNID</t>
  </si>
  <si>
    <t>BARRACÃO PROVISÓRIO de madeira para depósito de materiais e ferramentas (CANTEIRO)</t>
  </si>
  <si>
    <t>M²</t>
  </si>
  <si>
    <t>M-M-S</t>
  </si>
  <si>
    <t>COD</t>
  </si>
  <si>
    <t>SINAPI</t>
  </si>
  <si>
    <t>INSUMO</t>
  </si>
  <si>
    <t>UN</t>
  </si>
  <si>
    <t>QUANT</t>
  </si>
  <si>
    <t>SUB-TOTAL</t>
  </si>
  <si>
    <t xml:space="preserve">MATERIAIS </t>
  </si>
  <si>
    <t>TÁBUAS DE TERCEIRA (1"X12") NÃO APARELHADA</t>
  </si>
  <si>
    <t>PONTALETES DE PINHO (3"X3")</t>
  </si>
  <si>
    <t>RIPAS DE PEROBA (5X1)CM</t>
  </si>
  <si>
    <t>PREGOS</t>
  </si>
  <si>
    <t>TELHA ONDULADA DE FIBROCIMENTO DE 6 MM</t>
  </si>
  <si>
    <t>un</t>
  </si>
  <si>
    <t>CIMENTO</t>
  </si>
  <si>
    <t>kg</t>
  </si>
  <si>
    <t>AREIA MEDIA</t>
  </si>
  <si>
    <t xml:space="preserve">BRITA N. 1 E 2 </t>
  </si>
  <si>
    <t>CAIXA DESCARGA SOBREPOR</t>
  </si>
  <si>
    <t>VASO SANITÁRIO</t>
  </si>
  <si>
    <t>LAVATÓRIO SUSPENSO</t>
  </si>
  <si>
    <t>TUBO PVC ESGOTO DN 100 MM C/ CONEXÕES</t>
  </si>
  <si>
    <t>TUBO PVC ESGOTO DN 40 MM C/ CONEXÕES</t>
  </si>
  <si>
    <t>TORNEIRA PLÁSTICA</t>
  </si>
  <si>
    <t>POSTE DE FERRO GALVANIZADO 6M</t>
  </si>
  <si>
    <t>FIO 12 (2,5MM²)</t>
  </si>
  <si>
    <t>BOCAL PLÁSTICO</t>
  </si>
  <si>
    <t>DISJUNTOR MONOFÁSICO DE 10A</t>
  </si>
  <si>
    <t>TOMADA DE SOBREPOR</t>
  </si>
  <si>
    <t>INTERRUPTOR SIMPLES DE SOBREPOR</t>
  </si>
  <si>
    <t>MAO DE OBRA</t>
  </si>
  <si>
    <t>CARPINTEIRO</t>
  </si>
  <si>
    <t>h</t>
  </si>
  <si>
    <t>ENCANADOR</t>
  </si>
  <si>
    <t>ELETRICISTA</t>
  </si>
  <si>
    <t>SERVENTE</t>
  </si>
  <si>
    <t>TCPO-01520.8.1.1</t>
  </si>
  <si>
    <t>ABRIGO PROVISÓRIO de madeira executado na obra para alojamento e depósito de materiais e ferramentas (CANTEIRO)</t>
  </si>
  <si>
    <t>03110.3.1.4</t>
  </si>
  <si>
    <t>Chapa compensada resinada (espessura: 12,00 mm)</t>
  </si>
  <si>
    <t>05060.3.20.5</t>
  </si>
  <si>
    <t>Prego (tipo de prego: 15x15)</t>
  </si>
  <si>
    <t>05060.3.20.6</t>
  </si>
  <si>
    <t>Prego (tipo de prego: 18x27)</t>
  </si>
  <si>
    <t>06062.3.2.1</t>
  </si>
  <si>
    <t>Pontalete 3a. construção (seção transversal: 3x3 " / tipo de madeira: cedro)</t>
  </si>
  <si>
    <t>06062.3.5.3</t>
  </si>
  <si>
    <t>Tábua 3a. construção (seção transversal: 1x6 " / tipo de madeira: cedro)</t>
  </si>
  <si>
    <t>06062.3.6.2</t>
  </si>
  <si>
    <t>Viga (largura: 60,00 mm / altura: 120,00 mm / tipo de madeira: peroba)</t>
  </si>
  <si>
    <t>07320.3.3.2</t>
  </si>
  <si>
    <t>Cumeeira para telha de fibrocimento - articulada inferior para telha tipo vogatex e fibrotex</t>
  </si>
  <si>
    <t>07320.3.11.7</t>
  </si>
  <si>
    <t>Telha de fibrocimento ondulada - tipo vogatex e fibrotex (espessura: 4 mm / largura útil: 450 mm / largura nominal: 506 mm / vão livre: 1,15 m)</t>
  </si>
  <si>
    <t>01270.0.19.1</t>
  </si>
  <si>
    <t>Carpinteiro</t>
  </si>
  <si>
    <t>01270.0.40.1</t>
  </si>
  <si>
    <t>Pedreiro</t>
  </si>
  <si>
    <t>01270.0.45.1</t>
  </si>
  <si>
    <t>Servente</t>
  </si>
  <si>
    <t>EMP/SERVICOS</t>
  </si>
  <si>
    <t>CONCRETO estrutural virado em obra , controle "A", consistência para vibração, brita 1, fck 13,5 MPa</t>
  </si>
  <si>
    <t>DESCRICAO</t>
  </si>
  <si>
    <t>101.01.02</t>
  </si>
  <si>
    <t xml:space="preserve">RASPAGEM E LIMPEZA DO TERRENO </t>
  </si>
  <si>
    <t xml:space="preserve">H </t>
  </si>
  <si>
    <t>101.01.03</t>
  </si>
  <si>
    <t xml:space="preserve">LOCACAO DA OBRA </t>
  </si>
  <si>
    <t>PONTALET 3X3 3A</t>
  </si>
  <si>
    <t xml:space="preserve">ML </t>
  </si>
  <si>
    <t>TABUA DE PINHO DE 3A SERRARIA</t>
  </si>
  <si>
    <t xml:space="preserve">M2 </t>
  </si>
  <si>
    <t>PREGO 18 X 27</t>
  </si>
  <si>
    <t xml:space="preserve">KG </t>
  </si>
  <si>
    <t>ARAME RECOZIDO NO. 18</t>
  </si>
  <si>
    <t>DEOHP-054</t>
  </si>
  <si>
    <t>PLACA DE OBRA EM CHAPA ZINCADA, INSTALADA</t>
  </si>
  <si>
    <t>MADEIRA MISTA SERRADA - 7,5 X 7,5 CM - 0,0058 M3/M</t>
  </si>
  <si>
    <t>M</t>
  </si>
  <si>
    <t>PLACA DE OBRA</t>
  </si>
  <si>
    <t>M2</t>
  </si>
  <si>
    <t>PREGOS 16X24</t>
  </si>
  <si>
    <t>KG</t>
  </si>
  <si>
    <t>101.01.05</t>
  </si>
  <si>
    <t xml:space="preserve">ESC.MAN.VAL.EXC.ROCHA ATE 1.5M </t>
  </si>
  <si>
    <t>M³</t>
  </si>
  <si>
    <t>101.01.12</t>
  </si>
  <si>
    <t xml:space="preserve">ATERRO COMPAC.MAN.P/BALDR.PISO </t>
  </si>
  <si>
    <t>101.03.01</t>
  </si>
  <si>
    <t xml:space="preserve">ALV.FUND. PEDRA ARGAMASSADA </t>
  </si>
  <si>
    <t>PEDRA DE MAO (RACHAO)</t>
  </si>
  <si>
    <t xml:space="preserve">M3 </t>
  </si>
  <si>
    <t>AREIA GROSSA/MEDIA</t>
  </si>
  <si>
    <t>PEDREIRO</t>
  </si>
  <si>
    <t>101.03.14</t>
  </si>
  <si>
    <t xml:space="preserve">ALV.ELEV.TIJ.COM.ESP.ARG.CAL/H </t>
  </si>
  <si>
    <t>TIJOLO COMUM 5 X 10 X 20</t>
  </si>
  <si>
    <t xml:space="preserve">UN </t>
  </si>
  <si>
    <t>CAL HIDRATADA</t>
  </si>
  <si>
    <t>BRITA 1 E 2</t>
  </si>
  <si>
    <t>ACO CA 50/60</t>
  </si>
  <si>
    <t>TABUA 1 12~ 3A</t>
  </si>
  <si>
    <t xml:space="preserve">M </t>
  </si>
  <si>
    <t>SARRAFO 1~X4~ - 2.5 X 10</t>
  </si>
  <si>
    <t>DESMOLDANTE</t>
  </si>
  <si>
    <t xml:space="preserve">L </t>
  </si>
  <si>
    <t>ARMADOR</t>
  </si>
  <si>
    <t>AJUDANTE</t>
  </si>
  <si>
    <t>101.08.15</t>
  </si>
  <si>
    <t xml:space="preserve">CONCRETO FCK=150 KG/CM2 </t>
  </si>
  <si>
    <t>101.13.63</t>
  </si>
  <si>
    <t xml:space="preserve">LAJE PRE-MOLDADA PARA FORRO </t>
  </si>
  <si>
    <t>LAJE PRE-MOLDADA P\FORRO E=8CM</t>
  </si>
  <si>
    <t>101.03.10</t>
  </si>
  <si>
    <t xml:space="preserve">ALV.ELEV.TIJ.CER.FUR.10CM ARG. </t>
  </si>
  <si>
    <t>TIJOLO CERAMICO FURADO</t>
  </si>
  <si>
    <t>CAL VIRGEM</t>
  </si>
  <si>
    <t>-</t>
  </si>
  <si>
    <t>101.05.01</t>
  </si>
  <si>
    <t>CIMENTO COLANTE</t>
  </si>
  <si>
    <t>101.05.11</t>
  </si>
  <si>
    <t xml:space="preserve">PISO CER.ESMAL.CIM.COLANTE </t>
  </si>
  <si>
    <t>CERAMICA ESMALTADA 15X15</t>
  </si>
  <si>
    <t>101.06.01</t>
  </si>
  <si>
    <t xml:space="preserve">CHAP.SUP.VERT.ARG.CIM/ARE.1:3 </t>
  </si>
  <si>
    <t>101.06.04</t>
  </si>
  <si>
    <t>EMBOCO INT/EXT ARG.CAL VIR/HID./MASSA ÚNICA</t>
  </si>
  <si>
    <t>101.05.22</t>
  </si>
  <si>
    <t xml:space="preserve">RODAPE DE CERAMICA </t>
  </si>
  <si>
    <t>LADRILISTA</t>
  </si>
  <si>
    <t>UNITARIO</t>
  </si>
  <si>
    <t>101.09.24</t>
  </si>
  <si>
    <t xml:space="preserve">ESQUADRIA METALICA BASCULANTE </t>
  </si>
  <si>
    <t>JAN.TIPO BASCULANTE CANT.FERRO</t>
  </si>
  <si>
    <t>MASSA PARA VIDRO</t>
  </si>
  <si>
    <t>101.10.01</t>
  </si>
  <si>
    <t xml:space="preserve">COLOC.ACAB.COBOGO DE CIMENTO </t>
  </si>
  <si>
    <t>COBOGO DE CIMENTO</t>
  </si>
  <si>
    <t>101.11.08</t>
  </si>
  <si>
    <t xml:space="preserve">PINT.TIN.LAT.PAR.EXT.2DM S/MC </t>
  </si>
  <si>
    <t>TINTA LATEX ACRILICA</t>
  </si>
  <si>
    <t>LIQUIDO PREPARADOR DE SUPERF.</t>
  </si>
  <si>
    <t>AGUARRAZ MINERAL</t>
  </si>
  <si>
    <t>LIXA PARA MADEIRA/MASSA</t>
  </si>
  <si>
    <t>PINTOR</t>
  </si>
  <si>
    <t>101.03.23</t>
  </si>
  <si>
    <t xml:space="preserve">LIMPEZA GERAL DA OBRA </t>
  </si>
  <si>
    <t>101.13.64</t>
  </si>
  <si>
    <t xml:space="preserve">VIDRO CANELADO 4MM </t>
  </si>
  <si>
    <t>VIDRO CANELADO 4MM</t>
  </si>
  <si>
    <t>CANALETA EM ALV. TIJ. CERÂMICO C/ GRELHA METÁLICA LARG.25CM/PROF.20CM</t>
  </si>
  <si>
    <t>SERVIÇOS</t>
  </si>
  <si>
    <t>CHAPISCO</t>
  </si>
  <si>
    <t>EMBOÇO/REBOCO TRAÇO 1:2:8 (CIM,CAL HID. E AR.MÉD.)</t>
  </si>
  <si>
    <t>LASTRO CONC. SIMP. E=6CM</t>
  </si>
  <si>
    <t>07110.8.5.1</t>
  </si>
  <si>
    <t>PINT. IMPERMEAB. C/ TINTA ASFÁLTICA</t>
  </si>
  <si>
    <t>TCPO</t>
  </si>
  <si>
    <r>
      <t xml:space="preserve">IMPERMEABILIZAÇÃO </t>
    </r>
    <r>
      <rPr>
        <sz val="8"/>
        <rFont val="Arial"/>
        <family val="2"/>
      </rPr>
      <t>c/ Tinta Betuminosa em duas demãos</t>
    </r>
  </si>
  <si>
    <t>07110.8.5.1(adapt.)</t>
  </si>
  <si>
    <t>TINTA BETUMINOSA</t>
  </si>
  <si>
    <t>L</t>
  </si>
  <si>
    <t>OBS: Consumo de tinta betuminosa/m² baseada em informações do fabricante para o produto "Neutrol" da Vedacit. (500ml/m²) em duas demãos. Quanto a hora de servente para pintar 1m² em duas demãos, foi adotado o mesmo valor pintar 1m de parede c/ 1 1/2 tijolo (alicerce). TCPO-12 pág. 156</t>
  </si>
  <si>
    <t>ALV.ELEV.TIJ.CER. E=14CM ASSENTE C/ ARG. 1:2:8 (CIM,CAL HID. E AREIA MÉD.)</t>
  </si>
  <si>
    <t>04211.8.2.4</t>
  </si>
  <si>
    <t>CAL HIDRAT.</t>
  </si>
  <si>
    <t xml:space="preserve">LASTRO IMPERM.CONC. 6CM </t>
  </si>
  <si>
    <t>02710.8.6.3</t>
  </si>
  <si>
    <t xml:space="preserve">CHAPISCO ARG.CIM/ARE.1:3 </t>
  </si>
  <si>
    <t>09705.8.1.1</t>
  </si>
  <si>
    <t>EMBOCO PAREDE EXT. E=20MM TRAÇO 1:2:6 (CIM,CAL HID. AREIA MÉD.)</t>
  </si>
  <si>
    <t>09705.8.2.21</t>
  </si>
  <si>
    <t>IMPERMEABILIZAÇÃO C/ TINTA ASFÁLTICA</t>
  </si>
  <si>
    <t>07110.8.6.1</t>
  </si>
  <si>
    <t>TINTA ASFÁLT.</t>
  </si>
  <si>
    <t>PERCENTUAL DOS VALORES DOS CONTRATOS</t>
  </si>
  <si>
    <r>
      <t xml:space="preserve">Sugestão para adoção de percentual  para </t>
    </r>
    <r>
      <rPr>
        <i/>
        <sz val="10"/>
        <rFont val="Arial"/>
        <family val="2"/>
      </rPr>
      <t>mobilização</t>
    </r>
    <r>
      <rPr>
        <sz val="10"/>
        <rFont val="Arial"/>
        <family val="2"/>
      </rPr>
      <t xml:space="preserve"> e </t>
    </r>
    <r>
      <rPr>
        <i/>
        <sz val="10"/>
        <rFont val="Arial"/>
        <family val="2"/>
      </rPr>
      <t>desmobilização</t>
    </r>
    <r>
      <rPr>
        <sz val="10"/>
        <rFont val="Arial"/>
        <family val="2"/>
      </rPr>
      <t xml:space="preserve"> e </t>
    </r>
    <r>
      <rPr>
        <i/>
        <sz val="10"/>
        <rFont val="Arial"/>
        <family val="2"/>
      </rPr>
      <t>canteiro</t>
    </r>
    <r>
      <rPr>
        <sz val="10"/>
        <rFont val="Arial"/>
        <family val="2"/>
      </rPr>
      <t xml:space="preserve"> em função do </t>
    </r>
    <r>
      <rPr>
        <u/>
        <sz val="10"/>
        <rFont val="Arial"/>
        <family val="2"/>
      </rPr>
      <t>orçamento global da obra</t>
    </r>
    <r>
      <rPr>
        <sz val="10"/>
        <rFont val="Arial"/>
        <family val="2"/>
      </rPr>
      <t>.</t>
    </r>
  </si>
  <si>
    <t>Proposta</t>
  </si>
  <si>
    <t>Percentual</t>
  </si>
  <si>
    <t>Fórmula: Y = [5Vp / (2,5Vp - R$ 10.000.000,00)] x (1 / 100)</t>
  </si>
  <si>
    <t>Divisão de Custos CODEVASF</t>
  </si>
  <si>
    <t>Fórmula: Y = [5Vp / (1,5Vp - R$ 500.000,00)] x (1 / 100)</t>
  </si>
  <si>
    <r>
      <t>LOCAL:</t>
    </r>
    <r>
      <rPr>
        <sz val="10"/>
        <rFont val="Arial"/>
        <family val="2"/>
      </rPr>
      <t xml:space="preserve"> </t>
    </r>
  </si>
  <si>
    <t>Quadro de distribuição</t>
  </si>
  <si>
    <t>3.1</t>
  </si>
  <si>
    <t>Tomada de embutir 4x2 do tipo para computador 2P+T, aquisição e instalação</t>
  </si>
  <si>
    <t>3.2</t>
  </si>
  <si>
    <t>Tomada de embutir reforçada 4x4 do tipo 2P+T do tipo usada para ar condicionado, aquisição e instalação</t>
  </si>
  <si>
    <t>3.3</t>
  </si>
  <si>
    <t>Interruptor de 1 secção, aquisição e instalação</t>
  </si>
  <si>
    <t>3.4</t>
  </si>
  <si>
    <t>Interruptor de 2 secções, aquisição e instalação</t>
  </si>
  <si>
    <t>3.5</t>
  </si>
  <si>
    <t>Interruptor de 3 secções, aquisição e instalação</t>
  </si>
  <si>
    <t>Interruptor de 1 secção conjugado com tomada, aquisição e instalação</t>
  </si>
  <si>
    <t>4.1</t>
  </si>
  <si>
    <t xml:space="preserve">Luminaria Fluorescente hermética anticorrosiva de sobrepor para 02 lampadas fluorescente de 32W com difusor em policarbonato transparente. Completa com reator partida rapida de baixo FP, e  lampadas. </t>
  </si>
  <si>
    <t>4.2</t>
  </si>
  <si>
    <t>Luminaria tipo plafon  de sobrepor para lampada fluorescente compacta de 20W, com bocal E27, na cor branca.</t>
  </si>
  <si>
    <t>COMPOSIÇÕES DE CUSTOS UNITÁRIOS</t>
  </si>
  <si>
    <t>ENTRADA DE ENERGIA EM CAIXA DE CHAPA DE AÇO, DIMENSÕES 500X600X270MM</t>
  </si>
  <si>
    <t>Adaptado</t>
  </si>
  <si>
    <t>Eletroduto de PVC P/B  diâmetro de 1" (Vara de 3 m)</t>
  </si>
  <si>
    <t>vara</t>
  </si>
  <si>
    <t>Curva de PVC P/B diâmetro 1"</t>
  </si>
  <si>
    <t xml:space="preserve">Caixa de medição monofásica padrão Cepisa </t>
  </si>
  <si>
    <t>Disjuntor monofásico tipo quick- lag 25A</t>
  </si>
  <si>
    <t>Cabo isolado 4mm², 750V</t>
  </si>
  <si>
    <t>Haste de terra 5/8" X 2,40m  com conector reforçado</t>
  </si>
  <si>
    <t>H</t>
  </si>
  <si>
    <t>QUADRO DE DISTRIBUIÇÃO DE EMBUTIR, C/ BARRAMENTO, P/ ATE 12 DISJUNTORES, INCLUSIVE DISJUNTORES</t>
  </si>
  <si>
    <t>aqui</t>
  </si>
  <si>
    <t>QUADRO DE DISTRIBUIÇÃO DE EMBUTIR, C/ BARRAMENTO, P/ ATE 12 DISJUNTORES</t>
  </si>
  <si>
    <t>FIO ISOLADO 2,5MM2 (FIO 12)</t>
  </si>
  <si>
    <t>ELETRODUTO FLEXIVEL, D=3/4"</t>
  </si>
  <si>
    <t xml:space="preserve">FITA ISOLANTE ROLO 20M, 3/4 </t>
  </si>
  <si>
    <t>DISJUNTORES ATÉ 20A</t>
  </si>
  <si>
    <t>PONTO DE TOMADA 2P+T E INTERRUPTOR, TUG E TUE, COM ELETRODUTO FLEXIVEL EMBUTIDO, COMPLETO, EXCLUSIVO ATERRAMENTO</t>
  </si>
  <si>
    <t>TOMADA 2P+T, EMBUTIR, COM PLACA</t>
  </si>
  <si>
    <t>CAIXA PVC 4X2 EMBUTIR, P/ ELETRODUTO</t>
  </si>
  <si>
    <t>TOMADA DE EMBUTIR 4x2 DO TIPO PARA COMPUTADOR 2P+T, AQUISIÇÃO E INSTALAÇÃO</t>
  </si>
  <si>
    <t>TOMADA EMBUTIR 2P + T 15A/250V C/PLACA, TIPO SILENTOQUE OU EQUIV</t>
  </si>
  <si>
    <t>SERVIÇO</t>
  </si>
  <si>
    <t>TOMADA DE EMBUTIR REFORÇADA 4x4 DO TIPO 2P+T USADA P AR CONDICIONADO, AQUISIÇÃO E INSTALAÇÃO</t>
  </si>
  <si>
    <t>CONJUNTO ARSTOP P AR CONDICIONADO COM DISJUNTOR DE 20A</t>
  </si>
  <si>
    <t>INTERRUPTOR DE 1 SECÇÃO, AQUISIÇÃO E INSTALAÇÃO</t>
  </si>
  <si>
    <t>INTERRUPTOR SIMPLES EMBUTIR 10A/250V C/PLACA, TIPO SILENTOQUE PIAL OU EQUIV</t>
  </si>
  <si>
    <t>INTERRUPTOR DE 2 SECÇÕES, AQUISIÇÃO E INSTALAÇÃO</t>
  </si>
  <si>
    <t>CONJUNTO EMBUTIR 2 INTERRUPTORES SIMPLES 10A/250V C/ PLACA, TP SILENTOQUE PIAL OU EQUIV</t>
  </si>
  <si>
    <t>INTERRUPTOR DE 3 SECÇÕES, AQUISIÇÃO E INSTALAÇÃO</t>
  </si>
  <si>
    <t>CONJUNTO EMBUTIR 3 INTERRUPTORES SIMPLES 10A/250V C/ PLACA, TP SILENTOQUE PIAL OU EQUIV</t>
  </si>
  <si>
    <t>INTERRUPTOR DE 1 SECÇÃO CONJUGADO COM TOMADA, AQUISIÇÃO E INSTALAÇÃO</t>
  </si>
  <si>
    <t>CONJUNTO EMBUTIR 1 INTERRUPTOR SIMPLES 1 TOMADA 2P UNIVERSAL 10A/250V C/ PLACA, TP SILENTOQUE PIAL OU EQUIVALENTE</t>
  </si>
  <si>
    <t>102.01.57</t>
  </si>
  <si>
    <t xml:space="preserve">PONTO DE LUZ </t>
  </si>
  <si>
    <t>PT</t>
  </si>
  <si>
    <t>CAIXA DE PASSAGEM 4" X 4" EM FERRO GALV"</t>
  </si>
  <si>
    <t>CAIXA DE PASSAGEM 4" X 2" EM FERRO GALV"</t>
  </si>
  <si>
    <t>FIO RIGIDO, ISOLACAO EM PVC 450/750V 1,5MM2</t>
  </si>
  <si>
    <t>LUMINÁRIA FLUORESCENTE HERMÉTICA ANTICORROSIVA DE SOBREPOR PARA 02 LÂMPADAS FLUORESCENTES DE 32 W, AQUISIÇÃO E INSTALAÇÃO</t>
  </si>
  <si>
    <t>PONTO DE LUZ</t>
  </si>
  <si>
    <t>LUMINÁRIA TIPO PLAFON DE SOBREPOR P LÂMPADA FLUORESCENTE COMPACTA DE 20W, COM BOCAL E27, NA COR BRANCA</t>
  </si>
  <si>
    <t>LUMINARIA PLAFONIER SOBREPOR ARO/BASE METALICA C/ GLOBO ESFERICO VIDRO LEITOSO BOCA 10CM DIAM 20CM P/ 1 LAMP INCAND, INCL SOQUETE PORCELANA</t>
  </si>
  <si>
    <r>
      <t>OBRA:</t>
    </r>
    <r>
      <rPr>
        <sz val="10"/>
        <rFont val="Arial"/>
        <family val="2"/>
      </rPr>
      <t xml:space="preserve"> Edificação para implantação de Agroindústria Processadora de Cajuína</t>
    </r>
  </si>
  <si>
    <t>OBRA: Edificação para implantação de Agroindústria Processadora de Cajuína</t>
  </si>
  <si>
    <t>8sr - 0010</t>
  </si>
  <si>
    <t>8sr - 0004</t>
  </si>
  <si>
    <t>8sr - 0003</t>
  </si>
  <si>
    <t>8sr-0003</t>
  </si>
  <si>
    <t>TXLS =  87,61% (hora) e 49,94% (mês)</t>
  </si>
  <si>
    <t>8SR 0009</t>
  </si>
  <si>
    <t>8sr - 0009</t>
  </si>
  <si>
    <t>CHAPA DE MADEIRA COMPENSADA 6 MM</t>
  </si>
  <si>
    <t>Município de Cícero Dantas - BA</t>
  </si>
  <si>
    <t>LUMINARIA HERMETICA IP-65 PARA 2 DUAS LAMPADAS DE 28/32/36/40 W</t>
  </si>
  <si>
    <t>ORSE</t>
  </si>
  <si>
    <t xml:space="preserve">LOCACAO BETONEIRA </t>
  </si>
  <si>
    <t>02448</t>
  </si>
  <si>
    <t>O7692</t>
  </si>
  <si>
    <t>Lançamento concreto simples fab. obra, inclusive adensamento e acabamento em peças de superestrutura</t>
  </si>
  <si>
    <t>MATERIAL</t>
  </si>
  <si>
    <t xml:space="preserve">Armaçao vert chapa aço galv.3/16", com 02 estribos e 02 isoladores </t>
  </si>
  <si>
    <t>1095 ORSE</t>
  </si>
  <si>
    <t>ORSE 00254</t>
  </si>
  <si>
    <t xml:space="preserve">Meio fio pré-moldado concreto, 0,12x0,30x1,00m  </t>
  </si>
  <si>
    <t>FUNDAÇÃO/ESTRUTURA</t>
  </si>
  <si>
    <t>Grelha metálica p/ canaleta drenagem, pintada a base de epoxi (escoam. água de lav. área processamento)</t>
  </si>
  <si>
    <t>SEINFRA C3507</t>
  </si>
  <si>
    <t xml:space="preserve">Projeto estrutural de reservatorio elevado. </t>
  </si>
  <si>
    <t>ORSE09382</t>
  </si>
  <si>
    <t>ORSE6457</t>
  </si>
  <si>
    <t>AGUA/ESGOTO</t>
  </si>
  <si>
    <t>Fornec. Assent. Tubo PVC marrom sold 32mm</t>
  </si>
  <si>
    <t>Fornec. Assent. Tubo PVC marrom sold 25mm</t>
  </si>
  <si>
    <t>Fornec. Assent. Tubo PVC marrom sold 20mm</t>
  </si>
  <si>
    <t>unid</t>
  </si>
  <si>
    <t>COD.</t>
  </si>
  <si>
    <t xml:space="preserve">ORSE12298 </t>
  </si>
  <si>
    <t xml:space="preserve">ORSE02108 </t>
  </si>
  <si>
    <t>Fornec. Assent. Bacia sanitaria c descarga</t>
  </si>
  <si>
    <t>Fornec. Assent. Chuveiro plastico</t>
  </si>
  <si>
    <t>Fornec. Assent. Bancada  inox de 1,80m com 02 cubas</t>
  </si>
  <si>
    <t>Fornec. Assent. Torneira metalica de jardim 3/4"</t>
  </si>
  <si>
    <t>Fornecimento e assentamento Lavatorio louça</t>
  </si>
  <si>
    <t>Fornecimento e assentamento Lavatorio inox</t>
  </si>
  <si>
    <t>Fornec. Assent. Registros metalicos  de gaveta de 3/4'</t>
  </si>
  <si>
    <t>Fornec. Assent. Torneira metalica para cubas 3/4"</t>
  </si>
  <si>
    <t>Fornec. Assent. Ducha hig. Plastico</t>
  </si>
  <si>
    <t>Fornec. Assent. Joelho 90° 25mm</t>
  </si>
  <si>
    <t>Fornec. Assent. Tê pvc marrom 25mm</t>
  </si>
  <si>
    <t>Fornec. Assent. Joelho 90° CCB (sold/rosca reforçada) 25mm</t>
  </si>
  <si>
    <t>Fornec. Assent. Joelho 90° CCB (sold/rosca reforçada) 20mm</t>
  </si>
  <si>
    <t>Forcec. Assent. Registro metalico para bacia sanitaria e ducha hig 1/2"</t>
  </si>
  <si>
    <t>Fornec. Assent. Tê PVC JE esgoto  100/50mm</t>
  </si>
  <si>
    <t>Fornec. Assent. Tê PVC JE esgoto  75/50mm</t>
  </si>
  <si>
    <t>Fornec. Assent. Tê PVC  JE esgoto  50/50mm</t>
  </si>
  <si>
    <t>Fornec. Assent. Joelho PVC JE  esgoto  100mm</t>
  </si>
  <si>
    <t>Fornec. Assent. Joelho PVC  JE esgoto  75mm</t>
  </si>
  <si>
    <t>Fornec. Assent. Joelho PVC JE esgoto 50mm</t>
  </si>
  <si>
    <t>Fornec. Assent. Bucha de redução 50/40 PVC JE  esgoto  50/40mm</t>
  </si>
  <si>
    <t>Fornec. Assent. Ripão massaranduba 5x3cm</t>
  </si>
  <si>
    <t>ORSE 09643</t>
  </si>
  <si>
    <t xml:space="preserve">Alvenaria de bloco de concreto 14x19x39cm, esp 0,14m. </t>
  </si>
  <si>
    <t>Bloco concreto 14x19x39cm</t>
  </si>
  <si>
    <t xml:space="preserve">Canaleta de drenagem </t>
  </si>
  <si>
    <t>P/m2</t>
  </si>
  <si>
    <t>Alv bloco concreto</t>
  </si>
  <si>
    <t>ELETRICA</t>
  </si>
  <si>
    <t>Entrada de energia</t>
  </si>
  <si>
    <t>Composição</t>
  </si>
  <si>
    <t>ORSE 02169</t>
  </si>
  <si>
    <t>Lastro concreto simples fck 13,5MPa, regularizado, lançado e adensado</t>
  </si>
  <si>
    <t>Pavimentação com brita granitica 1, espalhada e=5cm</t>
  </si>
  <si>
    <t>orse02238</t>
  </si>
  <si>
    <t>Piso de alta resistencia 12mm, cor cinza, com juntas plasticas, polimento até esmeril 400 e enceramento, aplicado.</t>
  </si>
  <si>
    <t>ORSE10169</t>
  </si>
  <si>
    <t>Comp.8SR 0009</t>
  </si>
  <si>
    <t>ORSE09643</t>
  </si>
  <si>
    <t>SINAPI 73665</t>
  </si>
  <si>
    <t>Escada marinheiro</t>
  </si>
  <si>
    <t>ORSE 01611</t>
  </si>
  <si>
    <t>Caixa d´água em fibra de vidro  - instalada, cap. 5.000 litros</t>
  </si>
  <si>
    <t>ORSE01442</t>
  </si>
  <si>
    <t>1.2</t>
  </si>
  <si>
    <t>1.3</t>
  </si>
  <si>
    <t>1.4</t>
  </si>
  <si>
    <t>2.1</t>
  </si>
  <si>
    <t>2.2</t>
  </si>
  <si>
    <t>5.1</t>
  </si>
  <si>
    <t>5.2</t>
  </si>
  <si>
    <t>5.3</t>
  </si>
  <si>
    <t>5.4</t>
  </si>
  <si>
    <t>5.5</t>
  </si>
  <si>
    <t>6.1</t>
  </si>
  <si>
    <t>6.2</t>
  </si>
  <si>
    <t>6.3</t>
  </si>
  <si>
    <t>6.4</t>
  </si>
  <si>
    <t>7.1</t>
  </si>
  <si>
    <t>7.4</t>
  </si>
  <si>
    <t>7.6</t>
  </si>
  <si>
    <t>7.7</t>
  </si>
  <si>
    <t>8.1</t>
  </si>
  <si>
    <t>8.2</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</si>
  <si>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</si>
  <si>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</si>
  <si>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</si>
  <si>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</si>
  <si>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</si>
  <si>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</si>
  <si>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</si>
  <si>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</si>
  <si>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</si>
  <si>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</si>
  <si>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</si>
  <si>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</si>
  <si>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</si>
  <si>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</si>
  <si>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</si>
  <si>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</si>
  <si>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</si>
  <si>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</si>
  <si>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</si>
  <si>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</si>
  <si>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</si>
  <si>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</si>
  <si>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</si>
  <si>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</si>
  <si>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9.25</t>
  </si>
  <si>
    <t>9.26</t>
  </si>
  <si>
    <t>9.28</t>
  </si>
  <si>
    <t>9.29</t>
  </si>
  <si>
    <t>9.30</t>
  </si>
  <si>
    <t>9.31</t>
  </si>
  <si>
    <t>10.1</t>
  </si>
  <si>
    <t>10.2</t>
  </si>
  <si>
    <t>10.5</t>
  </si>
  <si>
    <t>10.6</t>
  </si>
  <si>
    <t>10.7</t>
  </si>
  <si>
    <t>10.8</t>
  </si>
  <si>
    <t>10.9</t>
  </si>
  <si>
    <t>10.10</t>
  </si>
  <si>
    <t>10.11</t>
  </si>
  <si>
    <t>10.12</t>
  </si>
  <si>
    <t>11.1</t>
  </si>
  <si>
    <t>11.2</t>
  </si>
  <si>
    <t>11.3</t>
  </si>
  <si>
    <t>11.4</t>
  </si>
  <si>
    <t>11.6</t>
  </si>
  <si>
    <t>11.7</t>
  </si>
  <si>
    <t>11.8</t>
  </si>
  <si>
    <t>11.9</t>
  </si>
  <si>
    <t>4.3</t>
  </si>
  <si>
    <t>SINAPI 91786</t>
  </si>
  <si>
    <t>SINAPI 91785</t>
  </si>
  <si>
    <t>SINAPI 91784</t>
  </si>
  <si>
    <t>SINAPI 86902</t>
  </si>
  <si>
    <t>ORSE10730</t>
  </si>
  <si>
    <t>ORSE02050</t>
  </si>
  <si>
    <t>SINAPI 89352</t>
  </si>
  <si>
    <t>SINAPI89440</t>
  </si>
  <si>
    <t>SINAPI89362</t>
  </si>
  <si>
    <t>Fornec. Luva redução pvc marrom 25/20mm</t>
  </si>
  <si>
    <t>Assent. Tubo de PVC  JE esgoto 100mm</t>
  </si>
  <si>
    <t>Fornec. Tubo de PVC  JE esgoto 100mm</t>
  </si>
  <si>
    <t>Assent. Tubo de PVC JE esgoto 75mm</t>
  </si>
  <si>
    <t>9.33</t>
  </si>
  <si>
    <t>9.34</t>
  </si>
  <si>
    <t>Fornec. Tubo de PVC JE esgoto 75mm</t>
  </si>
  <si>
    <t>ORSE4965</t>
  </si>
  <si>
    <t>ORSE4964</t>
  </si>
  <si>
    <t>ORSE1158</t>
  </si>
  <si>
    <t>ORSE6334</t>
  </si>
  <si>
    <t>ORSE2661</t>
  </si>
  <si>
    <t>ORSE5160</t>
  </si>
  <si>
    <t>ORSE5298</t>
  </si>
  <si>
    <t>ORSE1667</t>
  </si>
  <si>
    <t>ORSE1630</t>
  </si>
  <si>
    <t>ORSE1629</t>
  </si>
  <si>
    <t>ORSE1628</t>
  </si>
  <si>
    <t>ORSE5212</t>
  </si>
  <si>
    <t>ORSE5213</t>
  </si>
  <si>
    <t>ORSE5210</t>
  </si>
  <si>
    <t>Fornec. Tubo de PVC  JE esgoto 60mm</t>
  </si>
  <si>
    <t>Assent. Tubo de PVC  JE esgoto 60mm</t>
  </si>
  <si>
    <t>Fornec. Assent. Torneira metalica para lavatorio (louça) de mãos</t>
  </si>
  <si>
    <t>SINAPI 86906</t>
  </si>
  <si>
    <t>SINAPI 86911</t>
  </si>
  <si>
    <t>7.8</t>
  </si>
  <si>
    <t>Fornec. Assenta. Tubo de PVC JE  esgoto 40mm</t>
  </si>
  <si>
    <t>SINAPI91792</t>
  </si>
  <si>
    <t xml:space="preserve">LOCAL: </t>
  </si>
  <si>
    <t>unid.</t>
  </si>
  <si>
    <t>Fechadura Pado, linha Parati, ref.325-909, acabamento AN (antique) ou Similar</t>
  </si>
  <si>
    <t>ORSE  3521</t>
  </si>
  <si>
    <t>ORSE 10169</t>
  </si>
  <si>
    <t>ORSE 6457</t>
  </si>
  <si>
    <t>Concreto armado, baldrame, vigas, pilares, fundaçao, cinta, prateleiras e bancadas, fck 150MPa</t>
  </si>
  <si>
    <t>Concreto armado 21MPa, fab na obra, lançado e adensado, fôrmas planas compensado resinado 12mm (para estrutura de suporte da caixa d'água)</t>
  </si>
  <si>
    <t>9.27</t>
  </si>
  <si>
    <t>7.2</t>
  </si>
  <si>
    <t>cotação</t>
  </si>
  <si>
    <t>11.10</t>
  </si>
  <si>
    <t>ORSE10759</t>
  </si>
  <si>
    <t>Bancada granito cinza e=2cm (para bancadas e prateleiras)</t>
  </si>
  <si>
    <t>ATRIUM: 101.01.12</t>
  </si>
  <si>
    <t>ATRIUM: 101.08.15</t>
  </si>
  <si>
    <t>ATRIUM: 101.10,01</t>
  </si>
  <si>
    <t>Soleira/batente em granito L=15cm</t>
  </si>
  <si>
    <t>SINAPI98689</t>
  </si>
  <si>
    <t>ORSE 07808</t>
  </si>
  <si>
    <t xml:space="preserve">Cumeeira aluminio </t>
  </si>
  <si>
    <t>Porta de ferro, de abrir, tipo grade com chapa dobrada 24cm, com guanições.</t>
  </si>
  <si>
    <t xml:space="preserve"> 2.10 </t>
  </si>
  <si>
    <t>Código</t>
  </si>
  <si>
    <t>Banco</t>
  </si>
  <si>
    <t>Descrição</t>
  </si>
  <si>
    <t>Tipo</t>
  </si>
  <si>
    <t>Und</t>
  </si>
  <si>
    <t>Quant.</t>
  </si>
  <si>
    <t>Valor Unit</t>
  </si>
  <si>
    <t>Total</t>
  </si>
  <si>
    <t xml:space="preserve"> 12724 </t>
  </si>
  <si>
    <t>Telhamento com telha em aço galvalume, simples, trapezoidal, TP40 - 0,50mm, Kingspan- Isoeste ou similar</t>
  </si>
  <si>
    <t>Estrutura Metálica</t>
  </si>
  <si>
    <t>Composição Auxiliar</t>
  </si>
  <si>
    <t xml:space="preserve"> 10549 </t>
  </si>
  <si>
    <t>Encargos Complementares - Servente</t>
  </si>
  <si>
    <t>Provisórios</t>
  </si>
  <si>
    <t xml:space="preserve"> 10551 </t>
  </si>
  <si>
    <t>Encargos Complementares - Carpinteiro</t>
  </si>
  <si>
    <t>Insumo</t>
  </si>
  <si>
    <t xml:space="preserve"> 7696 </t>
  </si>
  <si>
    <t>Massa 3M p/calafetação</t>
  </si>
  <si>
    <t>Material</t>
  </si>
  <si>
    <t xml:space="preserve"> 00001213 </t>
  </si>
  <si>
    <t>CARPINTEIRO DE FORMAS</t>
  </si>
  <si>
    <t>Mão de Obra</t>
  </si>
  <si>
    <t xml:space="preserve"> 00004299 </t>
  </si>
  <si>
    <t>PARAFUSO ZINCADO ROSCA SOBERBA, CABECA SEXTAVADA, 5/16 " X 110 MM, PARA FIXACAO DE TELHA EM MADEIRA</t>
  </si>
  <si>
    <t xml:space="preserve"> 00006111 </t>
  </si>
  <si>
    <t>SERVENTE DE OBRAS</t>
  </si>
  <si>
    <t xml:space="preserve"> AGRO01 </t>
  </si>
  <si>
    <t>Próprio</t>
  </si>
  <si>
    <t>Telha em aço galvalume, simples, trapezoidal, TP40 - 0,50mm, Kingspan- Isoeste ou similar</t>
  </si>
  <si>
    <t xml:space="preserve"> 2.11 </t>
  </si>
  <si>
    <t xml:space="preserve"> 100701 </t>
  </si>
  <si>
    <t>ESQV - ESQUADRIAS/FERRAGENS/VIDROS</t>
  </si>
  <si>
    <t xml:space="preserve"> 88627 </t>
  </si>
  <si>
    <t>ARGAMASSA TRAÇO 1:0,5:4,5 (EM VOLUME DE CIMENTO, CAL E AREIA MÉDIA ÚMIDA) PARA ASSENTAMENTO DE ALVENARIA, PREPARO MANUAL. AF_08/2019</t>
  </si>
  <si>
    <t>SEDI - SERVIÇOS DIVERSOS</t>
  </si>
  <si>
    <t xml:space="preserve"> 88309 </t>
  </si>
  <si>
    <t>PEDREIRO COM ENCARGOS COMPLEMENTARES</t>
  </si>
  <si>
    <t xml:space="preserve"> 88316 </t>
  </si>
  <si>
    <t>SERVENTE COM ENCARGOS COMPLEMENTARES</t>
  </si>
  <si>
    <t xml:space="preserve"> AGRO02 </t>
  </si>
  <si>
    <t xml:space="preserve">PORTA DE FERRO, DE ABRIR, TIPO GRADE COM CHAPA 20 DOBRADA 24 cm, COM GUARNIÇÕES. </t>
  </si>
  <si>
    <t xml:space="preserve">Porta de ferro, com chapa 20, dobrada 24cm, com guarniçoes(metalon). </t>
  </si>
  <si>
    <t>Tela mosquiteira p/ esquadrias (portas/janelas)</t>
  </si>
  <si>
    <t>OBRA:  Agroindústria Processadora de Cajuína</t>
  </si>
  <si>
    <t>ORSE 12724</t>
  </si>
  <si>
    <t>ORSE 2238</t>
  </si>
  <si>
    <t>FOSSA SEM FILTRO 30 CONTRIBUINTES</t>
  </si>
  <si>
    <t>LAMPADA LED 10 W BIVOLT BRANCA</t>
  </si>
  <si>
    <t>RODAPÉ CERÂMICO DE 7CM DE ALTURA</t>
  </si>
  <si>
    <t>ORSE01959</t>
  </si>
  <si>
    <t>ORSE11463</t>
  </si>
  <si>
    <t>Subtotal</t>
  </si>
  <si>
    <t>Implantação de Agroindústria Processadora de Cajuína</t>
  </si>
  <si>
    <t>7.9</t>
  </si>
  <si>
    <t>7.10</t>
  </si>
  <si>
    <t>SINAPI 101192</t>
  </si>
  <si>
    <t>Cerca Perimetral, com postes de concreto e 4 fios de arame farpado</t>
  </si>
  <si>
    <t>Portão em tubo de aço galvanizado</t>
  </si>
  <si>
    <t>ORSE  4797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</si>
</sst>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164" formatCode="_(* #,##0.00_);_(* \(#,##0.00\);_(* \-??_);_(@_)"/>
    <numFmt numFmtId="165" formatCode="_(* #,##0.00000_);_(* \(#,##0.00000\);_(* \-??_);_(@_)"/>
    <numFmt numFmtId="166" formatCode="#,##0.0000"/>
    <numFmt numFmtId="167" formatCode="#,##0.00;[Red]#,##0.00"/>
    <numFmt numFmtId="168" formatCode="#,##0.0000000"/>
    <numFmt numFmtId="169" formatCode="&quot;R$&quot;\ #,##0.00"/>
  </numFmts>
  <fonts count="37" x14ac:knownFonts="1">
    <font>
      <sz val="10"/>
      <name val="Arial"/>
      <family val="2"/>
    </font>
    <font>
      <b/>
      <sz val="10"/>
      <name val="Arial"/>
      <family val="2"/>
    </font>
    <font>
      <b/>
      <sz val="10"/>
      <color indexed="10"/>
      <name val="Arial"/>
      <family val="2"/>
    </font>
    <font>
      <b/>
      <sz val="10"/>
      <color indexed="12"/>
      <name val="Arial"/>
      <family val="2"/>
    </font>
    <font>
      <b/>
      <sz val="10"/>
      <color indexed="8"/>
      <name val="Arial"/>
      <family val="2"/>
    </font>
    <font>
      <sz val="8"/>
      <color indexed="10"/>
      <name val="Arial"/>
      <family val="2"/>
    </font>
    <font>
      <sz val="10"/>
      <color indexed="10"/>
      <name val="Arial"/>
      <family val="2"/>
    </font>
    <font>
      <sz val="10"/>
      <color indexed="8"/>
      <name val="Arial"/>
      <family val="2"/>
    </font>
    <font>
      <b/>
      <sz val="8"/>
      <color indexed="8"/>
      <name val="Arial"/>
      <family val="2"/>
    </font>
    <font>
      <sz val="8"/>
      <color indexed="8"/>
      <name val="Arial"/>
      <family val="2"/>
    </font>
    <font>
      <sz val="8"/>
      <color indexed="12"/>
      <name val="Arial"/>
      <family val="2"/>
    </font>
    <font>
      <b/>
      <sz val="8"/>
      <color indexed="10"/>
      <name val="Arial"/>
      <family val="2"/>
    </font>
    <font>
      <b/>
      <sz val="8"/>
      <name val="Arial"/>
      <family val="2"/>
    </font>
    <font>
      <sz val="8"/>
      <name val="Arial"/>
      <family val="2"/>
    </font>
    <font>
      <i/>
      <sz val="10"/>
      <name val="Arial"/>
      <family val="2"/>
    </font>
    <font>
      <u/>
      <sz val="10"/>
      <name val="Arial"/>
      <family val="2"/>
    </font>
    <font>
      <sz val="10"/>
      <name val="Arial"/>
      <family val="2"/>
    </font>
    <font>
      <sz val="8"/>
      <name val="Times New Roman"/>
      <family val="1"/>
    </font>
    <font>
      <b/>
      <sz val="10"/>
      <name val="Times New Roman"/>
      <family val="1"/>
    </font>
    <font>
      <sz val="6"/>
      <name val="Times New Roman"/>
      <family val="1"/>
    </font>
    <font>
      <b/>
      <sz val="11"/>
      <name val="Arial"/>
      <family val="2"/>
    </font>
    <font>
      <sz val="9"/>
      <name val="Arial"/>
      <family val="2"/>
    </font>
    <font>
      <sz val="8"/>
      <color rgb="FFFF0000"/>
      <name val="Arial"/>
      <family val="2"/>
    </font>
    <font>
      <sz val="8"/>
      <color theme="1"/>
      <name val="Arial"/>
      <family val="2"/>
    </font>
    <font>
      <sz val="8"/>
      <color theme="4" tint="-0.499984740745262"/>
      <name val="Arial"/>
      <family val="2"/>
    </font>
    <font>
      <sz val="10"/>
      <color theme="1"/>
      <name val="Arial"/>
      <family val="2"/>
    </font>
    <font>
      <b/>
      <sz val="8"/>
      <color rgb="FFFF0000"/>
      <name val="Arial"/>
      <family val="2"/>
    </font>
    <font>
      <sz val="10"/>
      <color indexed="12"/>
      <name val="Arial"/>
      <family val="2"/>
    </font>
    <font>
      <sz val="10"/>
      <color rgb="FFFF0000"/>
      <name val="Arial"/>
      <family val="2"/>
    </font>
    <font>
      <b/>
      <sz val="12"/>
      <name val="Arial"/>
      <family val="2"/>
    </font>
    <font>
      <sz val="9"/>
      <color theme="1"/>
      <name val="Arial"/>
      <family val="2"/>
    </font>
    <font>
      <b/>
      <sz val="9"/>
      <color theme="1"/>
      <name val="Arial"/>
      <family val="2"/>
    </font>
    <font>
      <b/>
      <sz val="11"/>
      <name val="Arial"/>
      <family val="1"/>
    </font>
    <font>
      <sz val="10"/>
      <color rgb="FF000000"/>
      <name val="Arial"/>
      <family val="1"/>
    </font>
    <font>
      <sz val="10"/>
      <name val="Arial"/>
      <family val="1"/>
    </font>
    <font>
      <b/>
      <sz val="12"/>
      <color indexed="8"/>
      <name val="Arial"/>
      <family val="2"/>
    </font>
    <font>
      <sz val="12"/>
      <color indexed="8"/>
      <name val="Arial"/>
      <family val="2"/>
    </font>
  </fonts>
  <fills count="18">
    <fill>
      <patternFill patternType="none"/>
    </fill>
    <fill>
      <patternFill patternType="gray125"/>
    </fill>
    <fill>
      <patternFill patternType="solid">
        <fgColor indexed="22"/>
        <bgColor indexed="31"/>
      </patternFill>
    </fill>
    <fill>
      <patternFill patternType="solid">
        <fgColor indexed="27"/>
        <bgColor indexed="41"/>
      </patternFill>
    </fill>
    <fill>
      <patternFill patternType="solid">
        <fgColor indexed="9"/>
        <bgColor indexed="26"/>
      </patternFill>
    </fill>
    <fill>
      <patternFill patternType="solid">
        <fgColor indexed="47"/>
        <bgColor indexed="22"/>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rgb="FFFFFF00"/>
        <bgColor indexed="22"/>
      </patternFill>
    </fill>
    <fill>
      <patternFill patternType="solid">
        <fgColor rgb="FFFFFF00"/>
        <bgColor indexed="26"/>
      </patternFill>
    </fill>
    <fill>
      <patternFill patternType="solid">
        <fgColor theme="0"/>
        <bgColor indexed="41"/>
      </patternFill>
    </fill>
    <fill>
      <patternFill patternType="solid">
        <fgColor rgb="FF00FFFF"/>
        <bgColor indexed="41"/>
      </patternFill>
    </fill>
    <fill>
      <patternFill patternType="solid">
        <fgColor rgb="FF00FFFF"/>
        <bgColor indexed="64"/>
      </patternFill>
    </fill>
    <fill>
      <patternFill patternType="solid">
        <fgColor rgb="FFFFFFFF"/>
      </patternFill>
    </fill>
    <fill>
      <patternFill patternType="solid">
        <fgColor rgb="FFDFF0D8"/>
      </patternFill>
    </fill>
    <fill>
      <patternFill patternType="solid">
        <fgColor rgb="FFD6D6D6"/>
      </patternFill>
    </fill>
    <fill>
      <patternFill patternType="solid">
        <fgColor rgb="FFEFEFEF"/>
      </patternFill>
    </fill>
  </fills>
  <borders count="3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bottom/>
      <diagonal/>
    </border>
    <border>
      <left style="thin">
        <color indexed="64"/>
      </left>
      <right style="thin">
        <color indexed="64"/>
      </right>
      <top style="thin">
        <color indexed="8"/>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right/>
      <top/>
      <bottom style="thin">
        <color indexed="8"/>
      </bottom>
      <diagonal/>
    </border>
    <border>
      <left style="thin">
        <color indexed="8"/>
      </left>
      <right/>
      <top/>
      <bottom style="thin">
        <color indexed="8"/>
      </bottom>
      <diagonal/>
    </border>
    <border>
      <left style="thin">
        <color indexed="8"/>
      </left>
      <right style="thin">
        <color indexed="64"/>
      </right>
      <top style="thin">
        <color indexed="8"/>
      </top>
      <bottom style="thin">
        <color indexed="8"/>
      </bottom>
      <diagonal/>
    </border>
    <border>
      <left/>
      <right/>
      <top/>
      <bottom style="thin">
        <color indexed="64"/>
      </bottom>
      <diagonal/>
    </border>
    <border>
      <left style="thin">
        <color auto="1"/>
      </left>
      <right style="thin">
        <color auto="1"/>
      </right>
      <top/>
      <bottom/>
      <diagonal/>
    </border>
    <border>
      <left/>
      <right style="thin">
        <color auto="1"/>
      </right>
      <top/>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rgb="FFCCCCCC"/>
      </left>
      <right style="thin">
        <color rgb="FFCCCCCC"/>
      </right>
      <top style="thin">
        <color rgb="FFCCCCCC"/>
      </top>
      <bottom style="thin">
        <color rgb="FFCCCCCC"/>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bottom style="thin">
        <color indexed="64"/>
      </bottom>
      <diagonal/>
    </border>
    <border>
      <left style="thin">
        <color indexed="8"/>
      </left>
      <right style="thin">
        <color indexed="64"/>
      </right>
      <top style="thin">
        <color indexed="64"/>
      </top>
      <bottom style="thin">
        <color indexed="64"/>
      </bottom>
      <diagonal/>
    </border>
    <border>
      <left style="thin">
        <color auto="1"/>
      </left>
      <right style="thin">
        <color indexed="8"/>
      </right>
      <top style="thin">
        <color indexed="8"/>
      </top>
      <bottom style="thin">
        <color indexed="64"/>
      </bottom>
      <diagonal/>
    </border>
    <border>
      <left/>
      <right style="thin">
        <color indexed="8"/>
      </right>
      <top/>
      <bottom style="thin">
        <color indexed="64"/>
      </bottom>
      <diagonal/>
    </border>
    <border>
      <left/>
      <right style="thin">
        <color indexed="8"/>
      </right>
      <top/>
      <bottom style="thin">
        <color indexed="8"/>
      </bottom>
      <diagonal/>
    </border>
  </borders>
  <cellStyleXfs count="2">
    <xf numFmtId="0" fontId="0" fillId="0" borderId="0"/>
    <xf numFmtId="164" fontId="16" fillId="0" borderId="0" applyFill="0" applyBorder="0" applyAlignment="0" applyProtection="0"/>
  </cellStyleXfs>
  <cellXfs count="559">
    <xf numFmtId="0" fontId="0" fillId="0" borderId="0" xfId="0"/>
    <xf numFmtId="0" fontId="1" fillId="0" borderId="0" xfId="0" applyFont="1"/>
    <xf numFmtId="0" fontId="2" fillId="0" borderId="0" xfId="0" applyFont="1" applyAlignment="1">
      <alignment horizontal="right"/>
    </xf>
    <xf numFmtId="10" fontId="3" fillId="0" borderId="0" xfId="0" applyNumberFormat="1" applyFont="1" applyAlignment="1">
      <alignment horizontal="left"/>
    </xf>
    <xf numFmtId="0" fontId="1" fillId="0" borderId="2" xfId="0" applyFont="1" applyFill="1" applyBorder="1" applyAlignment="1">
      <alignment horizontal="center" vertical="center"/>
    </xf>
    <xf numFmtId="0" fontId="1" fillId="0" borderId="3" xfId="0" applyFont="1" applyBorder="1" applyAlignment="1">
      <alignment horizontal="center" vertical="center"/>
    </xf>
    <xf numFmtId="0" fontId="2" fillId="0" borderId="3" xfId="0" applyFont="1" applyBorder="1"/>
    <xf numFmtId="0" fontId="4" fillId="0" borderId="3" xfId="0" applyFont="1" applyBorder="1"/>
    <xf numFmtId="0" fontId="2" fillId="0" borderId="3" xfId="0" applyFont="1" applyBorder="1" applyAlignment="1">
      <alignment horizontal="center"/>
    </xf>
    <xf numFmtId="0" fontId="5" fillId="0" borderId="1" xfId="0" applyFont="1" applyBorder="1"/>
    <xf numFmtId="0" fontId="6" fillId="0" borderId="0" xfId="0" applyFont="1"/>
    <xf numFmtId="0" fontId="4" fillId="3" borderId="3" xfId="0" applyFont="1" applyFill="1" applyBorder="1" applyAlignment="1">
      <alignment horizontal="left"/>
    </xf>
    <xf numFmtId="0" fontId="7" fillId="3" borderId="3" xfId="0" applyFont="1" applyFill="1" applyBorder="1" applyAlignment="1">
      <alignment horizontal="center"/>
    </xf>
    <xf numFmtId="0" fontId="8" fillId="0" borderId="1" xfId="0" applyFont="1" applyBorder="1" applyAlignment="1">
      <alignment horizontal="center"/>
    </xf>
    <xf numFmtId="0" fontId="7" fillId="0" borderId="1" xfId="0" applyFont="1" applyBorder="1" applyAlignment="1">
      <alignment horizontal="center" vertical="top" wrapText="1"/>
    </xf>
    <xf numFmtId="0" fontId="7" fillId="0" borderId="1" xfId="0" applyFont="1" applyBorder="1" applyAlignment="1">
      <alignment horizontal="justify" vertical="center" wrapText="1"/>
    </xf>
    <xf numFmtId="0" fontId="7" fillId="0" borderId="1" xfId="0" applyFont="1" applyBorder="1" applyAlignment="1">
      <alignment horizontal="center"/>
    </xf>
    <xf numFmtId="164" fontId="7" fillId="0" borderId="1" xfId="1" applyFont="1" applyFill="1" applyBorder="1" applyAlignment="1" applyProtection="1"/>
    <xf numFmtId="164" fontId="2" fillId="0" borderId="1" xfId="0" applyNumberFormat="1" applyFont="1" applyBorder="1" applyAlignment="1">
      <alignment horizontal="center"/>
    </xf>
    <xf numFmtId="0" fontId="10" fillId="0" borderId="4" xfId="0" applyFont="1" applyBorder="1" applyAlignment="1"/>
    <xf numFmtId="0" fontId="7" fillId="0" borderId="5" xfId="0" applyFont="1" applyBorder="1" applyAlignment="1"/>
    <xf numFmtId="164" fontId="7" fillId="0" borderId="6" xfId="1" applyFont="1" applyFill="1" applyBorder="1" applyAlignment="1" applyProtection="1">
      <alignment horizontal="center"/>
    </xf>
    <xf numFmtId="164" fontId="7" fillId="0" borderId="6" xfId="1" applyFont="1" applyFill="1" applyBorder="1" applyAlignment="1" applyProtection="1"/>
    <xf numFmtId="0" fontId="11" fillId="0" borderId="1" xfId="0" applyFont="1" applyBorder="1" applyAlignment="1">
      <alignment horizontal="center"/>
    </xf>
    <xf numFmtId="0" fontId="9" fillId="0" borderId="4" xfId="0" applyFont="1" applyBorder="1" applyAlignment="1"/>
    <xf numFmtId="0" fontId="7" fillId="0" borderId="1" xfId="0" applyFont="1" applyBorder="1" applyAlignment="1">
      <alignment horizontal="left"/>
    </xf>
    <xf numFmtId="0" fontId="6" fillId="0" borderId="6" xfId="0" applyFont="1" applyBorder="1" applyAlignment="1">
      <alignment horizontal="center"/>
    </xf>
    <xf numFmtId="0" fontId="6" fillId="0" borderId="6" xfId="0" applyFont="1" applyBorder="1" applyAlignment="1">
      <alignment horizontal="left"/>
    </xf>
    <xf numFmtId="164" fontId="6" fillId="0" borderId="6" xfId="1" applyFont="1" applyFill="1" applyBorder="1" applyAlignment="1" applyProtection="1"/>
    <xf numFmtId="2" fontId="11" fillId="0" borderId="1" xfId="0" applyNumberFormat="1" applyFont="1" applyBorder="1" applyAlignment="1">
      <alignment horizontal="center"/>
    </xf>
    <xf numFmtId="164" fontId="4" fillId="3" borderId="1" xfId="1" applyFont="1" applyFill="1" applyBorder="1" applyAlignment="1" applyProtection="1"/>
    <xf numFmtId="0" fontId="7" fillId="0" borderId="1" xfId="0" applyFont="1" applyBorder="1" applyAlignment="1">
      <alignment horizontal="left" vertical="top" wrapText="1"/>
    </xf>
    <xf numFmtId="0" fontId="0" fillId="0" borderId="1" xfId="0" applyFont="1" applyBorder="1"/>
    <xf numFmtId="0" fontId="7" fillId="0" borderId="1" xfId="0" applyFont="1" applyBorder="1" applyAlignment="1"/>
    <xf numFmtId="164" fontId="4" fillId="3" borderId="3" xfId="1" applyFont="1" applyFill="1" applyBorder="1" applyAlignment="1" applyProtection="1"/>
    <xf numFmtId="0" fontId="7" fillId="0" borderId="2" xfId="0" applyFont="1" applyBorder="1" applyAlignment="1">
      <alignment horizontal="left"/>
    </xf>
    <xf numFmtId="0" fontId="6" fillId="0" borderId="1" xfId="0" applyFont="1" applyBorder="1" applyAlignment="1">
      <alignment horizontal="left"/>
    </xf>
    <xf numFmtId="164" fontId="6" fillId="0" borderId="1" xfId="1" applyFont="1" applyFill="1" applyBorder="1" applyAlignment="1" applyProtection="1"/>
    <xf numFmtId="164" fontId="2" fillId="3" borderId="3" xfId="1" applyFont="1" applyFill="1" applyBorder="1" applyAlignment="1" applyProtection="1"/>
    <xf numFmtId="0" fontId="10" fillId="0" borderId="1" xfId="0" applyFont="1" applyBorder="1" applyAlignment="1"/>
    <xf numFmtId="2" fontId="11" fillId="3" borderId="1" xfId="0" applyNumberFormat="1" applyFont="1" applyFill="1" applyBorder="1" applyAlignment="1">
      <alignment horizontal="center"/>
    </xf>
    <xf numFmtId="0" fontId="7" fillId="0" borderId="2" xfId="0" applyFont="1" applyBorder="1" applyAlignment="1">
      <alignment horizontal="center" vertical="top" wrapText="1"/>
    </xf>
    <xf numFmtId="0" fontId="7" fillId="0" borderId="2" xfId="0" applyFont="1" applyBorder="1" applyAlignment="1">
      <alignment horizontal="center"/>
    </xf>
    <xf numFmtId="164" fontId="7" fillId="0" borderId="2" xfId="1" applyFont="1" applyFill="1" applyBorder="1" applyAlignment="1" applyProtection="1"/>
    <xf numFmtId="0" fontId="11" fillId="3" borderId="1" xfId="0" applyFont="1" applyFill="1" applyBorder="1"/>
    <xf numFmtId="0" fontId="5" fillId="0" borderId="4" xfId="0" applyFont="1" applyBorder="1" applyAlignment="1"/>
    <xf numFmtId="0" fontId="10" fillId="0" borderId="5" xfId="0" applyFont="1" applyBorder="1" applyAlignment="1"/>
    <xf numFmtId="0" fontId="6" fillId="0" borderId="2" xfId="0" applyFont="1" applyBorder="1" applyAlignment="1">
      <alignment horizontal="center"/>
    </xf>
    <xf numFmtId="0" fontId="6" fillId="0" borderId="2" xfId="0" applyFont="1" applyBorder="1" applyAlignment="1">
      <alignment horizontal="left"/>
    </xf>
    <xf numFmtId="164" fontId="6" fillId="0" borderId="2" xfId="1" applyFont="1" applyFill="1" applyBorder="1" applyAlignment="1" applyProtection="1"/>
    <xf numFmtId="0" fontId="4" fillId="2" borderId="3" xfId="0" applyFont="1" applyFill="1" applyBorder="1" applyAlignment="1">
      <alignment horizontal="center"/>
    </xf>
    <xf numFmtId="0" fontId="4" fillId="2" borderId="3" xfId="0" applyFont="1" applyFill="1" applyBorder="1"/>
    <xf numFmtId="164" fontId="4" fillId="2" borderId="3" xfId="0" applyNumberFormat="1" applyFont="1" applyFill="1" applyBorder="1" applyAlignment="1">
      <alignment horizontal="center"/>
    </xf>
    <xf numFmtId="2" fontId="11" fillId="2" borderId="1" xfId="0" applyNumberFormat="1" applyFont="1" applyFill="1" applyBorder="1" applyAlignment="1">
      <alignment horizontal="center"/>
    </xf>
    <xf numFmtId="164" fontId="2" fillId="0" borderId="0" xfId="0" applyNumberFormat="1" applyFont="1"/>
    <xf numFmtId="0" fontId="13" fillId="0" borderId="0" xfId="0" applyFont="1"/>
    <xf numFmtId="164" fontId="0" fillId="0" borderId="0" xfId="0" applyNumberFormat="1"/>
    <xf numFmtId="0" fontId="12" fillId="0" borderId="0" xfId="0" applyFont="1"/>
    <xf numFmtId="10" fontId="3" fillId="0" borderId="0" xfId="0" applyNumberFormat="1" applyFont="1" applyAlignment="1">
      <alignment horizontal="right"/>
    </xf>
    <xf numFmtId="164" fontId="3" fillId="0" borderId="0" xfId="0" applyNumberFormat="1" applyFont="1"/>
    <xf numFmtId="0" fontId="13" fillId="4" borderId="0" xfId="0" applyFont="1" applyFill="1" applyAlignment="1">
      <alignment horizontal="center" vertical="center" wrapText="1"/>
    </xf>
    <xf numFmtId="49" fontId="13" fillId="4" borderId="0" xfId="0" applyNumberFormat="1" applyFont="1" applyFill="1" applyAlignment="1">
      <alignment horizontal="center" vertical="center" wrapText="1"/>
    </xf>
    <xf numFmtId="0" fontId="13" fillId="4" borderId="0" xfId="0" applyFont="1" applyFill="1" applyAlignment="1">
      <alignment horizontal="justify" vertical="center" wrapText="1"/>
    </xf>
    <xf numFmtId="0" fontId="13" fillId="4" borderId="0" xfId="0" applyFont="1" applyFill="1" applyAlignment="1">
      <alignment horizontal="left" vertical="center" wrapText="1"/>
    </xf>
    <xf numFmtId="4" fontId="13" fillId="4" borderId="0" xfId="0" applyNumberFormat="1" applyFont="1" applyFill="1" applyAlignment="1">
      <alignment horizontal="center" vertical="center" wrapText="1"/>
    </xf>
    <xf numFmtId="0" fontId="13" fillId="2" borderId="0" xfId="0" applyFont="1" applyFill="1" applyBorder="1" applyAlignment="1">
      <alignment vertical="top"/>
    </xf>
    <xf numFmtId="0" fontId="13" fillId="2" borderId="0" xfId="0" applyFont="1" applyFill="1" applyBorder="1" applyAlignment="1">
      <alignment horizontal="center" vertical="top"/>
    </xf>
    <xf numFmtId="0" fontId="13" fillId="2" borderId="0" xfId="0" applyFont="1" applyFill="1" applyBorder="1" applyAlignment="1">
      <alignment horizontal="left" vertical="center" wrapText="1"/>
    </xf>
    <xf numFmtId="0" fontId="13" fillId="2" borderId="0" xfId="0" applyFont="1" applyFill="1" applyBorder="1" applyAlignment="1">
      <alignment horizontal="center"/>
    </xf>
    <xf numFmtId="165" fontId="13" fillId="2" borderId="0" xfId="1" applyNumberFormat="1" applyFont="1" applyFill="1" applyBorder="1" applyAlignment="1" applyProtection="1">
      <alignment horizontal="right" wrapText="1"/>
    </xf>
    <xf numFmtId="0" fontId="13" fillId="2" borderId="0" xfId="0" applyNumberFormat="1" applyFont="1" applyFill="1" applyBorder="1" applyAlignment="1">
      <alignment horizontal="right"/>
    </xf>
    <xf numFmtId="164" fontId="13" fillId="2" borderId="0" xfId="1" applyFont="1" applyFill="1" applyBorder="1" applyAlignment="1" applyProtection="1"/>
    <xf numFmtId="164" fontId="13" fillId="2" borderId="0" xfId="1" applyNumberFormat="1" applyFont="1" applyFill="1" applyBorder="1" applyAlignment="1" applyProtection="1"/>
    <xf numFmtId="164" fontId="13" fillId="2" borderId="0" xfId="1" applyNumberFormat="1" applyFont="1" applyFill="1" applyBorder="1" applyAlignment="1" applyProtection="1">
      <alignment horizontal="center"/>
    </xf>
    <xf numFmtId="0" fontId="13" fillId="0" borderId="0" xfId="0" applyFont="1" applyBorder="1" applyAlignment="1">
      <alignment vertical="top"/>
    </xf>
    <xf numFmtId="0" fontId="13" fillId="0" borderId="0" xfId="0" applyFont="1" applyBorder="1" applyAlignment="1">
      <alignment horizontal="center" vertical="top"/>
    </xf>
    <xf numFmtId="0" fontId="13" fillId="0" borderId="0" xfId="0" applyFont="1" applyBorder="1" applyAlignment="1">
      <alignment horizontal="center" vertical="center" wrapText="1"/>
    </xf>
    <xf numFmtId="0" fontId="13" fillId="0" borderId="0" xfId="0" applyFont="1" applyBorder="1" applyAlignment="1">
      <alignment horizontal="center"/>
    </xf>
    <xf numFmtId="165" fontId="13" fillId="0" borderId="0" xfId="1" applyNumberFormat="1" applyFont="1" applyFill="1" applyBorder="1" applyAlignment="1" applyProtection="1">
      <alignment horizontal="center" wrapText="1"/>
    </xf>
    <xf numFmtId="0" fontId="13" fillId="0" borderId="0" xfId="0" applyNumberFormat="1" applyFont="1" applyBorder="1" applyAlignment="1">
      <alignment horizontal="center"/>
    </xf>
    <xf numFmtId="164" fontId="13" fillId="0" borderId="0" xfId="1" applyFont="1" applyFill="1" applyBorder="1" applyAlignment="1" applyProtection="1">
      <alignment horizontal="center"/>
    </xf>
    <xf numFmtId="164" fontId="13" fillId="0" borderId="0" xfId="1" applyNumberFormat="1" applyFont="1" applyFill="1" applyBorder="1" applyAlignment="1" applyProtection="1">
      <alignment horizontal="center"/>
    </xf>
    <xf numFmtId="0" fontId="13" fillId="0" borderId="0" xfId="0" applyFont="1" applyBorder="1" applyAlignment="1">
      <alignment horizontal="left" vertical="center" wrapText="1"/>
    </xf>
    <xf numFmtId="165" fontId="13" fillId="0" borderId="0" xfId="1" applyNumberFormat="1" applyFont="1" applyFill="1" applyBorder="1" applyAlignment="1" applyProtection="1">
      <alignment horizontal="right" wrapText="1"/>
    </xf>
    <xf numFmtId="164" fontId="13" fillId="0" borderId="7" xfId="1" applyFont="1" applyFill="1" applyBorder="1" applyAlignment="1" applyProtection="1"/>
    <xf numFmtId="164" fontId="13" fillId="0" borderId="0" xfId="1" applyNumberFormat="1" applyFont="1" applyFill="1" applyBorder="1" applyAlignment="1" applyProtection="1"/>
    <xf numFmtId="0" fontId="13" fillId="4" borderId="8" xfId="0" applyFont="1" applyFill="1" applyBorder="1" applyAlignment="1">
      <alignment horizontal="center" vertical="center" wrapText="1"/>
    </xf>
    <xf numFmtId="0" fontId="13" fillId="4" borderId="8" xfId="0" applyFont="1" applyFill="1" applyBorder="1" applyAlignment="1">
      <alignment horizontal="left" vertical="center" wrapText="1"/>
    </xf>
    <xf numFmtId="164" fontId="12" fillId="4" borderId="5" xfId="0" applyNumberFormat="1" applyFont="1" applyFill="1" applyBorder="1" applyAlignment="1">
      <alignment horizontal="center" vertical="center" wrapText="1"/>
    </xf>
    <xf numFmtId="0" fontId="13" fillId="0" borderId="0" xfId="0" applyNumberFormat="1" applyFont="1" applyBorder="1" applyAlignment="1">
      <alignment horizontal="right"/>
    </xf>
    <xf numFmtId="164" fontId="13" fillId="0" borderId="0" xfId="1" applyFont="1" applyFill="1" applyBorder="1" applyAlignment="1" applyProtection="1"/>
    <xf numFmtId="0" fontId="13" fillId="5" borderId="0" xfId="0" applyFont="1" applyFill="1" applyBorder="1" applyAlignment="1">
      <alignment vertical="top"/>
    </xf>
    <xf numFmtId="0" fontId="13" fillId="5" borderId="0" xfId="0" applyFont="1" applyFill="1" applyBorder="1" applyAlignment="1">
      <alignment horizontal="center" vertical="top"/>
    </xf>
    <xf numFmtId="0" fontId="13" fillId="5" borderId="0" xfId="0" applyFont="1" applyFill="1" applyBorder="1" applyAlignment="1">
      <alignment horizontal="left" vertical="center" wrapText="1"/>
    </xf>
    <xf numFmtId="0" fontId="13" fillId="5" borderId="0" xfId="0" applyFont="1" applyFill="1" applyBorder="1" applyAlignment="1">
      <alignment horizontal="center"/>
    </xf>
    <xf numFmtId="165" fontId="13" fillId="5" borderId="0" xfId="1" applyNumberFormat="1" applyFont="1" applyFill="1" applyBorder="1" applyAlignment="1" applyProtection="1">
      <alignment horizontal="right" wrapText="1"/>
    </xf>
    <xf numFmtId="0" fontId="13" fillId="5" borderId="0" xfId="0" applyNumberFormat="1" applyFont="1" applyFill="1" applyBorder="1" applyAlignment="1">
      <alignment horizontal="right"/>
    </xf>
    <xf numFmtId="164" fontId="13" fillId="5" borderId="0" xfId="1" applyFont="1" applyFill="1" applyBorder="1" applyAlignment="1" applyProtection="1"/>
    <xf numFmtId="164" fontId="13" fillId="5" borderId="0" xfId="1" applyNumberFormat="1" applyFont="1" applyFill="1" applyBorder="1" applyAlignment="1" applyProtection="1"/>
    <xf numFmtId="0" fontId="13" fillId="0" borderId="0" xfId="0" applyFont="1" applyFill="1" applyBorder="1" applyAlignment="1">
      <alignment vertical="top"/>
    </xf>
    <xf numFmtId="0" fontId="13" fillId="0" borderId="0" xfId="0" applyFont="1" applyFill="1" applyBorder="1" applyAlignment="1">
      <alignment horizontal="center" vertical="top"/>
    </xf>
    <xf numFmtId="0" fontId="13" fillId="0" borderId="0" xfId="0" applyFont="1" applyFill="1" applyBorder="1" applyAlignment="1">
      <alignment horizontal="left" vertical="center" wrapText="1"/>
    </xf>
    <xf numFmtId="0" fontId="13" fillId="0" borderId="0" xfId="0" applyFont="1" applyFill="1" applyBorder="1" applyAlignment="1">
      <alignment horizontal="center"/>
    </xf>
    <xf numFmtId="0" fontId="13" fillId="0" borderId="0" xfId="0" applyNumberFormat="1" applyFont="1" applyFill="1" applyBorder="1" applyAlignment="1">
      <alignment horizontal="right"/>
    </xf>
    <xf numFmtId="0" fontId="13" fillId="0" borderId="0" xfId="0" applyFont="1" applyFill="1" applyAlignment="1">
      <alignment horizontal="center" vertical="center" wrapText="1"/>
    </xf>
    <xf numFmtId="0" fontId="13" fillId="0" borderId="4" xfId="0" applyFont="1" applyFill="1" applyBorder="1" applyAlignment="1">
      <alignment vertical="top"/>
    </xf>
    <xf numFmtId="0" fontId="13" fillId="0" borderId="8" xfId="0" applyFont="1" applyFill="1" applyBorder="1" applyAlignment="1">
      <alignment horizontal="left" vertical="center" wrapText="1"/>
    </xf>
    <xf numFmtId="0" fontId="13" fillId="0" borderId="8" xfId="0" applyFont="1" applyFill="1" applyBorder="1" applyAlignment="1">
      <alignment horizontal="center" vertical="top"/>
    </xf>
    <xf numFmtId="0" fontId="13" fillId="0" borderId="8" xfId="0" applyFont="1" applyFill="1" applyBorder="1" applyAlignment="1">
      <alignment horizontal="center"/>
    </xf>
    <xf numFmtId="165" fontId="13" fillId="0" borderId="8" xfId="1" applyNumberFormat="1" applyFont="1" applyFill="1" applyBorder="1" applyAlignment="1" applyProtection="1">
      <alignment horizontal="right" wrapText="1"/>
    </xf>
    <xf numFmtId="0" fontId="13" fillId="0" borderId="8" xfId="0" applyNumberFormat="1" applyFont="1" applyFill="1" applyBorder="1" applyAlignment="1">
      <alignment horizontal="right"/>
    </xf>
    <xf numFmtId="164" fontId="13" fillId="0" borderId="8" xfId="1" applyFont="1" applyFill="1" applyBorder="1" applyAlignment="1" applyProtection="1"/>
    <xf numFmtId="164" fontId="13" fillId="0" borderId="5" xfId="1" applyNumberFormat="1" applyFont="1" applyFill="1" applyBorder="1" applyAlignment="1" applyProtection="1"/>
    <xf numFmtId="166" fontId="13" fillId="0" borderId="0" xfId="1" applyNumberFormat="1" applyFont="1" applyFill="1" applyBorder="1" applyAlignment="1" applyProtection="1">
      <alignment horizontal="right" wrapText="1"/>
    </xf>
    <xf numFmtId="0" fontId="12" fillId="2" borderId="0" xfId="0" applyFont="1" applyFill="1" applyBorder="1" applyAlignment="1">
      <alignment vertical="top"/>
    </xf>
    <xf numFmtId="0" fontId="13" fillId="0" borderId="6" xfId="0" applyFont="1" applyBorder="1" applyAlignment="1">
      <alignment vertical="top"/>
    </xf>
    <xf numFmtId="0" fontId="13" fillId="0" borderId="6" xfId="0" applyFont="1" applyBorder="1" applyAlignment="1">
      <alignment horizontal="center" vertical="top"/>
    </xf>
    <xf numFmtId="0" fontId="13" fillId="0" borderId="6" xfId="0" applyFont="1" applyBorder="1" applyAlignment="1">
      <alignment horizontal="center"/>
    </xf>
    <xf numFmtId="165" fontId="13" fillId="0" borderId="6" xfId="1" applyNumberFormat="1" applyFont="1" applyFill="1" applyBorder="1" applyAlignment="1" applyProtection="1">
      <alignment horizontal="right" wrapText="1"/>
    </xf>
    <xf numFmtId="164" fontId="13" fillId="0" borderId="6" xfId="1" applyNumberFormat="1" applyFont="1" applyFill="1" applyBorder="1" applyAlignment="1" applyProtection="1"/>
    <xf numFmtId="0" fontId="13" fillId="2" borderId="0" xfId="0" applyFont="1" applyFill="1" applyBorder="1" applyAlignment="1">
      <alignment horizontal="center" vertical="center" wrapText="1"/>
    </xf>
    <xf numFmtId="165" fontId="13" fillId="2" borderId="0" xfId="1" applyNumberFormat="1" applyFont="1" applyFill="1" applyBorder="1" applyAlignment="1" applyProtection="1">
      <alignment horizontal="center" wrapText="1"/>
    </xf>
    <xf numFmtId="0" fontId="13" fillId="2" borderId="0" xfId="0" applyNumberFormat="1" applyFont="1" applyFill="1" applyBorder="1" applyAlignment="1">
      <alignment horizontal="center"/>
    </xf>
    <xf numFmtId="164" fontId="13" fillId="2" borderId="0" xfId="1" applyFont="1" applyFill="1" applyBorder="1" applyAlignment="1" applyProtection="1">
      <alignment horizontal="center"/>
    </xf>
    <xf numFmtId="49" fontId="13" fillId="0" borderId="0" xfId="0" applyNumberFormat="1" applyFont="1" applyFill="1" applyAlignment="1">
      <alignment horizontal="center" vertical="center" wrapText="1"/>
    </xf>
    <xf numFmtId="0" fontId="13" fillId="0" borderId="0" xfId="0" applyFont="1" applyFill="1" applyAlignment="1">
      <alignment horizontal="justify" vertical="center" wrapText="1"/>
    </xf>
    <xf numFmtId="0" fontId="13" fillId="0" borderId="0" xfId="0" applyFont="1" applyFill="1" applyAlignment="1">
      <alignment horizontal="left" vertical="center" wrapText="1"/>
    </xf>
    <xf numFmtId="4" fontId="13" fillId="0" borderId="0" xfId="0" applyNumberFormat="1" applyFont="1" applyFill="1" applyAlignment="1">
      <alignment horizontal="center" vertical="center" wrapText="1"/>
    </xf>
    <xf numFmtId="4" fontId="0" fillId="0" borderId="0" xfId="0" applyNumberFormat="1" applyAlignment="1">
      <alignment horizontal="center" vertical="center"/>
    </xf>
    <xf numFmtId="10" fontId="0" fillId="0" borderId="0" xfId="0" applyNumberFormat="1" applyAlignment="1">
      <alignment horizontal="center" vertical="center"/>
    </xf>
    <xf numFmtId="4" fontId="1" fillId="2" borderId="1" xfId="0" applyNumberFormat="1" applyFont="1" applyFill="1" applyBorder="1" applyAlignment="1">
      <alignment horizontal="center" vertical="center"/>
    </xf>
    <xf numFmtId="10" fontId="1" fillId="2" borderId="1" xfId="0" applyNumberFormat="1" applyFont="1" applyFill="1" applyBorder="1" applyAlignment="1">
      <alignment horizontal="center" vertical="center"/>
    </xf>
    <xf numFmtId="4" fontId="0" fillId="0" borderId="0" xfId="0" applyNumberFormat="1" applyBorder="1" applyAlignment="1">
      <alignment horizontal="center" vertical="center"/>
    </xf>
    <xf numFmtId="4" fontId="0" fillId="0" borderId="5" xfId="0" applyNumberFormat="1" applyBorder="1" applyAlignment="1">
      <alignment horizontal="center" vertical="center"/>
    </xf>
    <xf numFmtId="10" fontId="0" fillId="0" borderId="1" xfId="0" applyNumberFormat="1" applyBorder="1" applyAlignment="1">
      <alignment horizontal="center" vertical="center"/>
    </xf>
    <xf numFmtId="0" fontId="1" fillId="2" borderId="0" xfId="0" applyFont="1" applyFill="1" applyAlignment="1">
      <alignment vertical="center"/>
    </xf>
    <xf numFmtId="0" fontId="0" fillId="2" borderId="0" xfId="0" applyFill="1"/>
    <xf numFmtId="4" fontId="0" fillId="0" borderId="1" xfId="0" applyNumberFormat="1" applyBorder="1" applyAlignment="1">
      <alignment horizontal="center" vertical="center"/>
    </xf>
    <xf numFmtId="0" fontId="13" fillId="4" borderId="11" xfId="0" applyFont="1" applyFill="1" applyBorder="1" applyAlignment="1">
      <alignment horizontal="center" vertical="center" wrapText="1"/>
    </xf>
    <xf numFmtId="0" fontId="13" fillId="4" borderId="11" xfId="0" applyFont="1" applyFill="1" applyBorder="1" applyAlignment="1">
      <alignment horizontal="justify" vertical="center" wrapText="1"/>
    </xf>
    <xf numFmtId="4" fontId="13" fillId="4" borderId="11" xfId="0" applyNumberFormat="1" applyFont="1" applyFill="1" applyBorder="1" applyAlignment="1">
      <alignment horizontal="center" vertical="center" wrapText="1"/>
    </xf>
    <xf numFmtId="0" fontId="17" fillId="0" borderId="0" xfId="0" applyFont="1"/>
    <xf numFmtId="0" fontId="18" fillId="0" borderId="0" xfId="0" applyFont="1"/>
    <xf numFmtId="0" fontId="19" fillId="0" borderId="0" xfId="0" applyFont="1"/>
    <xf numFmtId="0" fontId="0" fillId="0" borderId="1" xfId="0" applyFont="1" applyBorder="1" applyAlignment="1">
      <alignment wrapText="1"/>
    </xf>
    <xf numFmtId="0" fontId="0" fillId="0" borderId="1" xfId="0" applyFont="1" applyBorder="1" applyAlignment="1">
      <alignment horizontal="left" vertical="center" wrapText="1"/>
    </xf>
    <xf numFmtId="2" fontId="0" fillId="0" borderId="7" xfId="0" applyNumberFormat="1" applyBorder="1" applyAlignment="1">
      <alignment horizontal="center" vertical="top" wrapText="1"/>
    </xf>
    <xf numFmtId="2" fontId="0" fillId="0" borderId="7" xfId="0" applyNumberFormat="1" applyBorder="1" applyAlignment="1">
      <alignment vertical="top" wrapText="1"/>
    </xf>
    <xf numFmtId="167" fontId="0" fillId="0" borderId="7" xfId="0" applyNumberFormat="1" applyBorder="1" applyAlignment="1">
      <alignment vertical="top" wrapText="1"/>
    </xf>
    <xf numFmtId="167" fontId="0" fillId="0" borderId="7" xfId="0" applyNumberFormat="1" applyFont="1" applyBorder="1" applyAlignment="1">
      <alignment horizontal="right" vertical="top" wrapText="1"/>
    </xf>
    <xf numFmtId="0" fontId="0" fillId="0" borderId="0" xfId="0" applyFont="1" applyBorder="1" applyAlignment="1">
      <alignment vertical="top"/>
    </xf>
    <xf numFmtId="0" fontId="0" fillId="0" borderId="0" xfId="0" applyFont="1" applyBorder="1" applyAlignment="1">
      <alignment horizontal="center" vertical="top"/>
    </xf>
    <xf numFmtId="0" fontId="0" fillId="0" borderId="0" xfId="0" applyFont="1" applyBorder="1" applyAlignment="1">
      <alignment horizontal="center"/>
    </xf>
    <xf numFmtId="165" fontId="0" fillId="0" borderId="0" xfId="1" applyNumberFormat="1" applyFont="1" applyFill="1" applyBorder="1" applyAlignment="1" applyProtection="1">
      <alignment horizontal="right" wrapText="1"/>
    </xf>
    <xf numFmtId="164" fontId="0" fillId="0" borderId="0" xfId="1" applyNumberFormat="1" applyFont="1" applyFill="1" applyBorder="1" applyAlignment="1" applyProtection="1">
      <alignment horizontal="right"/>
    </xf>
    <xf numFmtId="164" fontId="0" fillId="0" borderId="0" xfId="1" applyFont="1" applyFill="1" applyBorder="1" applyAlignment="1" applyProtection="1"/>
    <xf numFmtId="164" fontId="0" fillId="0" borderId="0" xfId="1" applyNumberFormat="1" applyFont="1" applyFill="1" applyBorder="1" applyAlignment="1" applyProtection="1"/>
    <xf numFmtId="0" fontId="1" fillId="0" borderId="0" xfId="0" applyFont="1" applyBorder="1" applyAlignment="1">
      <alignment vertical="top"/>
    </xf>
    <xf numFmtId="0" fontId="0" fillId="0" borderId="8" xfId="0" applyFont="1" applyBorder="1" applyAlignment="1">
      <alignment horizontal="center" vertical="top"/>
    </xf>
    <xf numFmtId="0" fontId="0" fillId="0" borderId="5" xfId="0" applyFont="1" applyBorder="1" applyAlignment="1">
      <alignment vertical="top"/>
    </xf>
    <xf numFmtId="165" fontId="0" fillId="0" borderId="0" xfId="1" applyNumberFormat="1" applyFont="1" applyFill="1" applyBorder="1" applyAlignment="1" applyProtection="1">
      <alignment horizontal="center" wrapText="1"/>
    </xf>
    <xf numFmtId="164" fontId="0" fillId="0" borderId="0" xfId="1" applyNumberFormat="1" applyFont="1" applyFill="1" applyBorder="1" applyAlignment="1" applyProtection="1">
      <alignment horizontal="center"/>
    </xf>
    <xf numFmtId="164" fontId="0" fillId="0" borderId="0" xfId="1" applyFont="1" applyFill="1" applyBorder="1" applyAlignment="1" applyProtection="1">
      <alignment horizontal="center"/>
    </xf>
    <xf numFmtId="0" fontId="0" fillId="0" borderId="6" xfId="0" applyFont="1" applyFill="1" applyBorder="1" applyAlignment="1">
      <alignment vertical="top"/>
    </xf>
    <xf numFmtId="0" fontId="1" fillId="0" borderId="0" xfId="0" applyFont="1" applyBorder="1" applyAlignment="1" applyProtection="1">
      <alignment vertical="top"/>
      <protection locked="0"/>
    </xf>
    <xf numFmtId="164" fontId="0" fillId="0" borderId="12" xfId="1" applyNumberFormat="1" applyFont="1" applyFill="1" applyBorder="1" applyAlignment="1" applyProtection="1"/>
    <xf numFmtId="0" fontId="0" fillId="0" borderId="1" xfId="0" applyFont="1" applyBorder="1" applyAlignment="1">
      <alignment vertical="top"/>
    </xf>
    <xf numFmtId="0" fontId="0" fillId="0" borderId="1" xfId="0" applyFont="1" applyBorder="1" applyAlignment="1">
      <alignment horizontal="center" vertical="top"/>
    </xf>
    <xf numFmtId="0" fontId="0" fillId="0" borderId="1" xfId="0" applyFont="1" applyBorder="1" applyAlignment="1">
      <alignment horizontal="center"/>
    </xf>
    <xf numFmtId="165" fontId="0" fillId="0" borderId="1" xfId="1" applyNumberFormat="1" applyFont="1" applyFill="1" applyBorder="1" applyAlignment="1" applyProtection="1">
      <alignment horizontal="right" wrapText="1"/>
    </xf>
    <xf numFmtId="164" fontId="0" fillId="0" borderId="1" xfId="1" applyFont="1" applyFill="1" applyBorder="1" applyAlignment="1" applyProtection="1"/>
    <xf numFmtId="164" fontId="0" fillId="0" borderId="1" xfId="1" applyNumberFormat="1" applyFont="1" applyFill="1" applyBorder="1" applyAlignment="1" applyProtection="1"/>
    <xf numFmtId="0" fontId="0" fillId="0" borderId="1" xfId="0" applyFont="1" applyBorder="1" applyAlignment="1">
      <alignment vertical="center"/>
    </xf>
    <xf numFmtId="0" fontId="0" fillId="0" borderId="1" xfId="0" applyFont="1" applyBorder="1" applyAlignment="1">
      <alignment horizontal="center" vertical="center"/>
    </xf>
    <xf numFmtId="165" fontId="0" fillId="0" borderId="1" xfId="1" applyNumberFormat="1" applyFont="1" applyFill="1" applyBorder="1" applyAlignment="1" applyProtection="1">
      <alignment horizontal="center" vertical="center" wrapText="1"/>
    </xf>
    <xf numFmtId="164" fontId="0" fillId="0" borderId="1" xfId="1" applyFont="1" applyFill="1" applyBorder="1" applyAlignment="1" applyProtection="1">
      <alignment horizontal="center" vertical="center"/>
    </xf>
    <xf numFmtId="0" fontId="0" fillId="0" borderId="6" xfId="0" applyFont="1" applyBorder="1" applyAlignment="1">
      <alignment horizontal="center" vertical="top"/>
    </xf>
    <xf numFmtId="0" fontId="0" fillId="0" borderId="4" xfId="0" applyFont="1" applyBorder="1" applyAlignment="1">
      <alignment vertical="center"/>
    </xf>
    <xf numFmtId="0" fontId="0" fillId="0" borderId="6" xfId="0" applyFont="1" applyBorder="1" applyAlignment="1">
      <alignment horizontal="center" vertical="center"/>
    </xf>
    <xf numFmtId="0" fontId="0" fillId="0" borderId="10" xfId="0" applyFont="1" applyBorder="1" applyAlignment="1">
      <alignment horizontal="center" vertical="center"/>
    </xf>
    <xf numFmtId="0" fontId="0" fillId="0" borderId="5" xfId="0" applyFont="1" applyBorder="1" applyAlignment="1">
      <alignment horizontal="left" vertical="center" wrapText="1"/>
    </xf>
    <xf numFmtId="164" fontId="0" fillId="0" borderId="5" xfId="1" applyFont="1" applyFill="1" applyBorder="1" applyAlignment="1" applyProtection="1">
      <alignment horizontal="center" vertical="center"/>
    </xf>
    <xf numFmtId="0" fontId="21" fillId="0" borderId="1" xfId="0" applyFont="1" applyBorder="1" applyAlignment="1">
      <alignment horizontal="center" vertical="center"/>
    </xf>
    <xf numFmtId="164" fontId="13" fillId="6" borderId="0" xfId="1" applyNumberFormat="1" applyFont="1" applyFill="1" applyBorder="1" applyAlignment="1" applyProtection="1">
      <alignment horizontal="right"/>
    </xf>
    <xf numFmtId="0" fontId="13" fillId="6" borderId="0" xfId="0" applyNumberFormat="1" applyFont="1" applyFill="1" applyBorder="1" applyAlignment="1">
      <alignment horizontal="right"/>
    </xf>
    <xf numFmtId="2" fontId="13" fillId="6" borderId="0" xfId="0" applyNumberFormat="1" applyFont="1" applyFill="1" applyBorder="1" applyAlignment="1">
      <alignment horizontal="right"/>
    </xf>
    <xf numFmtId="164" fontId="16" fillId="6" borderId="1" xfId="1" applyNumberFormat="1" applyFont="1" applyFill="1" applyBorder="1" applyAlignment="1" applyProtection="1">
      <alignment horizontal="right" vertical="center"/>
    </xf>
    <xf numFmtId="164" fontId="16" fillId="6" borderId="0" xfId="1" applyNumberFormat="1" applyFont="1" applyFill="1" applyBorder="1" applyAlignment="1" applyProtection="1">
      <alignment horizontal="right"/>
    </xf>
    <xf numFmtId="164" fontId="16" fillId="6" borderId="1" xfId="1" applyNumberFormat="1" applyFont="1" applyFill="1" applyBorder="1" applyAlignment="1" applyProtection="1">
      <alignment horizontal="right"/>
    </xf>
    <xf numFmtId="2" fontId="13" fillId="6" borderId="8" xfId="0" applyNumberFormat="1" applyFont="1" applyFill="1" applyBorder="1" applyAlignment="1">
      <alignment horizontal="right"/>
    </xf>
    <xf numFmtId="164" fontId="13" fillId="6" borderId="7" xfId="1" applyFont="1" applyFill="1" applyBorder="1" applyAlignment="1" applyProtection="1"/>
    <xf numFmtId="164" fontId="13" fillId="6" borderId="6" xfId="1" applyNumberFormat="1" applyFont="1" applyFill="1" applyBorder="1" applyAlignment="1" applyProtection="1">
      <alignment horizontal="right"/>
    </xf>
    <xf numFmtId="2" fontId="0" fillId="0" borderId="12" xfId="0" applyNumberFormat="1" applyFont="1" applyFill="1" applyBorder="1" applyAlignment="1">
      <alignment vertical="top" wrapText="1"/>
    </xf>
    <xf numFmtId="2" fontId="0" fillId="0" borderId="4" xfId="0" applyNumberFormat="1" applyFont="1" applyBorder="1" applyAlignment="1">
      <alignment vertical="top" wrapText="1"/>
    </xf>
    <xf numFmtId="0" fontId="0" fillId="0" borderId="13" xfId="0" applyFont="1" applyBorder="1" applyAlignment="1">
      <alignment horizontal="center"/>
    </xf>
    <xf numFmtId="2" fontId="0" fillId="0" borderId="13" xfId="0" applyNumberFormat="1" applyFont="1" applyBorder="1" applyAlignment="1">
      <alignment horizontal="center" vertical="center" wrapText="1"/>
    </xf>
    <xf numFmtId="164" fontId="0" fillId="0" borderId="13" xfId="1" applyFont="1" applyFill="1" applyBorder="1" applyAlignment="1" applyProtection="1"/>
    <xf numFmtId="2" fontId="0" fillId="0" borderId="13" xfId="0" applyNumberFormat="1" applyFont="1" applyBorder="1" applyAlignment="1">
      <alignment horizontal="center" vertical="top" wrapText="1"/>
    </xf>
    <xf numFmtId="167" fontId="0" fillId="6" borderId="13" xfId="0" applyNumberFormat="1" applyFont="1" applyFill="1" applyBorder="1" applyAlignment="1">
      <alignment vertical="top" wrapText="1"/>
    </xf>
    <xf numFmtId="167" fontId="0" fillId="6" borderId="13" xfId="0" applyNumberFormat="1" applyFont="1" applyFill="1" applyBorder="1" applyAlignment="1">
      <alignment horizontal="right" vertical="top" wrapText="1"/>
    </xf>
    <xf numFmtId="167" fontId="7" fillId="6" borderId="13" xfId="0" applyNumberFormat="1" applyFont="1" applyFill="1" applyBorder="1" applyAlignment="1">
      <alignment vertical="top" wrapText="1"/>
    </xf>
    <xf numFmtId="167" fontId="7" fillId="6" borderId="13" xfId="0" applyNumberFormat="1" applyFont="1" applyFill="1" applyBorder="1" applyAlignment="1">
      <alignment horizontal="right" vertical="center" wrapText="1"/>
    </xf>
    <xf numFmtId="164" fontId="16" fillId="6" borderId="13" xfId="1" applyNumberFormat="1" applyFont="1" applyFill="1" applyBorder="1" applyAlignment="1" applyProtection="1">
      <alignment horizontal="right"/>
    </xf>
    <xf numFmtId="0" fontId="0" fillId="0" borderId="4" xfId="0" applyFont="1" applyBorder="1" applyAlignment="1">
      <alignment horizontal="center" vertical="center"/>
    </xf>
    <xf numFmtId="165" fontId="0" fillId="0" borderId="13" xfId="1" applyNumberFormat="1" applyFont="1" applyFill="1" applyBorder="1" applyAlignment="1" applyProtection="1">
      <alignment horizontal="right" wrapText="1"/>
    </xf>
    <xf numFmtId="165" fontId="0" fillId="0" borderId="13" xfId="1" applyNumberFormat="1" applyFont="1" applyFill="1" applyBorder="1" applyAlignment="1" applyProtection="1">
      <alignment horizontal="center" vertical="center" wrapText="1"/>
    </xf>
    <xf numFmtId="164" fontId="16" fillId="6" borderId="13" xfId="1" applyNumberFormat="1" applyFont="1" applyFill="1" applyBorder="1" applyAlignment="1" applyProtection="1">
      <alignment horizontal="right" vertical="center"/>
    </xf>
    <xf numFmtId="0" fontId="13" fillId="0" borderId="13" xfId="0" applyFont="1" applyFill="1" applyBorder="1" applyAlignment="1">
      <alignment horizontal="left" vertical="center" wrapText="1"/>
    </xf>
    <xf numFmtId="0" fontId="13" fillId="0" borderId="14" xfId="0" applyNumberFormat="1" applyFont="1" applyFill="1" applyBorder="1" applyAlignment="1">
      <alignment horizontal="right"/>
    </xf>
    <xf numFmtId="0" fontId="13" fillId="6" borderId="13" xfId="0" applyNumberFormat="1" applyFont="1" applyFill="1" applyBorder="1" applyAlignment="1">
      <alignment horizontal="right"/>
    </xf>
    <xf numFmtId="2" fontId="13" fillId="6" borderId="13" xfId="0" applyNumberFormat="1" applyFont="1" applyFill="1" applyBorder="1" applyAlignment="1">
      <alignment horizontal="right"/>
    </xf>
    <xf numFmtId="0" fontId="13" fillId="4" borderId="15" xfId="0" applyFont="1" applyFill="1" applyBorder="1" applyAlignment="1">
      <alignment horizontal="center" vertical="center" wrapText="1"/>
    </xf>
    <xf numFmtId="0" fontId="13" fillId="4" borderId="14" xfId="0" applyFont="1" applyFill="1" applyBorder="1" applyAlignment="1">
      <alignment horizontal="center" vertical="center" wrapText="1"/>
    </xf>
    <xf numFmtId="49" fontId="13" fillId="4" borderId="14" xfId="0" applyNumberFormat="1" applyFont="1" applyFill="1" applyBorder="1" applyAlignment="1">
      <alignment horizontal="center" vertical="center" wrapText="1"/>
    </xf>
    <xf numFmtId="0" fontId="13" fillId="4" borderId="14" xfId="0" applyFont="1" applyFill="1" applyBorder="1" applyAlignment="1">
      <alignment horizontal="justify" vertical="center" wrapText="1"/>
    </xf>
    <xf numFmtId="0" fontId="13" fillId="4" borderId="14" xfId="0" applyFont="1" applyFill="1" applyBorder="1" applyAlignment="1">
      <alignment horizontal="left" vertical="center" wrapText="1"/>
    </xf>
    <xf numFmtId="4" fontId="13" fillId="4" borderId="14" xfId="0" applyNumberFormat="1" applyFont="1" applyFill="1" applyBorder="1" applyAlignment="1">
      <alignment horizontal="center" vertical="center" wrapText="1"/>
    </xf>
    <xf numFmtId="0" fontId="13" fillId="0" borderId="13" xfId="0" applyFont="1" applyFill="1" applyBorder="1" applyAlignment="1">
      <alignment vertical="top"/>
    </xf>
    <xf numFmtId="0" fontId="13" fillId="0" borderId="13" xfId="0" applyFont="1" applyFill="1" applyBorder="1" applyAlignment="1">
      <alignment horizontal="center" vertical="top"/>
    </xf>
    <xf numFmtId="0" fontId="13" fillId="0" borderId="13" xfId="0" applyFont="1" applyFill="1" applyBorder="1" applyAlignment="1">
      <alignment horizontal="center"/>
    </xf>
    <xf numFmtId="165" fontId="13" fillId="0" borderId="13" xfId="1" applyNumberFormat="1" applyFont="1" applyFill="1" applyBorder="1" applyAlignment="1" applyProtection="1">
      <alignment horizontal="right" wrapText="1"/>
    </xf>
    <xf numFmtId="0" fontId="13" fillId="4" borderId="16" xfId="0" applyFont="1" applyFill="1" applyBorder="1" applyAlignment="1">
      <alignment horizontal="center" vertical="center" wrapText="1"/>
    </xf>
    <xf numFmtId="49" fontId="13" fillId="4" borderId="11" xfId="0" applyNumberFormat="1" applyFont="1" applyFill="1" applyBorder="1" applyAlignment="1">
      <alignment horizontal="center" vertical="center" wrapText="1"/>
    </xf>
    <xf numFmtId="0" fontId="13" fillId="0" borderId="17" xfId="0" applyFont="1" applyBorder="1" applyAlignment="1">
      <alignment horizontal="center" vertical="top"/>
    </xf>
    <xf numFmtId="0" fontId="22" fillId="4" borderId="0" xfId="0" applyFont="1" applyFill="1" applyAlignment="1">
      <alignment horizontal="center" vertical="center" wrapText="1"/>
    </xf>
    <xf numFmtId="0" fontId="22" fillId="0" borderId="0" xfId="0" applyFont="1" applyFill="1" applyBorder="1" applyAlignment="1">
      <alignment vertical="top"/>
    </xf>
    <xf numFmtId="164" fontId="22" fillId="0" borderId="0" xfId="1" applyNumberFormat="1" applyFont="1" applyFill="1" applyBorder="1" applyAlignment="1" applyProtection="1"/>
    <xf numFmtId="0" fontId="23" fillId="0" borderId="0" xfId="0" applyFont="1" applyFill="1" applyBorder="1" applyAlignment="1">
      <alignment horizontal="left" vertical="center" wrapText="1"/>
    </xf>
    <xf numFmtId="0" fontId="23" fillId="0" borderId="0" xfId="0" applyFont="1" applyFill="1" applyBorder="1" applyAlignment="1">
      <alignment horizontal="center" vertical="top"/>
    </xf>
    <xf numFmtId="0" fontId="23" fillId="0" borderId="0" xfId="0" applyFont="1" applyFill="1" applyBorder="1" applyAlignment="1">
      <alignment horizontal="center"/>
    </xf>
    <xf numFmtId="165" fontId="23" fillId="0" borderId="0" xfId="1" applyNumberFormat="1" applyFont="1" applyFill="1" applyBorder="1" applyAlignment="1" applyProtection="1">
      <alignment horizontal="right" wrapText="1"/>
    </xf>
    <xf numFmtId="164" fontId="23" fillId="6" borderId="0" xfId="1" applyNumberFormat="1" applyFont="1" applyFill="1" applyBorder="1" applyAlignment="1" applyProtection="1">
      <alignment horizontal="right" wrapText="1"/>
    </xf>
    <xf numFmtId="164" fontId="23" fillId="0" borderId="7" xfId="1" applyFont="1" applyFill="1" applyBorder="1" applyAlignment="1" applyProtection="1"/>
    <xf numFmtId="0" fontId="13" fillId="0" borderId="18" xfId="0" applyFont="1" applyBorder="1" applyAlignment="1">
      <alignment vertical="top"/>
    </xf>
    <xf numFmtId="0" fontId="0" fillId="0" borderId="1" xfId="0" applyBorder="1" applyAlignment="1">
      <alignment vertical="center"/>
    </xf>
    <xf numFmtId="0" fontId="0" fillId="0" borderId="0" xfId="0" applyBorder="1" applyAlignment="1">
      <alignment horizontal="center" vertical="top"/>
    </xf>
    <xf numFmtId="0" fontId="0" fillId="0" borderId="1" xfId="0" applyBorder="1"/>
    <xf numFmtId="0" fontId="0" fillId="0" borderId="4" xfId="0" applyBorder="1" applyAlignment="1">
      <alignment vertical="center"/>
    </xf>
    <xf numFmtId="0" fontId="21" fillId="0" borderId="8" xfId="0" applyFont="1" applyBorder="1" applyAlignment="1">
      <alignment horizontal="center" vertical="center"/>
    </xf>
    <xf numFmtId="0" fontId="0" fillId="0" borderId="8" xfId="0" applyBorder="1"/>
    <xf numFmtId="0" fontId="0" fillId="0" borderId="8" xfId="0" applyFont="1" applyBorder="1" applyAlignment="1">
      <alignment horizontal="center" vertical="center"/>
    </xf>
    <xf numFmtId="165" fontId="0" fillId="0" borderId="8" xfId="1" applyNumberFormat="1" applyFont="1" applyFill="1" applyBorder="1" applyAlignment="1" applyProtection="1">
      <alignment horizontal="center" vertical="center" wrapText="1"/>
    </xf>
    <xf numFmtId="164" fontId="16" fillId="7" borderId="8" xfId="1" applyNumberFormat="1" applyFont="1" applyFill="1" applyBorder="1" applyAlignment="1" applyProtection="1">
      <alignment horizontal="right" vertical="center"/>
    </xf>
    <xf numFmtId="164" fontId="0" fillId="0" borderId="8" xfId="1" applyFont="1" applyFill="1" applyBorder="1" applyAlignment="1" applyProtection="1">
      <alignment horizontal="center" vertical="center"/>
    </xf>
    <xf numFmtId="164" fontId="0" fillId="0" borderId="5" xfId="1" applyNumberFormat="1" applyFont="1" applyFill="1" applyBorder="1" applyAlignment="1" applyProtection="1"/>
    <xf numFmtId="0" fontId="13" fillId="8" borderId="6" xfId="0" applyFont="1" applyFill="1" applyBorder="1" applyAlignment="1">
      <alignment horizontal="center" vertical="top"/>
    </xf>
    <xf numFmtId="0" fontId="13" fillId="8" borderId="6" xfId="0" applyFont="1" applyFill="1" applyBorder="1" applyAlignment="1">
      <alignment horizontal="justify" vertical="top"/>
    </xf>
    <xf numFmtId="0" fontId="13" fillId="8" borderId="6" xfId="0" applyFont="1" applyFill="1" applyBorder="1" applyAlignment="1">
      <alignment horizontal="center"/>
    </xf>
    <xf numFmtId="165" fontId="13" fillId="8" borderId="6" xfId="1" applyNumberFormat="1" applyFont="1" applyFill="1" applyBorder="1" applyAlignment="1" applyProtection="1">
      <alignment horizontal="right" wrapText="1"/>
    </xf>
    <xf numFmtId="164" fontId="13" fillId="8" borderId="6" xfId="1" applyNumberFormat="1" applyFont="1" applyFill="1" applyBorder="1" applyAlignment="1" applyProtection="1">
      <alignment horizontal="right"/>
    </xf>
    <xf numFmtId="164" fontId="13" fillId="8" borderId="7" xfId="1" applyFont="1" applyFill="1" applyBorder="1" applyAlignment="1" applyProtection="1"/>
    <xf numFmtId="164" fontId="13" fillId="8" borderId="6" xfId="1" applyNumberFormat="1" applyFont="1" applyFill="1" applyBorder="1" applyAlignment="1" applyProtection="1"/>
    <xf numFmtId="0" fontId="13" fillId="8" borderId="8" xfId="0" applyFont="1" applyFill="1" applyBorder="1" applyAlignment="1">
      <alignment horizontal="left" vertical="center" wrapText="1"/>
    </xf>
    <xf numFmtId="0" fontId="13" fillId="8" borderId="8" xfId="0" applyFont="1" applyFill="1" applyBorder="1" applyAlignment="1">
      <alignment horizontal="center" vertical="top"/>
    </xf>
    <xf numFmtId="0" fontId="13" fillId="8" borderId="8" xfId="0" applyFont="1" applyFill="1" applyBorder="1" applyAlignment="1">
      <alignment horizontal="center"/>
    </xf>
    <xf numFmtId="165" fontId="13" fillId="8" borderId="8" xfId="1" applyNumberFormat="1" applyFont="1" applyFill="1" applyBorder="1" applyAlignment="1" applyProtection="1">
      <alignment horizontal="right" wrapText="1"/>
    </xf>
    <xf numFmtId="0" fontId="13" fillId="8" borderId="8" xfId="0" applyNumberFormat="1" applyFont="1" applyFill="1" applyBorder="1" applyAlignment="1">
      <alignment horizontal="right"/>
    </xf>
    <xf numFmtId="164" fontId="13" fillId="8" borderId="8" xfId="1" applyFont="1" applyFill="1" applyBorder="1" applyAlignment="1" applyProtection="1"/>
    <xf numFmtId="164" fontId="13" fillId="8" borderId="5" xfId="1" applyNumberFormat="1" applyFont="1" applyFill="1" applyBorder="1" applyAlignment="1" applyProtection="1"/>
    <xf numFmtId="0" fontId="23" fillId="8" borderId="0" xfId="0" applyFont="1" applyFill="1" applyBorder="1" applyAlignment="1">
      <alignment vertical="top"/>
    </xf>
    <xf numFmtId="0" fontId="13" fillId="8" borderId="18" xfId="0" applyFont="1" applyFill="1" applyBorder="1" applyAlignment="1">
      <alignment horizontal="center" vertical="top"/>
    </xf>
    <xf numFmtId="0" fontId="13" fillId="8" borderId="18" xfId="0" applyFont="1" applyFill="1" applyBorder="1" applyAlignment="1">
      <alignment horizontal="left" vertical="center" wrapText="1"/>
    </xf>
    <xf numFmtId="0" fontId="23" fillId="8" borderId="0" xfId="0" applyFont="1" applyFill="1" applyBorder="1" applyAlignment="1">
      <alignment horizontal="center"/>
    </xf>
    <xf numFmtId="165" fontId="23" fillId="8" borderId="0" xfId="1" applyNumberFormat="1" applyFont="1" applyFill="1" applyBorder="1" applyAlignment="1" applyProtection="1">
      <alignment horizontal="right" wrapText="1"/>
    </xf>
    <xf numFmtId="0" fontId="13" fillId="8" borderId="18" xfId="0" applyNumberFormat="1" applyFont="1" applyFill="1" applyBorder="1" applyAlignment="1">
      <alignment horizontal="right"/>
    </xf>
    <xf numFmtId="164" fontId="23" fillId="8" borderId="0" xfId="1" applyFont="1" applyFill="1" applyBorder="1" applyAlignment="1" applyProtection="1"/>
    <xf numFmtId="164" fontId="13" fillId="8" borderId="18" xfId="1" applyNumberFormat="1" applyFont="1" applyFill="1" applyBorder="1" applyAlignment="1" applyProtection="1"/>
    <xf numFmtId="0" fontId="23" fillId="8" borderId="0" xfId="0" applyFont="1" applyFill="1" applyBorder="1" applyAlignment="1">
      <alignment horizontal="center" vertical="top"/>
    </xf>
    <xf numFmtId="0" fontId="23" fillId="8" borderId="0" xfId="0" applyFont="1" applyFill="1" applyBorder="1" applyAlignment="1">
      <alignment horizontal="left" vertical="center" wrapText="1"/>
    </xf>
    <xf numFmtId="164" fontId="23" fillId="8" borderId="0" xfId="0" applyNumberFormat="1" applyFont="1" applyFill="1" applyBorder="1" applyAlignment="1">
      <alignment horizontal="right"/>
    </xf>
    <xf numFmtId="164" fontId="13" fillId="8" borderId="0" xfId="1" applyNumberFormat="1" applyFont="1" applyFill="1" applyBorder="1" applyAlignment="1" applyProtection="1"/>
    <xf numFmtId="0" fontId="13" fillId="8" borderId="0" xfId="0" applyFont="1" applyFill="1" applyBorder="1" applyAlignment="1">
      <alignment vertical="top"/>
    </xf>
    <xf numFmtId="0" fontId="13" fillId="8" borderId="0" xfId="0" applyFont="1" applyFill="1" applyBorder="1" applyAlignment="1">
      <alignment horizontal="center" vertical="top"/>
    </xf>
    <xf numFmtId="0" fontId="13" fillId="8" borderId="0" xfId="0" applyFont="1" applyFill="1" applyBorder="1" applyAlignment="1">
      <alignment horizontal="left" vertical="center" wrapText="1"/>
    </xf>
    <xf numFmtId="0" fontId="13" fillId="8" borderId="0" xfId="0" applyFont="1" applyFill="1" applyBorder="1" applyAlignment="1">
      <alignment horizontal="center"/>
    </xf>
    <xf numFmtId="165" fontId="13" fillId="8" borderId="0" xfId="1" applyNumberFormat="1" applyFont="1" applyFill="1" applyBorder="1" applyAlignment="1" applyProtection="1">
      <alignment horizontal="right" wrapText="1"/>
    </xf>
    <xf numFmtId="0" fontId="13" fillId="8" borderId="0" xfId="0" applyNumberFormat="1" applyFont="1" applyFill="1" applyBorder="1" applyAlignment="1">
      <alignment horizontal="right"/>
    </xf>
    <xf numFmtId="164" fontId="13" fillId="8" borderId="0" xfId="1" applyFont="1" applyFill="1" applyBorder="1" applyAlignment="1" applyProtection="1"/>
    <xf numFmtId="0" fontId="13" fillId="9" borderId="0" xfId="0" applyFont="1" applyFill="1" applyBorder="1" applyAlignment="1">
      <alignment vertical="top"/>
    </xf>
    <xf numFmtId="0" fontId="13" fillId="9" borderId="0" xfId="0" applyFont="1" applyFill="1" applyBorder="1" applyAlignment="1">
      <alignment horizontal="center" vertical="top"/>
    </xf>
    <xf numFmtId="0" fontId="13" fillId="9" borderId="0" xfId="0" applyFont="1" applyFill="1" applyBorder="1" applyAlignment="1">
      <alignment horizontal="left" vertical="center" wrapText="1"/>
    </xf>
    <xf numFmtId="0" fontId="13" fillId="9" borderId="0" xfId="0" applyFont="1" applyFill="1" applyBorder="1" applyAlignment="1">
      <alignment horizontal="center"/>
    </xf>
    <xf numFmtId="165" fontId="13" fillId="9" borderId="0" xfId="1" applyNumberFormat="1" applyFont="1" applyFill="1" applyBorder="1" applyAlignment="1" applyProtection="1">
      <alignment horizontal="right" wrapText="1"/>
    </xf>
    <xf numFmtId="0" fontId="13" fillId="9" borderId="0" xfId="0" applyNumberFormat="1" applyFont="1" applyFill="1" applyBorder="1" applyAlignment="1">
      <alignment horizontal="right"/>
    </xf>
    <xf numFmtId="164" fontId="13" fillId="9" borderId="0" xfId="1" applyFont="1" applyFill="1" applyBorder="1" applyAlignment="1" applyProtection="1"/>
    <xf numFmtId="164" fontId="13" fillId="9" borderId="0" xfId="1" applyNumberFormat="1" applyFont="1" applyFill="1" applyBorder="1" applyAlignment="1" applyProtection="1"/>
    <xf numFmtId="0" fontId="23" fillId="10" borderId="0" xfId="0" applyFont="1" applyFill="1" applyAlignment="1">
      <alignment horizontal="center" vertical="center" wrapText="1"/>
    </xf>
    <xf numFmtId="49" fontId="23" fillId="10" borderId="0" xfId="0" applyNumberFormat="1" applyFont="1" applyFill="1" applyAlignment="1">
      <alignment horizontal="center" vertical="center" wrapText="1"/>
    </xf>
    <xf numFmtId="0" fontId="23" fillId="10" borderId="0" xfId="0" applyFont="1" applyFill="1" applyAlignment="1">
      <alignment horizontal="justify" vertical="center" wrapText="1"/>
    </xf>
    <xf numFmtId="0" fontId="23" fillId="10" borderId="0" xfId="0" applyFont="1" applyFill="1" applyAlignment="1">
      <alignment horizontal="left" vertical="center" wrapText="1"/>
    </xf>
    <xf numFmtId="0" fontId="23" fillId="10" borderId="6" xfId="0" applyFont="1" applyFill="1" applyBorder="1" applyAlignment="1">
      <alignment horizontal="center" vertical="center" wrapText="1"/>
    </xf>
    <xf numFmtId="164" fontId="23" fillId="8" borderId="0" xfId="1" applyNumberFormat="1" applyFont="1" applyFill="1" applyBorder="1" applyAlignment="1" applyProtection="1">
      <alignment horizontal="right"/>
    </xf>
    <xf numFmtId="164" fontId="23" fillId="8" borderId="9" xfId="1" applyFont="1" applyFill="1" applyBorder="1" applyAlignment="1" applyProtection="1"/>
    <xf numFmtId="0" fontId="22" fillId="10" borderId="10" xfId="0" applyFont="1" applyFill="1" applyBorder="1" applyAlignment="1">
      <alignment horizontal="center" vertical="center" wrapText="1"/>
    </xf>
    <xf numFmtId="164" fontId="0" fillId="8" borderId="0" xfId="1" applyNumberFormat="1" applyFont="1" applyFill="1" applyBorder="1" applyAlignment="1" applyProtection="1"/>
    <xf numFmtId="0" fontId="0" fillId="8" borderId="0" xfId="0" applyFont="1" applyFill="1" applyBorder="1" applyAlignment="1">
      <alignment horizontal="center" vertical="top"/>
    </xf>
    <xf numFmtId="0" fontId="0" fillId="8" borderId="0" xfId="0" applyFont="1" applyFill="1" applyBorder="1" applyAlignment="1">
      <alignment vertical="top"/>
    </xf>
    <xf numFmtId="0" fontId="0" fillId="8" borderId="0" xfId="0" applyFont="1" applyFill="1" applyBorder="1" applyAlignment="1">
      <alignment horizontal="center"/>
    </xf>
    <xf numFmtId="165" fontId="0" fillId="8" borderId="0" xfId="1" applyNumberFormat="1" applyFont="1" applyFill="1" applyBorder="1" applyAlignment="1" applyProtection="1">
      <alignment horizontal="right" wrapText="1"/>
    </xf>
    <xf numFmtId="164" fontId="0" fillId="8" borderId="0" xfId="1" applyNumberFormat="1" applyFont="1" applyFill="1" applyBorder="1" applyAlignment="1" applyProtection="1">
      <alignment horizontal="right"/>
    </xf>
    <xf numFmtId="164" fontId="0" fillId="8" borderId="0" xfId="1" applyFont="1" applyFill="1" applyBorder="1" applyAlignment="1" applyProtection="1"/>
    <xf numFmtId="0" fontId="0" fillId="8" borderId="19" xfId="0" applyFill="1" applyBorder="1" applyAlignment="1">
      <alignment vertical="top"/>
    </xf>
    <xf numFmtId="0" fontId="0" fillId="8" borderId="18" xfId="0" applyFont="1" applyFill="1" applyBorder="1" applyAlignment="1">
      <alignment horizontal="center" vertical="top"/>
    </xf>
    <xf numFmtId="0" fontId="0" fillId="8" borderId="18" xfId="0" applyFill="1" applyBorder="1" applyAlignment="1">
      <alignment horizontal="center" vertical="top"/>
    </xf>
    <xf numFmtId="0" fontId="0" fillId="8" borderId="18" xfId="0" applyFill="1" applyBorder="1" applyAlignment="1">
      <alignment vertical="top"/>
    </xf>
    <xf numFmtId="0" fontId="0" fillId="8" borderId="18" xfId="0" applyFill="1" applyBorder="1" applyAlignment="1">
      <alignment horizontal="center"/>
    </xf>
    <xf numFmtId="165" fontId="0" fillId="8" borderId="18" xfId="1" applyNumberFormat="1" applyFont="1" applyFill="1" applyBorder="1" applyAlignment="1" applyProtection="1">
      <alignment horizontal="right" wrapText="1"/>
    </xf>
    <xf numFmtId="164" fontId="0" fillId="8" borderId="18" xfId="1" applyNumberFormat="1" applyFont="1" applyFill="1" applyBorder="1" applyAlignment="1" applyProtection="1">
      <alignment horizontal="right"/>
    </xf>
    <xf numFmtId="164" fontId="0" fillId="8" borderId="18" xfId="1" applyFont="1" applyFill="1" applyBorder="1" applyAlignment="1" applyProtection="1"/>
    <xf numFmtId="164" fontId="0" fillId="8" borderId="18" xfId="1" applyNumberFormat="1" applyFont="1" applyFill="1" applyBorder="1" applyAlignment="1" applyProtection="1"/>
    <xf numFmtId="0" fontId="0" fillId="8" borderId="0" xfId="0" applyFill="1" applyBorder="1" applyAlignment="1">
      <alignment horizontal="center" vertical="top"/>
    </xf>
    <xf numFmtId="2" fontId="0" fillId="8" borderId="4" xfId="0" applyNumberFormat="1" applyFill="1" applyBorder="1" applyAlignment="1">
      <alignment horizontal="left" vertical="top" wrapText="1"/>
    </xf>
    <xf numFmtId="0" fontId="0" fillId="8" borderId="13" xfId="0" applyFont="1" applyFill="1" applyBorder="1" applyAlignment="1">
      <alignment horizontal="center"/>
    </xf>
    <xf numFmtId="2" fontId="0" fillId="8" borderId="13" xfId="0" applyNumberFormat="1" applyFont="1" applyFill="1" applyBorder="1" applyAlignment="1">
      <alignment horizontal="center" vertical="center" wrapText="1"/>
    </xf>
    <xf numFmtId="167" fontId="0" fillId="8" borderId="13" xfId="0" applyNumberFormat="1" applyFont="1" applyFill="1" applyBorder="1" applyAlignment="1">
      <alignment horizontal="right" vertical="center" wrapText="1"/>
    </xf>
    <xf numFmtId="164" fontId="0" fillId="8" borderId="13" xfId="1" applyFont="1" applyFill="1" applyBorder="1" applyAlignment="1" applyProtection="1"/>
    <xf numFmtId="0" fontId="7" fillId="0" borderId="1" xfId="0" applyFont="1" applyBorder="1" applyAlignment="1"/>
    <xf numFmtId="0" fontId="7" fillId="0" borderId="1" xfId="0" applyFont="1" applyBorder="1" applyAlignment="1"/>
    <xf numFmtId="164" fontId="2" fillId="0" borderId="5" xfId="0" applyNumberFormat="1" applyFont="1" applyBorder="1" applyAlignment="1">
      <alignment horizontal="center"/>
    </xf>
    <xf numFmtId="0" fontId="7" fillId="0" borderId="5" xfId="0" applyFont="1" applyBorder="1" applyAlignment="1">
      <alignment vertical="justify"/>
    </xf>
    <xf numFmtId="0" fontId="24" fillId="0" borderId="4" xfId="0" applyFont="1" applyBorder="1" applyAlignment="1"/>
    <xf numFmtId="0" fontId="1" fillId="2" borderId="1" xfId="0" applyFont="1" applyFill="1" applyBorder="1" applyAlignment="1">
      <alignment horizontal="center" vertical="center"/>
    </xf>
    <xf numFmtId="0" fontId="0" fillId="0" borderId="0" xfId="0" applyAlignment="1">
      <alignment horizontal="center"/>
    </xf>
    <xf numFmtId="0" fontId="7" fillId="0" borderId="1" xfId="0" applyFont="1" applyBorder="1" applyAlignment="1"/>
    <xf numFmtId="0" fontId="7" fillId="11" borderId="1" xfId="0" applyFont="1" applyFill="1" applyBorder="1" applyAlignment="1">
      <alignment horizontal="left"/>
    </xf>
    <xf numFmtId="0" fontId="23" fillId="0" borderId="4" xfId="0" applyFont="1" applyBorder="1" applyAlignment="1"/>
    <xf numFmtId="0" fontId="7" fillId="0" borderId="5" xfId="0" applyFont="1" applyBorder="1" applyAlignment="1"/>
    <xf numFmtId="2" fontId="0" fillId="0" borderId="1" xfId="0" applyNumberFormat="1" applyFont="1" applyBorder="1" applyAlignment="1">
      <alignment horizontal="center" wrapText="1"/>
    </xf>
    <xf numFmtId="0" fontId="13" fillId="8" borderId="0" xfId="0" applyFont="1" applyFill="1" applyAlignment="1">
      <alignment horizontal="center" vertical="center" wrapText="1"/>
    </xf>
    <xf numFmtId="49" fontId="13" fillId="8" borderId="0" xfId="0" applyNumberFormat="1" applyFont="1" applyFill="1" applyAlignment="1">
      <alignment horizontal="center" vertical="center" wrapText="1"/>
    </xf>
    <xf numFmtId="0" fontId="13" fillId="8" borderId="0" xfId="0" applyFont="1" applyFill="1" applyAlignment="1">
      <alignment horizontal="justify" vertical="center" wrapText="1"/>
    </xf>
    <xf numFmtId="0" fontId="13" fillId="8" borderId="0" xfId="0" applyFont="1" applyFill="1" applyAlignment="1">
      <alignment horizontal="left" vertical="center" wrapText="1"/>
    </xf>
    <xf numFmtId="4" fontId="13" fillId="8" borderId="0" xfId="0" applyNumberFormat="1" applyFont="1" applyFill="1" applyAlignment="1">
      <alignment horizontal="center" vertical="center" wrapText="1"/>
    </xf>
    <xf numFmtId="8" fontId="13" fillId="8" borderId="0" xfId="0" applyNumberFormat="1" applyFont="1" applyFill="1" applyAlignment="1">
      <alignment horizontal="center" vertical="center" wrapText="1"/>
    </xf>
    <xf numFmtId="0" fontId="7" fillId="0" borderId="5" xfId="0" applyFont="1" applyBorder="1" applyAlignment="1"/>
    <xf numFmtId="0" fontId="7" fillId="0" borderId="1" xfId="0" applyFont="1" applyBorder="1" applyAlignment="1"/>
    <xf numFmtId="164" fontId="26" fillId="0" borderId="1" xfId="1" applyFont="1" applyBorder="1" applyAlignment="1">
      <alignment horizontal="right"/>
    </xf>
    <xf numFmtId="0" fontId="9" fillId="0" borderId="1" xfId="0" applyFont="1" applyBorder="1" applyAlignment="1">
      <alignment horizontal="center"/>
    </xf>
    <xf numFmtId="0" fontId="7" fillId="0" borderId="5" xfId="0" applyFont="1" applyBorder="1" applyAlignment="1"/>
    <xf numFmtId="2" fontId="0" fillId="0" borderId="1" xfId="0" applyNumberFormat="1" applyFont="1" applyBorder="1" applyAlignment="1">
      <alignment vertical="top" wrapText="1"/>
    </xf>
    <xf numFmtId="167" fontId="0" fillId="0" borderId="1" xfId="0" applyNumberFormat="1" applyFont="1" applyBorder="1" applyAlignment="1">
      <alignment horizontal="right" wrapText="1"/>
    </xf>
    <xf numFmtId="164" fontId="16" fillId="0" borderId="1" xfId="1" applyFont="1" applyFill="1" applyBorder="1" applyAlignment="1" applyProtection="1">
      <alignment horizontal="right" wrapText="1"/>
    </xf>
    <xf numFmtId="0" fontId="7" fillId="7" borderId="3" xfId="0" applyFont="1" applyFill="1" applyBorder="1" applyAlignment="1">
      <alignment horizontal="center"/>
    </xf>
    <xf numFmtId="0" fontId="7" fillId="7" borderId="1" xfId="0" applyFont="1" applyFill="1" applyBorder="1" applyAlignment="1">
      <alignment horizontal="center"/>
    </xf>
    <xf numFmtId="164" fontId="7" fillId="7" borderId="1" xfId="1" applyFont="1" applyFill="1" applyBorder="1" applyAlignment="1" applyProtection="1"/>
    <xf numFmtId="0" fontId="7" fillId="11" borderId="3" xfId="0" applyFont="1" applyFill="1" applyBorder="1" applyAlignment="1">
      <alignment horizontal="left"/>
    </xf>
    <xf numFmtId="164" fontId="16" fillId="11" borderId="3" xfId="1" applyFont="1" applyFill="1" applyBorder="1" applyAlignment="1" applyProtection="1"/>
    <xf numFmtId="0" fontId="23" fillId="7" borderId="23" xfId="0" applyFont="1" applyFill="1" applyBorder="1" applyAlignment="1"/>
    <xf numFmtId="0" fontId="0" fillId="7" borderId="3" xfId="0" applyFill="1" applyBorder="1" applyAlignment="1">
      <alignment horizontal="justify" vertical="center"/>
    </xf>
    <xf numFmtId="0" fontId="0" fillId="7" borderId="1" xfId="0" applyFont="1" applyFill="1" applyBorder="1" applyAlignment="1">
      <alignment vertical="top" wrapText="1"/>
    </xf>
    <xf numFmtId="0" fontId="7" fillId="7" borderId="1" xfId="0" applyFont="1" applyFill="1" applyBorder="1" applyAlignment="1">
      <alignment horizontal="justify" vertical="center" wrapText="1"/>
    </xf>
    <xf numFmtId="164" fontId="7" fillId="7" borderId="1" xfId="1" applyFont="1" applyFill="1" applyBorder="1" applyAlignment="1" applyProtection="1">
      <alignment horizontal="center"/>
    </xf>
    <xf numFmtId="164" fontId="7" fillId="7" borderId="3" xfId="1" applyFont="1" applyFill="1" applyBorder="1" applyAlignment="1" applyProtection="1">
      <alignment horizontal="center"/>
    </xf>
    <xf numFmtId="164" fontId="7" fillId="7" borderId="3" xfId="1" applyFont="1" applyFill="1" applyBorder="1" applyAlignment="1" applyProtection="1"/>
    <xf numFmtId="4" fontId="0" fillId="7" borderId="3" xfId="0" applyNumberFormat="1" applyFont="1" applyFill="1" applyBorder="1"/>
    <xf numFmtId="0" fontId="7" fillId="7" borderId="21" xfId="0" applyFont="1" applyFill="1" applyBorder="1" applyAlignment="1">
      <alignment horizontal="left"/>
    </xf>
    <xf numFmtId="164" fontId="7" fillId="7" borderId="21" xfId="1" applyFont="1" applyFill="1" applyBorder="1" applyAlignment="1" applyProtection="1"/>
    <xf numFmtId="0" fontId="7" fillId="7" borderId="22" xfId="0" applyFont="1" applyFill="1" applyBorder="1" applyAlignment="1">
      <alignment horizontal="center"/>
    </xf>
    <xf numFmtId="0" fontId="27" fillId="0" borderId="1" xfId="0" applyFont="1" applyBorder="1" applyAlignment="1"/>
    <xf numFmtId="0" fontId="7" fillId="7" borderId="13" xfId="0" applyFont="1" applyFill="1" applyBorder="1" applyAlignment="1">
      <alignment horizontal="center"/>
    </xf>
    <xf numFmtId="0" fontId="25" fillId="0" borderId="13" xfId="0" applyFont="1" applyBorder="1" applyAlignment="1">
      <alignment horizontal="left" vertical="top"/>
    </xf>
    <xf numFmtId="164" fontId="28" fillId="0" borderId="1" xfId="1" applyFont="1" applyBorder="1" applyAlignment="1">
      <alignment horizontal="center"/>
    </xf>
    <xf numFmtId="164" fontId="7" fillId="7" borderId="2" xfId="1" applyFont="1" applyFill="1" applyBorder="1" applyAlignment="1" applyProtection="1"/>
    <xf numFmtId="0" fontId="7" fillId="7" borderId="13" xfId="0" applyFont="1" applyFill="1" applyBorder="1" applyAlignment="1">
      <alignment horizontal="justify"/>
    </xf>
    <xf numFmtId="164" fontId="7" fillId="7" borderId="13" xfId="1" applyFont="1" applyFill="1" applyBorder="1" applyAlignment="1" applyProtection="1"/>
    <xf numFmtId="0" fontId="7" fillId="7" borderId="1" xfId="0" applyFont="1" applyFill="1" applyBorder="1"/>
    <xf numFmtId="164" fontId="28" fillId="7" borderId="1" xfId="1" applyFont="1" applyFill="1" applyBorder="1" applyAlignment="1" applyProtection="1"/>
    <xf numFmtId="0" fontId="7" fillId="7" borderId="22" xfId="0" applyFont="1" applyFill="1" applyBorder="1" applyAlignment="1">
      <alignment horizontal="left"/>
    </xf>
    <xf numFmtId="164" fontId="7" fillId="7" borderId="22" xfId="1" applyFont="1" applyFill="1" applyBorder="1" applyAlignment="1" applyProtection="1"/>
    <xf numFmtId="164" fontId="25" fillId="7" borderId="22" xfId="1" applyFont="1" applyFill="1" applyBorder="1" applyAlignment="1" applyProtection="1"/>
    <xf numFmtId="164" fontId="7" fillId="7" borderId="1" xfId="1" applyFont="1" applyFill="1" applyBorder="1" applyAlignment="1" applyProtection="1">
      <alignment vertical="top" wrapText="1"/>
    </xf>
    <xf numFmtId="0" fontId="7" fillId="0" borderId="1" xfId="0" applyFont="1" applyBorder="1" applyAlignment="1"/>
    <xf numFmtId="0" fontId="7" fillId="0" borderId="1" xfId="0" applyFont="1" applyBorder="1" applyAlignment="1"/>
    <xf numFmtId="0" fontId="7" fillId="0" borderId="5" xfId="0" applyFont="1" applyBorder="1" applyAlignment="1"/>
    <xf numFmtId="0" fontId="29" fillId="0" borderId="0" xfId="0" applyFont="1" applyAlignment="1">
      <alignment horizontal="left"/>
    </xf>
    <xf numFmtId="0" fontId="29" fillId="0" borderId="0" xfId="0" applyFont="1" applyAlignment="1">
      <alignment horizontal="center"/>
    </xf>
    <xf numFmtId="0" fontId="29" fillId="0" borderId="0" xfId="0" applyFont="1" applyAlignment="1">
      <alignment horizontal="center"/>
    </xf>
    <xf numFmtId="0" fontId="29" fillId="0" borderId="0" xfId="0" applyFont="1" applyAlignment="1"/>
    <xf numFmtId="0" fontId="4" fillId="12" borderId="1" xfId="0" applyFont="1" applyFill="1" applyBorder="1" applyAlignment="1">
      <alignment horizontal="left"/>
    </xf>
    <xf numFmtId="0" fontId="7" fillId="13" borderId="1" xfId="0" applyFont="1" applyFill="1" applyBorder="1" applyAlignment="1">
      <alignment horizontal="center"/>
    </xf>
    <xf numFmtId="164" fontId="7" fillId="13" borderId="1" xfId="1" applyFont="1" applyFill="1" applyBorder="1" applyAlignment="1" applyProtection="1"/>
    <xf numFmtId="164" fontId="6" fillId="13" borderId="1" xfId="1" applyFont="1" applyFill="1" applyBorder="1" applyAlignment="1" applyProtection="1"/>
    <xf numFmtId="0" fontId="4" fillId="12" borderId="3" xfId="0" applyFont="1" applyFill="1" applyBorder="1" applyAlignment="1">
      <alignment horizontal="center"/>
    </xf>
    <xf numFmtId="0" fontId="4" fillId="12" borderId="3" xfId="0" applyFont="1" applyFill="1" applyBorder="1" applyAlignment="1">
      <alignment horizontal="left"/>
    </xf>
    <xf numFmtId="0" fontId="7" fillId="12" borderId="3" xfId="0" applyFont="1" applyFill="1" applyBorder="1" applyAlignment="1">
      <alignment horizontal="center"/>
    </xf>
    <xf numFmtId="164" fontId="4" fillId="12" borderId="3" xfId="1" applyFont="1" applyFill="1" applyBorder="1" applyAlignment="1" applyProtection="1">
      <alignment horizontal="center"/>
    </xf>
    <xf numFmtId="164" fontId="4" fillId="12" borderId="1" xfId="1" applyFont="1" applyFill="1" applyBorder="1" applyAlignment="1" applyProtection="1">
      <alignment horizontal="center"/>
    </xf>
    <xf numFmtId="0" fontId="7" fillId="12" borderId="1" xfId="0" applyFont="1" applyFill="1" applyBorder="1" applyAlignment="1">
      <alignment horizontal="center"/>
    </xf>
    <xf numFmtId="164" fontId="2" fillId="12" borderId="1" xfId="1" applyFont="1" applyFill="1" applyBorder="1" applyAlignment="1" applyProtection="1">
      <alignment horizontal="center"/>
    </xf>
    <xf numFmtId="164" fontId="4" fillId="12" borderId="3" xfId="1" applyFont="1" applyFill="1" applyBorder="1" applyAlignment="1" applyProtection="1"/>
    <xf numFmtId="164" fontId="2" fillId="12" borderId="3" xfId="1" applyFont="1" applyFill="1" applyBorder="1" applyAlignment="1" applyProtection="1"/>
    <xf numFmtId="164" fontId="4" fillId="12" borderId="1" xfId="1" applyFont="1" applyFill="1" applyBorder="1" applyAlignment="1" applyProtection="1"/>
    <xf numFmtId="0" fontId="4" fillId="12" borderId="2" xfId="0" applyFont="1" applyFill="1" applyBorder="1" applyAlignment="1">
      <alignment horizontal="center" vertical="top" wrapText="1"/>
    </xf>
    <xf numFmtId="164" fontId="2" fillId="12" borderId="1" xfId="1" applyFont="1" applyFill="1" applyBorder="1" applyAlignment="1" applyProtection="1"/>
    <xf numFmtId="164" fontId="3" fillId="12" borderId="1" xfId="1" applyFont="1" applyFill="1" applyBorder="1" applyAlignment="1" applyProtection="1"/>
    <xf numFmtId="0" fontId="10" fillId="0" borderId="4" xfId="0" applyFont="1" applyBorder="1" applyAlignment="1">
      <alignment vertical="top"/>
    </xf>
    <xf numFmtId="0" fontId="4" fillId="12" borderId="1" xfId="0" applyFont="1" applyFill="1" applyBorder="1" applyAlignment="1">
      <alignment horizontal="center" vertical="top"/>
    </xf>
    <xf numFmtId="0" fontId="7" fillId="0" borderId="1" xfId="0" applyFont="1" applyBorder="1" applyAlignment="1">
      <alignment horizontal="center" vertical="top"/>
    </xf>
    <xf numFmtId="0" fontId="6" fillId="0" borderId="6" xfId="0" applyFont="1" applyBorder="1" applyAlignment="1">
      <alignment horizontal="center" vertical="top"/>
    </xf>
    <xf numFmtId="0" fontId="4" fillId="12" borderId="3" xfId="0" applyFont="1" applyFill="1" applyBorder="1" applyAlignment="1">
      <alignment horizontal="center" vertical="top"/>
    </xf>
    <xf numFmtId="0" fontId="6" fillId="0" borderId="1" xfId="0" applyFont="1" applyFill="1" applyBorder="1" applyAlignment="1">
      <alignment horizontal="center" vertical="top"/>
    </xf>
    <xf numFmtId="0" fontId="7" fillId="11" borderId="3" xfId="0" applyFont="1" applyFill="1" applyBorder="1" applyAlignment="1">
      <alignment horizontal="center" vertical="top"/>
    </xf>
    <xf numFmtId="0" fontId="0" fillId="0" borderId="0" xfId="0" applyFont="1" applyAlignment="1">
      <alignment vertical="top"/>
    </xf>
    <xf numFmtId="0" fontId="6" fillId="0" borderId="2" xfId="0" applyFont="1" applyBorder="1" applyAlignment="1">
      <alignment horizontal="center" vertical="top"/>
    </xf>
    <xf numFmtId="0" fontId="4" fillId="3" borderId="3" xfId="0" applyFont="1" applyFill="1" applyBorder="1" applyAlignment="1">
      <alignment horizontal="center" vertical="top"/>
    </xf>
    <xf numFmtId="164" fontId="2" fillId="7" borderId="1" xfId="0" applyNumberFormat="1" applyFont="1" applyFill="1" applyBorder="1" applyAlignment="1">
      <alignment horizontal="center"/>
    </xf>
    <xf numFmtId="2" fontId="0" fillId="7" borderId="1" xfId="0" applyNumberFormat="1" applyFont="1" applyFill="1" applyBorder="1" applyAlignment="1">
      <alignment horizontal="right" wrapText="1"/>
    </xf>
    <xf numFmtId="0" fontId="30" fillId="0" borderId="1" xfId="0" applyFont="1" applyFill="1" applyBorder="1" applyAlignment="1">
      <alignment horizontal="left" vertical="top"/>
    </xf>
    <xf numFmtId="0" fontId="31" fillId="12" borderId="3" xfId="0" applyFont="1" applyFill="1" applyBorder="1" applyAlignment="1">
      <alignment horizontal="left" vertical="top"/>
    </xf>
    <xf numFmtId="0" fontId="31" fillId="3" borderId="3" xfId="0" applyFont="1" applyFill="1" applyBorder="1" applyAlignment="1">
      <alignment horizontal="left" vertical="top"/>
    </xf>
    <xf numFmtId="0" fontId="30" fillId="0" borderId="4" xfId="0" applyFont="1" applyBorder="1" applyAlignment="1">
      <alignment horizontal="left" vertical="top"/>
    </xf>
    <xf numFmtId="0" fontId="31" fillId="12" borderId="1" xfId="0" applyFont="1" applyFill="1" applyBorder="1" applyAlignment="1">
      <alignment horizontal="left" vertical="top"/>
    </xf>
    <xf numFmtId="0" fontId="30" fillId="0" borderId="20" xfId="0" applyFont="1" applyBorder="1" applyAlignment="1">
      <alignment horizontal="left" vertical="top"/>
    </xf>
    <xf numFmtId="0" fontId="30" fillId="0" borderId="1" xfId="0" applyFont="1" applyBorder="1" applyAlignment="1">
      <alignment horizontal="left" vertical="top"/>
    </xf>
    <xf numFmtId="0" fontId="30" fillId="0" borderId="4" xfId="0" applyFont="1" applyBorder="1" applyAlignment="1"/>
    <xf numFmtId="0" fontId="30" fillId="0" borderId="0" xfId="0" applyFont="1" applyAlignment="1">
      <alignment horizontal="left" vertical="top"/>
    </xf>
    <xf numFmtId="0" fontId="31" fillId="12" borderId="2" xfId="0" applyFont="1" applyFill="1" applyBorder="1" applyAlignment="1">
      <alignment horizontal="left" vertical="top" wrapText="1"/>
    </xf>
    <xf numFmtId="0" fontId="30" fillId="0" borderId="2" xfId="0" applyFont="1" applyBorder="1" applyAlignment="1">
      <alignment horizontal="left" vertical="top"/>
    </xf>
    <xf numFmtId="0" fontId="30" fillId="0" borderId="4" xfId="0" applyFont="1" applyBorder="1" applyAlignment="1">
      <alignment vertical="top"/>
    </xf>
    <xf numFmtId="0" fontId="30" fillId="0" borderId="1" xfId="0" applyFont="1" applyBorder="1" applyAlignment="1">
      <alignment horizontal="left" vertical="top" wrapText="1"/>
    </xf>
    <xf numFmtId="0" fontId="30" fillId="7" borderId="1" xfId="0" applyFont="1" applyFill="1" applyBorder="1" applyAlignment="1">
      <alignment horizontal="left" vertical="top"/>
    </xf>
    <xf numFmtId="0" fontId="32" fillId="14" borderId="24" xfId="0" applyFont="1" applyFill="1" applyBorder="1" applyAlignment="1">
      <alignment horizontal="left" vertical="top" wrapText="1"/>
    </xf>
    <xf numFmtId="0" fontId="32" fillId="14" borderId="24" xfId="0" applyFont="1" applyFill="1" applyBorder="1" applyAlignment="1">
      <alignment horizontal="right" vertical="top" wrapText="1"/>
    </xf>
    <xf numFmtId="0" fontId="32" fillId="14" borderId="24" xfId="0" applyFont="1" applyFill="1" applyBorder="1" applyAlignment="1">
      <alignment horizontal="center" vertical="top" wrapText="1"/>
    </xf>
    <xf numFmtId="0" fontId="33" fillId="15" borderId="24" xfId="0" applyFont="1" applyFill="1" applyBorder="1" applyAlignment="1">
      <alignment horizontal="left" vertical="top" wrapText="1"/>
    </xf>
    <xf numFmtId="0" fontId="33" fillId="15" borderId="24" xfId="0" applyFont="1" applyFill="1" applyBorder="1" applyAlignment="1">
      <alignment horizontal="right" vertical="top" wrapText="1"/>
    </xf>
    <xf numFmtId="0" fontId="33" fillId="15" borderId="24" xfId="0" applyFont="1" applyFill="1" applyBorder="1" applyAlignment="1">
      <alignment horizontal="left" vertical="top" wrapText="1"/>
    </xf>
    <xf numFmtId="0" fontId="33" fillId="15" borderId="24" xfId="0" applyFont="1" applyFill="1" applyBorder="1" applyAlignment="1">
      <alignment horizontal="center" vertical="top" wrapText="1"/>
    </xf>
    <xf numFmtId="168" fontId="33" fillId="15" borderId="24" xfId="0" applyNumberFormat="1" applyFont="1" applyFill="1" applyBorder="1" applyAlignment="1">
      <alignment horizontal="right" vertical="top" wrapText="1"/>
    </xf>
    <xf numFmtId="4" fontId="33" fillId="15" borderId="24" xfId="0" applyNumberFormat="1" applyFont="1" applyFill="1" applyBorder="1" applyAlignment="1">
      <alignment horizontal="right" vertical="top" wrapText="1"/>
    </xf>
    <xf numFmtId="0" fontId="34" fillId="16" borderId="24" xfId="0" applyFont="1" applyFill="1" applyBorder="1" applyAlignment="1">
      <alignment horizontal="left" vertical="top" wrapText="1"/>
    </xf>
    <xf numFmtId="0" fontId="34" fillId="16" borderId="24" xfId="0" applyFont="1" applyFill="1" applyBorder="1" applyAlignment="1">
      <alignment horizontal="right" vertical="top" wrapText="1"/>
    </xf>
    <xf numFmtId="0" fontId="34" fillId="16" borderId="24" xfId="0" applyFont="1" applyFill="1" applyBorder="1" applyAlignment="1">
      <alignment horizontal="center" vertical="top" wrapText="1"/>
    </xf>
    <xf numFmtId="168" fontId="34" fillId="16" borderId="24" xfId="0" applyNumberFormat="1" applyFont="1" applyFill="1" applyBorder="1" applyAlignment="1">
      <alignment horizontal="right" vertical="top" wrapText="1"/>
    </xf>
    <xf numFmtId="4" fontId="34" fillId="16" borderId="24" xfId="0" applyNumberFormat="1" applyFont="1" applyFill="1" applyBorder="1" applyAlignment="1">
      <alignment horizontal="right" vertical="top" wrapText="1"/>
    </xf>
    <xf numFmtId="0" fontId="34" fillId="17" borderId="24" xfId="0" applyFont="1" applyFill="1" applyBorder="1" applyAlignment="1">
      <alignment horizontal="left" vertical="top" wrapText="1"/>
    </xf>
    <xf numFmtId="0" fontId="34" fillId="17" borderId="24" xfId="0" applyFont="1" applyFill="1" applyBorder="1" applyAlignment="1">
      <alignment horizontal="right" vertical="top" wrapText="1"/>
    </xf>
    <xf numFmtId="0" fontId="34" fillId="17" borderId="24" xfId="0" applyFont="1" applyFill="1" applyBorder="1" applyAlignment="1">
      <alignment horizontal="center" vertical="top" wrapText="1"/>
    </xf>
    <xf numFmtId="168" fontId="34" fillId="17" borderId="24" xfId="0" applyNumberFormat="1" applyFont="1" applyFill="1" applyBorder="1" applyAlignment="1">
      <alignment horizontal="right" vertical="top" wrapText="1"/>
    </xf>
    <xf numFmtId="4" fontId="34" fillId="17" borderId="24" xfId="0" applyNumberFormat="1" applyFont="1" applyFill="1" applyBorder="1" applyAlignment="1">
      <alignment horizontal="right" vertical="top" wrapText="1"/>
    </xf>
    <xf numFmtId="0" fontId="34" fillId="17" borderId="24" xfId="0" applyFont="1" applyFill="1" applyBorder="1" applyAlignment="1">
      <alignment horizontal="right" vertical="center" wrapText="1"/>
    </xf>
    <xf numFmtId="0" fontId="33" fillId="7" borderId="24" xfId="0" applyFont="1" applyFill="1" applyBorder="1" applyAlignment="1">
      <alignment horizontal="left" vertical="top" wrapText="1"/>
    </xf>
    <xf numFmtId="164" fontId="7" fillId="7" borderId="1" xfId="1" applyFont="1" applyFill="1" applyBorder="1" applyAlignment="1" applyProtection="1">
      <protection locked="0"/>
    </xf>
    <xf numFmtId="164" fontId="7" fillId="7" borderId="2" xfId="1" applyFont="1" applyFill="1" applyBorder="1" applyAlignment="1" applyProtection="1">
      <protection locked="0"/>
    </xf>
    <xf numFmtId="0" fontId="1" fillId="0" borderId="0" xfId="0" applyFont="1" applyAlignment="1">
      <alignment horizontal="center"/>
    </xf>
    <xf numFmtId="4" fontId="0" fillId="0" borderId="0" xfId="0" applyNumberFormat="1"/>
    <xf numFmtId="0" fontId="7" fillId="0" borderId="20" xfId="0" applyFont="1" applyBorder="1" applyAlignment="1">
      <alignment horizontal="center" vertical="top" wrapText="1"/>
    </xf>
    <xf numFmtId="0" fontId="7" fillId="0" borderId="20" xfId="0" applyFont="1" applyBorder="1" applyAlignment="1">
      <alignment horizontal="center"/>
    </xf>
    <xf numFmtId="164" fontId="7" fillId="7" borderId="20" xfId="1" applyFont="1" applyFill="1" applyBorder="1" applyAlignment="1" applyProtection="1">
      <alignment horizontal="center"/>
    </xf>
    <xf numFmtId="164" fontId="7" fillId="0" borderId="20" xfId="1" applyFont="1" applyFill="1" applyBorder="1" applyAlignment="1" applyProtection="1"/>
    <xf numFmtId="164" fontId="2" fillId="0" borderId="25" xfId="0" applyNumberFormat="1" applyFont="1" applyBorder="1" applyAlignment="1">
      <alignment horizontal="center"/>
    </xf>
    <xf numFmtId="0" fontId="10" fillId="0" borderId="27" xfId="0" applyFont="1" applyBorder="1" applyAlignment="1"/>
    <xf numFmtId="0" fontId="7" fillId="0" borderId="28" xfId="0" applyFont="1" applyBorder="1" applyAlignment="1"/>
    <xf numFmtId="0" fontId="30" fillId="0" borderId="15" xfId="0" applyFont="1" applyBorder="1" applyAlignment="1">
      <alignment horizontal="left" vertical="top"/>
    </xf>
    <xf numFmtId="0" fontId="7" fillId="0" borderId="20" xfId="0" applyFont="1" applyBorder="1" applyAlignment="1">
      <alignment horizontal="left" vertical="top" wrapText="1"/>
    </xf>
    <xf numFmtId="164" fontId="4" fillId="0" borderId="30" xfId="1" applyFont="1" applyFill="1" applyBorder="1" applyAlignment="1" applyProtection="1"/>
    <xf numFmtId="0" fontId="7" fillId="0" borderId="20" xfId="0" applyFont="1" applyBorder="1" applyAlignment="1">
      <alignment horizontal="left"/>
    </xf>
    <xf numFmtId="164" fontId="4" fillId="0" borderId="25" xfId="1" applyFont="1" applyFill="1" applyBorder="1" applyAlignment="1" applyProtection="1"/>
    <xf numFmtId="164" fontId="2" fillId="0" borderId="28" xfId="0" applyNumberFormat="1" applyFont="1" applyBorder="1" applyAlignment="1">
      <alignment horizontal="center"/>
    </xf>
    <xf numFmtId="0" fontId="27" fillId="0" borderId="25" xfId="0" applyFont="1" applyBorder="1" applyAlignment="1"/>
    <xf numFmtId="0" fontId="7" fillId="0" borderId="25" xfId="0" applyFont="1" applyBorder="1" applyAlignment="1"/>
    <xf numFmtId="164" fontId="7" fillId="7" borderId="35" xfId="1" applyFont="1" applyFill="1" applyBorder="1" applyAlignment="1" applyProtection="1"/>
    <xf numFmtId="164" fontId="7" fillId="0" borderId="36" xfId="1" applyFont="1" applyFill="1" applyBorder="1" applyAlignment="1" applyProtection="1"/>
    <xf numFmtId="164" fontId="4" fillId="7" borderId="17" xfId="1" applyFont="1" applyFill="1" applyBorder="1" applyAlignment="1" applyProtection="1"/>
    <xf numFmtId="0" fontId="7" fillId="0" borderId="23" xfId="0" applyFont="1" applyBorder="1" applyAlignment="1">
      <alignment horizontal="justify" vertical="center" wrapText="1"/>
    </xf>
    <xf numFmtId="0" fontId="7" fillId="0" borderId="23" xfId="0" applyFont="1" applyBorder="1" applyAlignment="1">
      <alignment horizontal="center" vertical="top" wrapText="1"/>
    </xf>
    <xf numFmtId="164" fontId="7" fillId="7" borderId="23" xfId="1" applyFont="1" applyFill="1" applyBorder="1" applyAlignment="1" applyProtection="1">
      <alignment vertical="top" wrapText="1"/>
    </xf>
    <xf numFmtId="164" fontId="7" fillId="0" borderId="23" xfId="1" applyFont="1" applyFill="1" applyBorder="1" applyAlignment="1" applyProtection="1"/>
    <xf numFmtId="0" fontId="7" fillId="0" borderId="23" xfId="0" applyFont="1" applyBorder="1" applyAlignment="1">
      <alignment horizontal="center" vertical="top"/>
    </xf>
    <xf numFmtId="0" fontId="30" fillId="0" borderId="29" xfId="0" applyFont="1" applyBorder="1" applyAlignment="1"/>
    <xf numFmtId="164" fontId="7" fillId="0" borderId="20" xfId="1" applyFont="1" applyFill="1" applyBorder="1" applyAlignment="1" applyProtection="1">
      <alignment vertical="top" wrapText="1"/>
    </xf>
    <xf numFmtId="164" fontId="4" fillId="0" borderId="13" xfId="1" applyFont="1" applyFill="1" applyBorder="1" applyAlignment="1" applyProtection="1"/>
    <xf numFmtId="0" fontId="5" fillId="0" borderId="27" xfId="0" applyFont="1" applyBorder="1" applyAlignment="1"/>
    <xf numFmtId="0" fontId="10" fillId="0" borderId="28" xfId="0" applyFont="1" applyBorder="1" applyAlignment="1"/>
    <xf numFmtId="2" fontId="11" fillId="0" borderId="25" xfId="0" applyNumberFormat="1" applyFont="1" applyBorder="1" applyAlignment="1">
      <alignment horizontal="center"/>
    </xf>
    <xf numFmtId="164" fontId="4" fillId="0" borderId="3" xfId="1" applyFont="1" applyFill="1" applyBorder="1" applyAlignment="1" applyProtection="1"/>
    <xf numFmtId="164" fontId="7" fillId="7" borderId="23" xfId="1" applyFont="1" applyFill="1" applyBorder="1" applyAlignment="1" applyProtection="1">
      <protection locked="0"/>
    </xf>
    <xf numFmtId="164" fontId="4" fillId="0" borderId="20" xfId="1" applyFont="1" applyFill="1" applyBorder="1" applyAlignment="1" applyProtection="1"/>
    <xf numFmtId="0" fontId="7" fillId="7" borderId="23" xfId="0" applyFont="1" applyFill="1" applyBorder="1" applyAlignment="1">
      <alignment horizontal="justify" vertical="center" wrapText="1"/>
    </xf>
    <xf numFmtId="0" fontId="7" fillId="0" borderId="13" xfId="0" applyFont="1" applyBorder="1" applyAlignment="1">
      <alignment horizontal="center" vertical="top" wrapText="1"/>
    </xf>
    <xf numFmtId="0" fontId="30" fillId="0" borderId="13" xfId="0" applyFont="1" applyBorder="1" applyAlignment="1"/>
    <xf numFmtId="0" fontId="7" fillId="7" borderId="13" xfId="0" applyFont="1" applyFill="1" applyBorder="1" applyAlignment="1">
      <alignment horizontal="justify" vertical="center" wrapText="1"/>
    </xf>
    <xf numFmtId="164" fontId="7" fillId="7" borderId="13" xfId="1" applyFont="1" applyFill="1" applyBorder="1" applyAlignment="1" applyProtection="1">
      <protection locked="0"/>
    </xf>
    <xf numFmtId="164" fontId="7" fillId="0" borderId="13" xfId="1" applyFont="1" applyFill="1" applyBorder="1" applyAlignment="1" applyProtection="1"/>
    <xf numFmtId="0" fontId="0" fillId="0" borderId="13" xfId="0" applyBorder="1"/>
    <xf numFmtId="0" fontId="0" fillId="0" borderId="13" xfId="0" applyBorder="1" applyAlignment="1">
      <alignment horizontal="center"/>
    </xf>
    <xf numFmtId="0" fontId="28" fillId="0" borderId="0" xfId="0" applyFont="1"/>
    <xf numFmtId="0" fontId="12" fillId="0" borderId="0" xfId="0" applyFont="1" applyBorder="1" applyAlignment="1">
      <alignment horizontal="left"/>
    </xf>
    <xf numFmtId="0" fontId="1" fillId="0" borderId="0" xfId="0" applyFont="1" applyBorder="1" applyAlignment="1">
      <alignment horizontal="center"/>
    </xf>
    <xf numFmtId="0" fontId="1" fillId="2" borderId="1" xfId="0" applyFont="1" applyFill="1" applyBorder="1" applyAlignment="1">
      <alignment horizontal="center" vertical="center"/>
    </xf>
    <xf numFmtId="0" fontId="1" fillId="2" borderId="3" xfId="0" applyFont="1" applyFill="1" applyBorder="1" applyAlignment="1">
      <alignment horizontal="center" vertical="center"/>
    </xf>
    <xf numFmtId="0" fontId="7" fillId="0" borderId="4" xfId="0" applyFont="1" applyBorder="1" applyAlignment="1"/>
    <xf numFmtId="0" fontId="7" fillId="0" borderId="5" xfId="0" applyFont="1" applyBorder="1" applyAlignment="1"/>
    <xf numFmtId="0" fontId="7" fillId="0" borderId="1" xfId="0" applyFont="1" applyBorder="1" applyAlignment="1"/>
    <xf numFmtId="0" fontId="7" fillId="3" borderId="4" xfId="0" applyFont="1" applyFill="1" applyBorder="1" applyAlignment="1"/>
    <xf numFmtId="0" fontId="7" fillId="3" borderId="5" xfId="0" applyFont="1" applyFill="1" applyBorder="1" applyAlignment="1"/>
    <xf numFmtId="0" fontId="9" fillId="0" borderId="1" xfId="0" applyFont="1" applyBorder="1" applyAlignment="1"/>
    <xf numFmtId="0" fontId="9" fillId="0" borderId="4" xfId="0" applyFont="1" applyBorder="1" applyAlignment="1"/>
    <xf numFmtId="0" fontId="9" fillId="0" borderId="5" xfId="0" applyFont="1" applyBorder="1" applyAlignment="1"/>
    <xf numFmtId="0" fontId="9" fillId="2" borderId="1" xfId="0" applyFont="1" applyFill="1" applyBorder="1" applyAlignment="1">
      <alignment horizontal="center"/>
    </xf>
    <xf numFmtId="0" fontId="10" fillId="0" borderId="1" xfId="0" applyFont="1" applyBorder="1" applyAlignment="1"/>
    <xf numFmtId="0" fontId="7" fillId="3" borderId="1" xfId="0" applyFont="1" applyFill="1" applyBorder="1" applyAlignment="1"/>
    <xf numFmtId="0" fontId="7" fillId="2" borderId="1" xfId="0" applyFont="1" applyFill="1" applyBorder="1" applyAlignment="1">
      <alignment horizontal="center"/>
    </xf>
    <xf numFmtId="0" fontId="9" fillId="3" borderId="4" xfId="0" applyFont="1" applyFill="1" applyBorder="1" applyAlignment="1"/>
    <xf numFmtId="0" fontId="9" fillId="3" borderId="5" xfId="0" applyFont="1" applyFill="1" applyBorder="1" applyAlignment="1"/>
    <xf numFmtId="0" fontId="10" fillId="0" borderId="4" xfId="0" applyFont="1" applyBorder="1" applyAlignment="1">
      <alignment horizontal="center" vertical="top"/>
    </xf>
    <xf numFmtId="0" fontId="0" fillId="0" borderId="5" xfId="0" applyBorder="1"/>
    <xf numFmtId="0" fontId="7" fillId="0" borderId="4" xfId="0" applyFont="1" applyBorder="1" applyAlignment="1">
      <alignment horizontal="center"/>
    </xf>
    <xf numFmtId="0" fontId="7" fillId="0" borderId="5" xfId="0" applyFont="1" applyBorder="1" applyAlignment="1">
      <alignment horizontal="center"/>
    </xf>
    <xf numFmtId="0" fontId="29" fillId="0" borderId="0" xfId="0" applyFont="1" applyAlignment="1">
      <alignment horizontal="center"/>
    </xf>
    <xf numFmtId="0" fontId="29" fillId="0" borderId="0" xfId="0" applyFont="1" applyAlignment="1">
      <alignment horizontal="left"/>
    </xf>
    <xf numFmtId="0" fontId="29" fillId="0" borderId="0" xfId="0" applyFont="1" applyBorder="1" applyAlignment="1">
      <alignment horizontal="center"/>
    </xf>
    <xf numFmtId="0" fontId="1" fillId="2" borderId="2" xfId="0" applyFont="1" applyFill="1" applyBorder="1" applyAlignment="1">
      <alignment horizontal="center" vertical="center"/>
    </xf>
    <xf numFmtId="0" fontId="1" fillId="0" borderId="1" xfId="0" applyFont="1" applyFill="1" applyBorder="1" applyAlignment="1">
      <alignment horizontal="center" vertical="center"/>
    </xf>
    <xf numFmtId="0" fontId="5" fillId="0" borderId="1" xfId="0" applyFont="1" applyBorder="1" applyAlignment="1">
      <alignment horizontal="center"/>
    </xf>
    <xf numFmtId="0" fontId="9" fillId="0" borderId="1" xfId="0" applyFont="1" applyBorder="1" applyAlignment="1">
      <alignment horizontal="center"/>
    </xf>
    <xf numFmtId="0" fontId="4" fillId="0" borderId="31" xfId="0" applyFont="1" applyBorder="1" applyAlignment="1">
      <alignment horizontal="right" vertical="top" wrapText="1"/>
    </xf>
    <xf numFmtId="0" fontId="4" fillId="0" borderId="32" xfId="0" applyFont="1" applyBorder="1" applyAlignment="1">
      <alignment horizontal="right" vertical="top" wrapText="1"/>
    </xf>
    <xf numFmtId="0" fontId="4" fillId="0" borderId="33" xfId="0" applyFont="1" applyBorder="1" applyAlignment="1">
      <alignment horizontal="right" vertical="top" wrapText="1"/>
    </xf>
    <xf numFmtId="0" fontId="4" fillId="0" borderId="31" xfId="0" applyFont="1" applyBorder="1" applyAlignment="1">
      <alignment horizontal="right" vertical="top"/>
    </xf>
    <xf numFmtId="0" fontId="4" fillId="0" borderId="32" xfId="0" applyFont="1" applyBorder="1" applyAlignment="1">
      <alignment horizontal="right" vertical="top"/>
    </xf>
    <xf numFmtId="0" fontId="4" fillId="0" borderId="33" xfId="0" applyFont="1" applyBorder="1" applyAlignment="1">
      <alignment horizontal="right" vertical="top"/>
    </xf>
    <xf numFmtId="0" fontId="4" fillId="0" borderId="27" xfId="0" applyFont="1" applyBorder="1" applyAlignment="1">
      <alignment horizontal="right" vertical="top"/>
    </xf>
    <xf numFmtId="0" fontId="4" fillId="0" borderId="26" xfId="0" applyFont="1" applyBorder="1" applyAlignment="1">
      <alignment horizontal="right" vertical="top"/>
    </xf>
    <xf numFmtId="0" fontId="4" fillId="0" borderId="28" xfId="0" applyFont="1" applyBorder="1" applyAlignment="1">
      <alignment horizontal="right" vertical="top"/>
    </xf>
    <xf numFmtId="0" fontId="4" fillId="11" borderId="34" xfId="0" applyFont="1" applyFill="1" applyBorder="1" applyAlignment="1">
      <alignment horizontal="right" vertical="top"/>
    </xf>
    <xf numFmtId="0" fontId="4" fillId="11" borderId="17" xfId="0" applyFont="1" applyFill="1" applyBorder="1" applyAlignment="1">
      <alignment horizontal="right" vertical="top"/>
    </xf>
    <xf numFmtId="0" fontId="4" fillId="11" borderId="37" xfId="0" applyFont="1" applyFill="1" applyBorder="1" applyAlignment="1">
      <alignment horizontal="right" vertical="top"/>
    </xf>
    <xf numFmtId="0" fontId="4" fillId="0" borderId="27" xfId="0" applyFont="1" applyBorder="1" applyAlignment="1">
      <alignment horizontal="right" vertical="top" wrapText="1"/>
    </xf>
    <xf numFmtId="0" fontId="4" fillId="0" borderId="26" xfId="0" applyFont="1" applyBorder="1" applyAlignment="1">
      <alignment horizontal="right" vertical="top" wrapText="1"/>
    </xf>
    <xf numFmtId="0" fontId="4" fillId="0" borderId="28" xfId="0" applyFont="1" applyBorder="1" applyAlignment="1">
      <alignment horizontal="right" vertical="top" wrapText="1"/>
    </xf>
    <xf numFmtId="0" fontId="4" fillId="0" borderId="13" xfId="0" applyFont="1" applyBorder="1" applyAlignment="1">
      <alignment horizontal="right" vertical="top"/>
    </xf>
    <xf numFmtId="0" fontId="4" fillId="0" borderId="15" xfId="0" applyFont="1" applyBorder="1" applyAlignment="1">
      <alignment horizontal="right" vertical="top" wrapText="1"/>
    </xf>
    <xf numFmtId="0" fontId="4" fillId="0" borderId="14" xfId="0" applyFont="1" applyBorder="1" applyAlignment="1">
      <alignment horizontal="right" vertical="top" wrapText="1"/>
    </xf>
    <xf numFmtId="0" fontId="4" fillId="0" borderId="38" xfId="0" applyFont="1" applyBorder="1" applyAlignment="1">
      <alignment horizontal="right" vertical="top" wrapText="1"/>
    </xf>
    <xf numFmtId="0" fontId="10" fillId="4" borderId="0" xfId="0" applyFont="1" applyFill="1" applyBorder="1" applyAlignment="1">
      <alignment horizontal="left" vertical="center" wrapText="1"/>
    </xf>
    <xf numFmtId="0" fontId="34" fillId="17" borderId="24" xfId="0" applyFont="1" applyFill="1" applyBorder="1" applyAlignment="1">
      <alignment horizontal="left" vertical="top" wrapText="1"/>
    </xf>
    <xf numFmtId="0" fontId="32" fillId="14" borderId="24" xfId="0" applyFont="1" applyFill="1" applyBorder="1" applyAlignment="1">
      <alignment horizontal="left" vertical="top" wrapText="1"/>
    </xf>
    <xf numFmtId="0" fontId="33" fillId="15" borderId="24" xfId="0" applyFont="1" applyFill="1" applyBorder="1" applyAlignment="1">
      <alignment horizontal="left" vertical="top" wrapText="1"/>
    </xf>
    <xf numFmtId="0" fontId="34" fillId="16" borderId="24" xfId="0" applyFont="1" applyFill="1" applyBorder="1" applyAlignment="1">
      <alignment horizontal="left" vertical="top" wrapText="1"/>
    </xf>
    <xf numFmtId="4" fontId="13" fillId="0" borderId="0" xfId="0" applyNumberFormat="1" applyFont="1" applyFill="1" applyAlignment="1">
      <alignment horizontal="center" vertical="center" wrapText="1"/>
    </xf>
    <xf numFmtId="0" fontId="20" fillId="0" borderId="0" xfId="0" applyFont="1" applyBorder="1" applyAlignment="1">
      <alignment horizontal="center"/>
    </xf>
    <xf numFmtId="0" fontId="1" fillId="0" borderId="1" xfId="0" applyFont="1" applyBorder="1" applyAlignment="1">
      <alignment horizontal="center" vertical="center"/>
    </xf>
    <xf numFmtId="0" fontId="0" fillId="0" borderId="1" xfId="0" applyFont="1" applyBorder="1" applyAlignment="1">
      <alignment horizontal="center" vertical="center" wrapText="1"/>
    </xf>
    <xf numFmtId="0" fontId="1" fillId="0" borderId="1" xfId="0" applyFont="1" applyBorder="1" applyAlignment="1">
      <alignment horizontal="distributed" vertical="center"/>
    </xf>
    <xf numFmtId="0" fontId="29" fillId="2" borderId="1" xfId="0" applyFont="1" applyFill="1" applyBorder="1" applyAlignment="1">
      <alignment horizontal="center" vertical="center"/>
    </xf>
    <xf numFmtId="0" fontId="29" fillId="2" borderId="23" xfId="0" applyFont="1" applyFill="1" applyBorder="1" applyAlignment="1">
      <alignment horizontal="center" vertical="center"/>
    </xf>
    <xf numFmtId="0" fontId="29" fillId="2" borderId="3" xfId="0" applyFont="1" applyFill="1" applyBorder="1" applyAlignment="1">
      <alignment horizontal="center" vertical="center"/>
    </xf>
    <xf numFmtId="0" fontId="35" fillId="3" borderId="27" xfId="0" applyFont="1" applyFill="1" applyBorder="1" applyAlignment="1">
      <alignment horizontal="center"/>
    </xf>
    <xf numFmtId="0" fontId="35" fillId="3" borderId="26" xfId="0" applyFont="1" applyFill="1" applyBorder="1" applyAlignment="1">
      <alignment horizontal="center"/>
    </xf>
    <xf numFmtId="0" fontId="35" fillId="3" borderId="28" xfId="0" applyFont="1" applyFill="1" applyBorder="1" applyAlignment="1">
      <alignment horizontal="center"/>
    </xf>
    <xf numFmtId="0" fontId="36" fillId="0" borderId="3" xfId="0" applyFont="1" applyFill="1" applyBorder="1" applyAlignment="1">
      <alignment horizontal="center"/>
    </xf>
    <xf numFmtId="0" fontId="36" fillId="0" borderId="3" xfId="0" applyFont="1" applyFill="1" applyBorder="1" applyAlignment="1">
      <alignment horizontal="left"/>
    </xf>
    <xf numFmtId="169" fontId="36" fillId="0" borderId="25" xfId="1" applyNumberFormat="1" applyFont="1" applyFill="1" applyBorder="1" applyAlignment="1" applyProtection="1">
      <alignment horizontal="center"/>
    </xf>
    <xf numFmtId="0" fontId="36" fillId="0" borderId="1" xfId="0" applyFont="1" applyFill="1" applyBorder="1" applyAlignment="1">
      <alignment horizontal="left"/>
    </xf>
    <xf numFmtId="0" fontId="35" fillId="2" borderId="3" xfId="0" applyFont="1" applyFill="1" applyBorder="1" applyAlignment="1">
      <alignment horizontal="center"/>
    </xf>
    <xf numFmtId="0" fontId="35" fillId="2" borderId="3" xfId="0" applyFont="1" applyFill="1" applyBorder="1"/>
    <xf numFmtId="169" fontId="35" fillId="2" borderId="3" xfId="0" applyNumberFormat="1" applyFont="1" applyFill="1" applyBorder="1" applyAlignment="1">
      <alignment horizontal="center"/>
    </xf>
    <xf numFmtId="0" fontId="29" fillId="0" borderId="0" xfId="0" applyFont="1"/>
  </cellXfs>
  <cellStyles count="2">
    <cellStyle name="Normal" xfId="0" builtinId="0"/>
    <cellStyle name="Vírgula" xfId="1" builtinId="3"/>
  </cellStyles>
  <dxfs count="276">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val="0"/>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style="thin">
          <color indexed="8"/>
        </right>
        <top/>
        <bottom/>
      </border>
    </dxf>
    <dxf>
      <font>
        <b/>
        <i val="0"/>
        <condense val="0"/>
        <extend val="0"/>
      </font>
      <border>
        <left/>
        <right style="thin">
          <color indexed="8"/>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font>
        <b/>
        <i/>
        <condense val="0"/>
        <extend val="0"/>
        <color indexed="10"/>
      </font>
      <border>
        <left style="thin">
          <color indexed="10"/>
        </left>
        <right style="thin">
          <color indexed="10"/>
        </right>
        <top style="thin">
          <color indexed="10"/>
        </top>
        <bottom style="thin">
          <color indexed="10"/>
        </bottom>
      </border>
    </dxf>
    <dxf>
      <font>
        <b val="0"/>
        <i val="0"/>
        <condense val="0"/>
        <extend val="0"/>
        <color indexed="8"/>
      </font>
      <border>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style="thin">
          <color indexed="8"/>
        </right>
        <top/>
        <bottom/>
      </border>
    </dxf>
    <dxf>
      <font>
        <b/>
        <i val="0"/>
        <condense val="0"/>
        <extend val="0"/>
      </font>
      <border>
        <left/>
        <right style="thin">
          <color indexed="8"/>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font>
        <b/>
        <i/>
        <condense val="0"/>
        <extend val="0"/>
        <color indexed="10"/>
      </font>
      <border>
        <left style="thin">
          <color indexed="10"/>
        </left>
        <right style="thin">
          <color indexed="10"/>
        </right>
        <top style="thin">
          <color indexed="10"/>
        </top>
        <bottom style="thin">
          <color indexed="10"/>
        </bottom>
      </border>
    </dxf>
    <dxf>
      <font>
        <b val="0"/>
        <i val="0"/>
        <condense val="0"/>
        <extend val="0"/>
        <color indexed="8"/>
      </font>
      <border>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right/>
        <top style="thin">
          <color indexed="8"/>
        </top>
        <bottom style="thin">
          <color indexed="8"/>
        </bottom>
      </border>
    </dxf>
    <dxf>
      <font>
        <b val="0"/>
        <i val="0"/>
        <condense val="0"/>
        <extend val="0"/>
      </font>
      <border>
        <left style="thin">
          <color indexed="8"/>
        </left>
        <right style="thin">
          <color indexed="8"/>
        </right>
        <top/>
        <bottom/>
      </border>
    </dxf>
    <dxf>
      <font>
        <b/>
        <i val="0"/>
        <condense val="0"/>
        <extend val="0"/>
      </font>
      <border>
        <left style="thin">
          <color indexed="8"/>
        </left>
        <right style="thin">
          <color indexed="8"/>
        </right>
        <top style="thin">
          <color indexed="8"/>
        </top>
        <bottom style="thin">
          <color indexed="8"/>
        </bottom>
      </border>
    </dxf>
    <dxf>
      <border>
        <left style="thin">
          <color indexed="8"/>
        </left>
        <right/>
        <top/>
        <bottom/>
      </border>
    </dxf>
    <dxf>
      <font>
        <b/>
        <i val="0"/>
        <condense val="0"/>
        <extend val="0"/>
      </font>
      <border>
        <left style="thin">
          <color indexed="8"/>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border>
        <left/>
        <right style="thin">
          <color indexed="8"/>
        </right>
        <top/>
        <bottom/>
      </border>
    </dxf>
    <dxf>
      <font>
        <b/>
        <i val="0"/>
        <condense val="0"/>
        <extend val="0"/>
      </font>
      <border>
        <left/>
        <right style="thin">
          <color indexed="8"/>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
      <font>
        <b/>
        <i/>
        <condense val="0"/>
        <extend val="0"/>
        <color indexed="10"/>
      </font>
      <border>
        <left style="thin">
          <color indexed="10"/>
        </left>
        <right style="thin">
          <color indexed="10"/>
        </right>
        <top style="thin">
          <color indexed="10"/>
        </top>
        <bottom style="thin">
          <color indexed="10"/>
        </bottom>
      </border>
    </dxf>
    <dxf>
      <font>
        <b val="0"/>
        <i val="0"/>
        <condense val="0"/>
        <extend val="0"/>
        <color indexed="8"/>
      </font>
      <border>
        <left/>
        <right/>
        <top style="thin">
          <color indexed="8"/>
        </top>
        <bottom style="thin">
          <color indexed="8"/>
        </bottom>
      </border>
    </dxf>
    <dxf>
      <font>
        <b/>
        <i val="0"/>
        <condense val="0"/>
        <extend val="0"/>
      </font>
      <border>
        <left style="thin">
          <color indexed="8"/>
        </left>
        <right style="thin">
          <color indexed="8"/>
        </right>
        <top style="thin">
          <color indexed="8"/>
        </top>
        <bottom style="thin">
          <color indexed="8"/>
        </bottom>
      </border>
    </dxf>
  </dxfs>
  <tableStyles count="0" defaultTableStyle="TableStyleMedium9"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123825</xdr:rowOff>
    </xdr:from>
    <xdr:to>
      <xdr:col>1</xdr:col>
      <xdr:colOff>762000</xdr:colOff>
      <xdr:row>3</xdr:row>
      <xdr:rowOff>0</xdr:rowOff>
    </xdr:to>
    <xdr:pic>
      <xdr:nvPicPr>
        <xdr:cNvPr id="7335" name="Picture 1">
          <a:extLst>
            <a:ext uri="{FF2B5EF4-FFF2-40B4-BE49-F238E27FC236}">
              <a16:creationId xmlns:a16="http://schemas.microsoft.com/office/drawing/2014/main" id="{2D6D51BD-3659-460F-85D8-9A6A31E680F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23825"/>
          <a:ext cx="1230312"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1</xdr:col>
      <xdr:colOff>785811</xdr:colOff>
      <xdr:row>0</xdr:row>
      <xdr:rowOff>47625</xdr:rowOff>
    </xdr:from>
    <xdr:to>
      <xdr:col>2</xdr:col>
      <xdr:colOff>1514475</xdr:colOff>
      <xdr:row>5</xdr:row>
      <xdr:rowOff>119063</xdr:rowOff>
    </xdr:to>
    <xdr:sp macro="" textlink="" fLocksText="0">
      <xdr:nvSpPr>
        <xdr:cNvPr id="3" name="Autoforma 2">
          <a:extLst>
            <a:ext uri="{FF2B5EF4-FFF2-40B4-BE49-F238E27FC236}">
              <a16:creationId xmlns:a16="http://schemas.microsoft.com/office/drawing/2014/main" id="{D87306B6-7936-4A21-8B26-375049240EBF}"/>
            </a:ext>
          </a:extLst>
        </xdr:cNvPr>
        <xdr:cNvSpPr txBox="1">
          <a:spLocks noChangeArrowheads="1"/>
        </xdr:cNvSpPr>
      </xdr:nvSpPr>
      <xdr:spPr bwMode="auto">
        <a:xfrm>
          <a:off x="1254124" y="47625"/>
          <a:ext cx="3308351" cy="865188"/>
        </a:xfrm>
        <a:prstGeom prst="rect">
          <a:avLst/>
        </a:prstGeom>
        <a:solidFill>
          <a:srgbClr val="FFFFFF"/>
        </a:solidFill>
        <a:ln w="9525">
          <a:noFill/>
          <a:round/>
          <a:headEnd/>
          <a:tailEnd/>
        </a:ln>
        <a:effectLst/>
      </xdr:spPr>
      <xdr:txBody>
        <a:bodyPr vertOverflow="clip" wrap="square" lIns="90000" tIns="46800" rIns="90000" bIns="46800" anchor="t" upright="1"/>
        <a:lstStyle/>
        <a:p>
          <a:pPr algn="l" rtl="0">
            <a:defRPr sz="1000"/>
          </a:pPr>
          <a:r>
            <a:rPr lang="pt-BR" sz="1100" b="0" i="0" strike="noStrike">
              <a:solidFill>
                <a:srgbClr val="000000"/>
              </a:solidFill>
              <a:latin typeface="Arial"/>
              <a:cs typeface="Arial"/>
            </a:rPr>
            <a:t>Ministério  do Desenvolvimento Regional - MDR</a:t>
          </a:r>
        </a:p>
        <a:p>
          <a:pPr algn="l" rtl="0">
            <a:defRPr sz="1000"/>
          </a:pPr>
          <a:r>
            <a:rPr lang="pt-BR" sz="1100" b="0" i="0" strike="noStrike">
              <a:solidFill>
                <a:srgbClr val="000000"/>
              </a:solidFill>
              <a:latin typeface="Arial"/>
              <a:cs typeface="Arial"/>
            </a:rPr>
            <a:t>Companhia  de  Desenvolvimento  dos  Vales  do  São  Francisco e do Parnaíba</a:t>
          </a:r>
        </a:p>
        <a:p>
          <a:pPr algn="l" rtl="0">
            <a:defRPr sz="1000"/>
          </a:pPr>
          <a:r>
            <a:rPr lang="pt-BR" sz="1100" b="0" i="0" strike="noStrike">
              <a:solidFill>
                <a:srgbClr val="000000"/>
              </a:solidFill>
              <a:latin typeface="Arial"/>
              <a:cs typeface="Arial"/>
            </a:rPr>
            <a:t>6ª Superintendência Regional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42863</xdr:colOff>
      <xdr:row>0</xdr:row>
      <xdr:rowOff>159544</xdr:rowOff>
    </xdr:from>
    <xdr:to>
      <xdr:col>2</xdr:col>
      <xdr:colOff>1585913</xdr:colOff>
      <xdr:row>3</xdr:row>
      <xdr:rowOff>30956</xdr:rowOff>
    </xdr:to>
    <xdr:pic>
      <xdr:nvPicPr>
        <xdr:cNvPr id="1265" name="Picture 1">
          <a:extLst>
            <a:ext uri="{FF2B5EF4-FFF2-40B4-BE49-F238E27FC236}">
              <a16:creationId xmlns:a16="http://schemas.microsoft.com/office/drawing/2014/main" id="{4F2E0AF1-589A-4D06-A61C-D83295ED0F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3" y="159544"/>
          <a:ext cx="2983706"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2</xdr:col>
      <xdr:colOff>1628774</xdr:colOff>
      <xdr:row>0</xdr:row>
      <xdr:rowOff>47625</xdr:rowOff>
    </xdr:from>
    <xdr:to>
      <xdr:col>6</xdr:col>
      <xdr:colOff>1012030</xdr:colOff>
      <xdr:row>4</xdr:row>
      <xdr:rowOff>28575</xdr:rowOff>
    </xdr:to>
    <xdr:sp macro="" textlink="" fLocksText="0">
      <xdr:nvSpPr>
        <xdr:cNvPr id="1030" name="Autoforma 2">
          <a:extLst>
            <a:ext uri="{FF2B5EF4-FFF2-40B4-BE49-F238E27FC236}">
              <a16:creationId xmlns:a16="http://schemas.microsoft.com/office/drawing/2014/main" id="{B761F0C6-3183-44A6-ADCA-A57BC36FA03C}"/>
            </a:ext>
          </a:extLst>
        </xdr:cNvPr>
        <xdr:cNvSpPr txBox="1">
          <a:spLocks noChangeArrowheads="1"/>
        </xdr:cNvSpPr>
      </xdr:nvSpPr>
      <xdr:spPr bwMode="auto">
        <a:xfrm>
          <a:off x="3200399" y="47625"/>
          <a:ext cx="5419725" cy="647700"/>
        </a:xfrm>
        <a:prstGeom prst="rect">
          <a:avLst/>
        </a:prstGeom>
        <a:solidFill>
          <a:srgbClr val="FFFFFF"/>
        </a:solidFill>
        <a:ln w="9525">
          <a:noFill/>
          <a:round/>
          <a:headEnd/>
          <a:tailEnd/>
        </a:ln>
        <a:effectLst/>
      </xdr:spPr>
      <xdr:txBody>
        <a:bodyPr vertOverflow="clip" wrap="square" lIns="90000" tIns="46800" rIns="90000" bIns="46800" anchor="t" upright="1"/>
        <a:lstStyle/>
        <a:p>
          <a:pPr algn="l" rtl="0">
            <a:defRPr sz="1000"/>
          </a:pPr>
          <a:r>
            <a:rPr lang="pt-BR" sz="1100" b="0" i="0" strike="noStrike">
              <a:solidFill>
                <a:srgbClr val="000000"/>
              </a:solidFill>
              <a:latin typeface="Arial"/>
              <a:cs typeface="Arial"/>
            </a:rPr>
            <a:t>Ministério do</a:t>
          </a:r>
          <a:r>
            <a:rPr lang="pt-BR" sz="1100" b="0" i="0" strike="noStrike" baseline="0">
              <a:solidFill>
                <a:srgbClr val="000000"/>
              </a:solidFill>
              <a:latin typeface="Arial"/>
              <a:cs typeface="Arial"/>
            </a:rPr>
            <a:t> Desenvolvimento Regional - MDR                                                                                      </a:t>
          </a:r>
          <a:r>
            <a:rPr lang="pt-BR" sz="1100" b="0" i="0" strike="noStrike">
              <a:solidFill>
                <a:srgbClr val="000000"/>
              </a:solidFill>
              <a:latin typeface="Arial"/>
              <a:cs typeface="Arial"/>
            </a:rPr>
            <a:t>Companhia  de  Desenvolvimento  dos  Vales  do  São  Francisco e do Parnaíba</a:t>
          </a:r>
        </a:p>
        <a:p>
          <a:pPr algn="l" rtl="0">
            <a:defRPr sz="1000"/>
          </a:pPr>
          <a:r>
            <a:rPr lang="pt-BR" sz="1100" b="0" i="0" strike="noStrike">
              <a:solidFill>
                <a:srgbClr val="000000"/>
              </a:solidFill>
              <a:latin typeface="Arial"/>
              <a:cs typeface="Arial"/>
            </a:rPr>
            <a:t>6ª Superintendência Regional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85725</xdr:colOff>
      <xdr:row>7</xdr:row>
      <xdr:rowOff>0</xdr:rowOff>
    </xdr:from>
    <xdr:to>
      <xdr:col>8</xdr:col>
      <xdr:colOff>161925</xdr:colOff>
      <xdr:row>7</xdr:row>
      <xdr:rowOff>0</xdr:rowOff>
    </xdr:to>
    <xdr:grpSp>
      <xdr:nvGrpSpPr>
        <xdr:cNvPr id="8498" name="Group 35">
          <a:extLst>
            <a:ext uri="{FF2B5EF4-FFF2-40B4-BE49-F238E27FC236}">
              <a16:creationId xmlns:a16="http://schemas.microsoft.com/office/drawing/2014/main" id="{7326BCBE-0717-4890-B7C7-2992AC1EA292}"/>
            </a:ext>
          </a:extLst>
        </xdr:cNvPr>
        <xdr:cNvGrpSpPr>
          <a:grpSpLocks/>
        </xdr:cNvGrpSpPr>
      </xdr:nvGrpSpPr>
      <xdr:grpSpPr bwMode="auto">
        <a:xfrm>
          <a:off x="5705475" y="1143000"/>
          <a:ext cx="1675039" cy="0"/>
          <a:chOff x="5705475" y="1133475"/>
          <a:chExt cx="1666875" cy="0"/>
        </a:xfrm>
      </xdr:grpSpPr>
      <xdr:sp macro="" textlink="">
        <xdr:nvSpPr>
          <xdr:cNvPr id="8507" name="Linha 36">
            <a:extLst>
              <a:ext uri="{FF2B5EF4-FFF2-40B4-BE49-F238E27FC236}">
                <a16:creationId xmlns:a16="http://schemas.microsoft.com/office/drawing/2014/main" id="{A0F7C4ED-642D-4E8A-B337-94E31D97CEF1}"/>
              </a:ext>
            </a:extLst>
          </xdr:cNvPr>
          <xdr:cNvSpPr>
            <a:spLocks noChangeShapeType="1"/>
          </xdr:cNvSpPr>
        </xdr:nvSpPr>
        <xdr:spPr bwMode="auto">
          <a:xfrm>
            <a:off x="10068" y="0"/>
            <a:ext cx="2767"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grpSp>
    <xdr:clientData/>
  </xdr:twoCellAnchor>
  <xdr:twoCellAnchor>
    <xdr:from>
      <xdr:col>8</xdr:col>
      <xdr:colOff>238125</xdr:colOff>
      <xdr:row>7</xdr:row>
      <xdr:rowOff>0</xdr:rowOff>
    </xdr:from>
    <xdr:to>
      <xdr:col>8</xdr:col>
      <xdr:colOff>371475</xdr:colOff>
      <xdr:row>7</xdr:row>
      <xdr:rowOff>0</xdr:rowOff>
    </xdr:to>
    <xdr:grpSp>
      <xdr:nvGrpSpPr>
        <xdr:cNvPr id="8501" name="Group 52">
          <a:extLst>
            <a:ext uri="{FF2B5EF4-FFF2-40B4-BE49-F238E27FC236}">
              <a16:creationId xmlns:a16="http://schemas.microsoft.com/office/drawing/2014/main" id="{2F0B7552-8328-48CD-A3E3-110B0C9C5E52}"/>
            </a:ext>
          </a:extLst>
        </xdr:cNvPr>
        <xdr:cNvGrpSpPr>
          <a:grpSpLocks/>
        </xdr:cNvGrpSpPr>
      </xdr:nvGrpSpPr>
      <xdr:grpSpPr bwMode="auto">
        <a:xfrm>
          <a:off x="7456714" y="1143000"/>
          <a:ext cx="133350" cy="0"/>
          <a:chOff x="7448550" y="1133475"/>
          <a:chExt cx="133350" cy="0"/>
        </a:xfrm>
      </xdr:grpSpPr>
      <xdr:sp macro="" textlink="">
        <xdr:nvSpPr>
          <xdr:cNvPr id="8504" name="Linha 54">
            <a:extLst>
              <a:ext uri="{FF2B5EF4-FFF2-40B4-BE49-F238E27FC236}">
                <a16:creationId xmlns:a16="http://schemas.microsoft.com/office/drawing/2014/main" id="{2627E593-7824-4284-B17F-08D7C7EADC40}"/>
              </a:ext>
            </a:extLst>
          </xdr:cNvPr>
          <xdr:cNvSpPr>
            <a:spLocks noChangeShapeType="1"/>
          </xdr:cNvSpPr>
        </xdr:nvSpPr>
        <xdr:spPr bwMode="auto">
          <a:xfrm>
            <a:off x="12954" y="0"/>
            <a:ext cx="230"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8505" name="Linha 55">
            <a:extLst>
              <a:ext uri="{FF2B5EF4-FFF2-40B4-BE49-F238E27FC236}">
                <a16:creationId xmlns:a16="http://schemas.microsoft.com/office/drawing/2014/main" id="{98E6D9FA-CB3D-431B-B966-794B7CF17CDD}"/>
              </a:ext>
            </a:extLst>
          </xdr:cNvPr>
          <xdr:cNvSpPr>
            <a:spLocks noChangeShapeType="1"/>
          </xdr:cNvSpPr>
        </xdr:nvSpPr>
        <xdr:spPr bwMode="auto">
          <a:xfrm>
            <a:off x="12992" y="0"/>
            <a:ext cx="192"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8506" name="Linha 59">
            <a:extLst>
              <a:ext uri="{FF2B5EF4-FFF2-40B4-BE49-F238E27FC236}">
                <a16:creationId xmlns:a16="http://schemas.microsoft.com/office/drawing/2014/main" id="{026DC71E-B524-4239-B396-9940986CB5CC}"/>
              </a:ext>
            </a:extLst>
          </xdr:cNvPr>
          <xdr:cNvSpPr>
            <a:spLocks noChangeShapeType="1"/>
          </xdr:cNvSpPr>
        </xdr:nvSpPr>
        <xdr:spPr bwMode="auto">
          <a:xfrm>
            <a:off x="12992" y="0"/>
            <a:ext cx="173"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grpSp>
    <xdr:clientData/>
  </xdr:twoCellAnchor>
  <xdr:twoCellAnchor>
    <xdr:from>
      <xdr:col>0</xdr:col>
      <xdr:colOff>19050</xdr:colOff>
      <xdr:row>0</xdr:row>
      <xdr:rowOff>28575</xdr:rowOff>
    </xdr:from>
    <xdr:to>
      <xdr:col>1</xdr:col>
      <xdr:colOff>1562100</xdr:colOff>
      <xdr:row>2</xdr:row>
      <xdr:rowOff>66675</xdr:rowOff>
    </xdr:to>
    <xdr:pic>
      <xdr:nvPicPr>
        <xdr:cNvPr id="8502" name="Picture 1">
          <a:extLst>
            <a:ext uri="{FF2B5EF4-FFF2-40B4-BE49-F238E27FC236}">
              <a16:creationId xmlns:a16="http://schemas.microsoft.com/office/drawing/2014/main" id="{D97F583E-A4FB-4F36-AB08-2E0D9D3201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28575"/>
          <a:ext cx="18859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2</xdr:col>
      <xdr:colOff>87313</xdr:colOff>
      <xdr:row>0</xdr:row>
      <xdr:rowOff>47624</xdr:rowOff>
    </xdr:from>
    <xdr:to>
      <xdr:col>9</xdr:col>
      <xdr:colOff>466531</xdr:colOff>
      <xdr:row>4</xdr:row>
      <xdr:rowOff>95250</xdr:rowOff>
    </xdr:to>
    <xdr:sp macro="" textlink="" fLocksText="0">
      <xdr:nvSpPr>
        <xdr:cNvPr id="14" name="Autoforma 2">
          <a:extLst>
            <a:ext uri="{FF2B5EF4-FFF2-40B4-BE49-F238E27FC236}">
              <a16:creationId xmlns:a16="http://schemas.microsoft.com/office/drawing/2014/main" id="{E0B47836-25C7-4C3D-B462-50621CDFC04E}"/>
            </a:ext>
          </a:extLst>
        </xdr:cNvPr>
        <xdr:cNvSpPr txBox="1">
          <a:spLocks noChangeArrowheads="1"/>
        </xdr:cNvSpPr>
      </xdr:nvSpPr>
      <xdr:spPr bwMode="auto">
        <a:xfrm>
          <a:off x="1652134" y="47624"/>
          <a:ext cx="6609346" cy="708544"/>
        </a:xfrm>
        <a:prstGeom prst="rect">
          <a:avLst/>
        </a:prstGeom>
        <a:solidFill>
          <a:srgbClr val="FFFFFF"/>
        </a:solidFill>
        <a:ln w="9525">
          <a:noFill/>
          <a:round/>
          <a:headEnd/>
          <a:tailEnd/>
        </a:ln>
        <a:effectLst/>
      </xdr:spPr>
      <xdr:txBody>
        <a:bodyPr vertOverflow="clip" wrap="square" lIns="90000" tIns="46800" rIns="90000" bIns="46800" anchor="t" upright="1"/>
        <a:lstStyle/>
        <a:p>
          <a:pPr algn="l" rtl="0">
            <a:lnSpc>
              <a:spcPts val="1100"/>
            </a:lnSpc>
            <a:defRPr sz="1000"/>
          </a:pPr>
          <a:r>
            <a:rPr lang="pt-BR" sz="1100" b="0" i="0" strike="noStrike">
              <a:solidFill>
                <a:srgbClr val="000000"/>
              </a:solidFill>
              <a:latin typeface="Arial"/>
              <a:cs typeface="Arial"/>
            </a:rPr>
            <a:t>Ministério</a:t>
          </a:r>
          <a:r>
            <a:rPr lang="pt-BR" sz="1100" b="0" i="0" strike="noStrike" baseline="0">
              <a:solidFill>
                <a:srgbClr val="000000"/>
              </a:solidFill>
              <a:latin typeface="Arial"/>
              <a:cs typeface="Arial"/>
            </a:rPr>
            <a:t> do Desenvolvimento Regional - MDR</a:t>
          </a:r>
          <a:endParaRPr lang="pt-BR" sz="1100" b="0" i="0" strike="noStrike">
            <a:solidFill>
              <a:srgbClr val="000000"/>
            </a:solidFill>
            <a:latin typeface="Arial"/>
            <a:cs typeface="Arial"/>
          </a:endParaRPr>
        </a:p>
        <a:p>
          <a:pPr algn="l" rtl="0">
            <a:lnSpc>
              <a:spcPts val="1100"/>
            </a:lnSpc>
            <a:defRPr sz="1000"/>
          </a:pPr>
          <a:r>
            <a:rPr lang="pt-BR" sz="1100" b="0" i="0" strike="noStrike">
              <a:solidFill>
                <a:srgbClr val="000000"/>
              </a:solidFill>
              <a:latin typeface="Arial"/>
              <a:cs typeface="Arial"/>
            </a:rPr>
            <a:t>Companhia  de  Desenvolvimento  dos  Vales  do  São  Francisco e do Parnaíba</a:t>
          </a:r>
        </a:p>
        <a:p>
          <a:pPr algn="l" rtl="0">
            <a:lnSpc>
              <a:spcPts val="1000"/>
            </a:lnSpc>
            <a:defRPr sz="1000"/>
          </a:pPr>
          <a:r>
            <a:rPr lang="pt-BR" sz="1100" b="0" i="0" strike="noStrike">
              <a:solidFill>
                <a:srgbClr val="000000"/>
              </a:solidFill>
              <a:latin typeface="Arial"/>
              <a:cs typeface="Arial"/>
            </a:rPr>
            <a:t>6ª Superintendência Regional</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219075</xdr:colOff>
      <xdr:row>7</xdr:row>
      <xdr:rowOff>0</xdr:rowOff>
    </xdr:from>
    <xdr:to>
      <xdr:col>6</xdr:col>
      <xdr:colOff>85725</xdr:colOff>
      <xdr:row>7</xdr:row>
      <xdr:rowOff>0</xdr:rowOff>
    </xdr:to>
    <xdr:sp macro="" textlink="">
      <xdr:nvSpPr>
        <xdr:cNvPr id="9519" name="Linha 27">
          <a:extLst>
            <a:ext uri="{FF2B5EF4-FFF2-40B4-BE49-F238E27FC236}">
              <a16:creationId xmlns:a16="http://schemas.microsoft.com/office/drawing/2014/main" id="{C8206E7C-7F99-42BC-93AC-AA59FF4C3A17}"/>
            </a:ext>
          </a:extLst>
        </xdr:cNvPr>
        <xdr:cNvSpPr>
          <a:spLocks noChangeShapeType="1"/>
        </xdr:cNvSpPr>
      </xdr:nvSpPr>
      <xdr:spPr bwMode="auto">
        <a:xfrm>
          <a:off x="3619500" y="1133475"/>
          <a:ext cx="476250"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7</xdr:row>
      <xdr:rowOff>0</xdr:rowOff>
    </xdr:from>
    <xdr:to>
      <xdr:col>8</xdr:col>
      <xdr:colOff>133350</xdr:colOff>
      <xdr:row>7</xdr:row>
      <xdr:rowOff>0</xdr:rowOff>
    </xdr:to>
    <xdr:sp macro="" textlink="">
      <xdr:nvSpPr>
        <xdr:cNvPr id="9520" name="Linha 28">
          <a:extLst>
            <a:ext uri="{FF2B5EF4-FFF2-40B4-BE49-F238E27FC236}">
              <a16:creationId xmlns:a16="http://schemas.microsoft.com/office/drawing/2014/main" id="{E1864F25-940E-4AB8-A6A4-3D60A28C400B}"/>
            </a:ext>
          </a:extLst>
        </xdr:cNvPr>
        <xdr:cNvSpPr>
          <a:spLocks noChangeShapeType="1"/>
        </xdr:cNvSpPr>
      </xdr:nvSpPr>
      <xdr:spPr bwMode="auto">
        <a:xfrm>
          <a:off x="4105275" y="1133475"/>
          <a:ext cx="1276350"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clientData/>
  </xdr:twoCellAnchor>
  <xdr:twoCellAnchor>
    <xdr:from>
      <xdr:col>5</xdr:col>
      <xdr:colOff>209550</xdr:colOff>
      <xdr:row>7</xdr:row>
      <xdr:rowOff>0</xdr:rowOff>
    </xdr:from>
    <xdr:to>
      <xdr:col>8</xdr:col>
      <xdr:colOff>152400</xdr:colOff>
      <xdr:row>7</xdr:row>
      <xdr:rowOff>0</xdr:rowOff>
    </xdr:to>
    <xdr:sp macro="" textlink="">
      <xdr:nvSpPr>
        <xdr:cNvPr id="9521" name="Linha 30">
          <a:extLst>
            <a:ext uri="{FF2B5EF4-FFF2-40B4-BE49-F238E27FC236}">
              <a16:creationId xmlns:a16="http://schemas.microsoft.com/office/drawing/2014/main" id="{C276E81E-AEC2-4697-A2CF-B8E9938F4088}"/>
            </a:ext>
          </a:extLst>
        </xdr:cNvPr>
        <xdr:cNvSpPr>
          <a:spLocks noChangeShapeType="1"/>
        </xdr:cNvSpPr>
      </xdr:nvSpPr>
      <xdr:spPr bwMode="auto">
        <a:xfrm flipH="1">
          <a:off x="3609975" y="1133475"/>
          <a:ext cx="1790700"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clientData/>
  </xdr:twoCellAnchor>
  <xdr:twoCellAnchor>
    <xdr:from>
      <xdr:col>5</xdr:col>
      <xdr:colOff>142875</xdr:colOff>
      <xdr:row>7</xdr:row>
      <xdr:rowOff>0</xdr:rowOff>
    </xdr:from>
    <xdr:to>
      <xdr:col>8</xdr:col>
      <xdr:colOff>209550</xdr:colOff>
      <xdr:row>7</xdr:row>
      <xdr:rowOff>0</xdr:rowOff>
    </xdr:to>
    <xdr:grpSp>
      <xdr:nvGrpSpPr>
        <xdr:cNvPr id="9522" name="Group 33">
          <a:extLst>
            <a:ext uri="{FF2B5EF4-FFF2-40B4-BE49-F238E27FC236}">
              <a16:creationId xmlns:a16="http://schemas.microsoft.com/office/drawing/2014/main" id="{09A89B4A-F588-4D29-B79E-FAF5E8008BE7}"/>
            </a:ext>
          </a:extLst>
        </xdr:cNvPr>
        <xdr:cNvGrpSpPr>
          <a:grpSpLocks/>
        </xdr:cNvGrpSpPr>
      </xdr:nvGrpSpPr>
      <xdr:grpSpPr bwMode="auto">
        <a:xfrm>
          <a:off x="3542567" y="1128346"/>
          <a:ext cx="1913060" cy="0"/>
          <a:chOff x="3542567" y="1128346"/>
          <a:chExt cx="1913060" cy="0"/>
        </a:xfrm>
      </xdr:grpSpPr>
      <xdr:sp macro="" textlink="">
        <xdr:nvSpPr>
          <xdr:cNvPr id="9531" name="Linha 34">
            <a:extLst>
              <a:ext uri="{FF2B5EF4-FFF2-40B4-BE49-F238E27FC236}">
                <a16:creationId xmlns:a16="http://schemas.microsoft.com/office/drawing/2014/main" id="{7088FEBE-3A60-48CF-AC22-1DE7116358AA}"/>
              </a:ext>
            </a:extLst>
          </xdr:cNvPr>
          <xdr:cNvSpPr>
            <a:spLocks noChangeShapeType="1"/>
          </xdr:cNvSpPr>
        </xdr:nvSpPr>
        <xdr:spPr bwMode="auto">
          <a:xfrm>
            <a:off x="5899" y="0"/>
            <a:ext cx="3194"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grpSp>
    <xdr:clientData/>
  </xdr:twoCellAnchor>
  <xdr:twoCellAnchor>
    <xdr:from>
      <xdr:col>5</xdr:col>
      <xdr:colOff>238125</xdr:colOff>
      <xdr:row>7</xdr:row>
      <xdr:rowOff>0</xdr:rowOff>
    </xdr:from>
    <xdr:to>
      <xdr:col>6</xdr:col>
      <xdr:colOff>95250</xdr:colOff>
      <xdr:row>7</xdr:row>
      <xdr:rowOff>0</xdr:rowOff>
    </xdr:to>
    <xdr:sp macro="" textlink="">
      <xdr:nvSpPr>
        <xdr:cNvPr id="9523" name="Linha 47">
          <a:extLst>
            <a:ext uri="{FF2B5EF4-FFF2-40B4-BE49-F238E27FC236}">
              <a16:creationId xmlns:a16="http://schemas.microsoft.com/office/drawing/2014/main" id="{BD8DF594-D594-45CE-ADD2-90B8372E0916}"/>
            </a:ext>
          </a:extLst>
        </xdr:cNvPr>
        <xdr:cNvSpPr>
          <a:spLocks noChangeShapeType="1"/>
        </xdr:cNvSpPr>
      </xdr:nvSpPr>
      <xdr:spPr bwMode="auto">
        <a:xfrm>
          <a:off x="3638550" y="1133475"/>
          <a:ext cx="466725"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7</xdr:row>
      <xdr:rowOff>0</xdr:rowOff>
    </xdr:from>
    <xdr:to>
      <xdr:col>8</xdr:col>
      <xdr:colOff>161925</xdr:colOff>
      <xdr:row>7</xdr:row>
      <xdr:rowOff>0</xdr:rowOff>
    </xdr:to>
    <xdr:sp macro="" textlink="">
      <xdr:nvSpPr>
        <xdr:cNvPr id="9524" name="Linha 48">
          <a:extLst>
            <a:ext uri="{FF2B5EF4-FFF2-40B4-BE49-F238E27FC236}">
              <a16:creationId xmlns:a16="http://schemas.microsoft.com/office/drawing/2014/main" id="{0BDF7A9D-943F-4670-B951-8BC4F3D31F35}"/>
            </a:ext>
          </a:extLst>
        </xdr:cNvPr>
        <xdr:cNvSpPr>
          <a:spLocks noChangeShapeType="1"/>
        </xdr:cNvSpPr>
      </xdr:nvSpPr>
      <xdr:spPr bwMode="auto">
        <a:xfrm>
          <a:off x="4105275" y="1133475"/>
          <a:ext cx="1304925"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clientData/>
  </xdr:twoCellAnchor>
  <xdr:twoCellAnchor>
    <xdr:from>
      <xdr:col>8</xdr:col>
      <xdr:colOff>285750</xdr:colOff>
      <xdr:row>7</xdr:row>
      <xdr:rowOff>0</xdr:rowOff>
    </xdr:from>
    <xdr:to>
      <xdr:col>8</xdr:col>
      <xdr:colOff>419100</xdr:colOff>
      <xdr:row>7</xdr:row>
      <xdr:rowOff>0</xdr:rowOff>
    </xdr:to>
    <xdr:grpSp>
      <xdr:nvGrpSpPr>
        <xdr:cNvPr id="9525" name="Group 50">
          <a:extLst>
            <a:ext uri="{FF2B5EF4-FFF2-40B4-BE49-F238E27FC236}">
              <a16:creationId xmlns:a16="http://schemas.microsoft.com/office/drawing/2014/main" id="{5096E36E-6BED-448B-920C-5CA9006CC7DD}"/>
            </a:ext>
          </a:extLst>
        </xdr:cNvPr>
        <xdr:cNvGrpSpPr>
          <a:grpSpLocks/>
        </xdr:cNvGrpSpPr>
      </xdr:nvGrpSpPr>
      <xdr:grpSpPr bwMode="auto">
        <a:xfrm>
          <a:off x="5531827" y="1128346"/>
          <a:ext cx="133350" cy="0"/>
          <a:chOff x="5531827" y="1128346"/>
          <a:chExt cx="133350" cy="0"/>
        </a:xfrm>
      </xdr:grpSpPr>
      <xdr:sp macro="" textlink="">
        <xdr:nvSpPr>
          <xdr:cNvPr id="9528" name="Linha 52">
            <a:extLst>
              <a:ext uri="{FF2B5EF4-FFF2-40B4-BE49-F238E27FC236}">
                <a16:creationId xmlns:a16="http://schemas.microsoft.com/office/drawing/2014/main" id="{A26E04D6-D5E0-4D51-934F-75B66A026B46}"/>
              </a:ext>
            </a:extLst>
          </xdr:cNvPr>
          <xdr:cNvSpPr>
            <a:spLocks noChangeShapeType="1"/>
          </xdr:cNvSpPr>
        </xdr:nvSpPr>
        <xdr:spPr bwMode="auto">
          <a:xfrm>
            <a:off x="9213" y="0"/>
            <a:ext cx="221"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9529" name="Linha 53">
            <a:extLst>
              <a:ext uri="{FF2B5EF4-FFF2-40B4-BE49-F238E27FC236}">
                <a16:creationId xmlns:a16="http://schemas.microsoft.com/office/drawing/2014/main" id="{74648E30-9C13-47EA-881A-2B0928BF00D5}"/>
              </a:ext>
            </a:extLst>
          </xdr:cNvPr>
          <xdr:cNvSpPr>
            <a:spLocks noChangeShapeType="1"/>
          </xdr:cNvSpPr>
        </xdr:nvSpPr>
        <xdr:spPr bwMode="auto">
          <a:xfrm>
            <a:off x="9247" y="0"/>
            <a:ext cx="186"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9530" name="Linha 57">
            <a:extLst>
              <a:ext uri="{FF2B5EF4-FFF2-40B4-BE49-F238E27FC236}">
                <a16:creationId xmlns:a16="http://schemas.microsoft.com/office/drawing/2014/main" id="{1A18E28B-A18B-4D2C-865F-5B086F886D87}"/>
              </a:ext>
            </a:extLst>
          </xdr:cNvPr>
          <xdr:cNvSpPr>
            <a:spLocks noChangeShapeType="1"/>
          </xdr:cNvSpPr>
        </xdr:nvSpPr>
        <xdr:spPr bwMode="auto">
          <a:xfrm>
            <a:off x="9247" y="0"/>
            <a:ext cx="165" cy="0"/>
          </a:xfrm>
          <a:prstGeom prst="line">
            <a:avLst/>
          </a:prstGeom>
          <a:noFill/>
          <a:ln w="9360">
            <a:solidFill>
              <a:srgbClr val="000000"/>
            </a:solidFill>
            <a:miter lim="800000"/>
            <a:headEnd/>
            <a:tailEnd/>
          </a:ln>
          <a:extLst>
            <a:ext uri="{909E8E84-426E-40DD-AFC4-6F175D3DCCD1}">
              <a14:hiddenFill xmlns:a14="http://schemas.microsoft.com/office/drawing/2010/main">
                <a:noFill/>
              </a14:hiddenFill>
            </a:ext>
          </a:extLst>
        </xdr:spPr>
      </xdr:sp>
    </xdr:grpSp>
    <xdr:clientData/>
  </xdr:twoCellAnchor>
  <xdr:twoCellAnchor>
    <xdr:from>
      <xdr:col>0</xdr:col>
      <xdr:colOff>19050</xdr:colOff>
      <xdr:row>0</xdr:row>
      <xdr:rowOff>28575</xdr:rowOff>
    </xdr:from>
    <xdr:to>
      <xdr:col>1</xdr:col>
      <xdr:colOff>1562100</xdr:colOff>
      <xdr:row>2</xdr:row>
      <xdr:rowOff>66675</xdr:rowOff>
    </xdr:to>
    <xdr:pic>
      <xdr:nvPicPr>
        <xdr:cNvPr id="9526" name="Picture 1">
          <a:extLst>
            <a:ext uri="{FF2B5EF4-FFF2-40B4-BE49-F238E27FC236}">
              <a16:creationId xmlns:a16="http://schemas.microsoft.com/office/drawing/2014/main" id="{826DD233-1477-49D7-B5DF-152DB5BD93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28575"/>
          <a:ext cx="1304925"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1</xdr:col>
      <xdr:colOff>609599</xdr:colOff>
      <xdr:row>0</xdr:row>
      <xdr:rowOff>47625</xdr:rowOff>
    </xdr:from>
    <xdr:to>
      <xdr:col>9</xdr:col>
      <xdr:colOff>238125</xdr:colOff>
      <xdr:row>4</xdr:row>
      <xdr:rowOff>142875</xdr:rowOff>
    </xdr:to>
    <xdr:sp macro="" textlink="" fLocksText="0">
      <xdr:nvSpPr>
        <xdr:cNvPr id="14" name="Autoforma 2">
          <a:extLst>
            <a:ext uri="{FF2B5EF4-FFF2-40B4-BE49-F238E27FC236}">
              <a16:creationId xmlns:a16="http://schemas.microsoft.com/office/drawing/2014/main" id="{D5CD78DB-3523-4BD9-820C-F6EB2332E9CF}"/>
            </a:ext>
          </a:extLst>
        </xdr:cNvPr>
        <xdr:cNvSpPr txBox="1">
          <a:spLocks noChangeArrowheads="1"/>
        </xdr:cNvSpPr>
      </xdr:nvSpPr>
      <xdr:spPr bwMode="auto">
        <a:xfrm>
          <a:off x="1323974" y="47625"/>
          <a:ext cx="4772026" cy="742950"/>
        </a:xfrm>
        <a:prstGeom prst="rect">
          <a:avLst/>
        </a:prstGeom>
        <a:solidFill>
          <a:srgbClr val="FFFFFF"/>
        </a:solidFill>
        <a:ln w="9525">
          <a:noFill/>
          <a:round/>
          <a:headEnd/>
          <a:tailEnd/>
        </a:ln>
        <a:effectLst/>
      </xdr:spPr>
      <xdr:txBody>
        <a:bodyPr vertOverflow="clip" wrap="square" lIns="90000" tIns="46800" rIns="90000" bIns="46800" anchor="t" upright="1"/>
        <a:lstStyle/>
        <a:p>
          <a:pPr algn="l" rtl="0">
            <a:defRPr sz="1000"/>
          </a:pPr>
          <a:r>
            <a:rPr lang="pt-BR" sz="1100" b="0" i="0" strike="noStrike">
              <a:solidFill>
                <a:srgbClr val="000000"/>
              </a:solidFill>
              <a:latin typeface="Arial"/>
              <a:cs typeface="Arial"/>
            </a:rPr>
            <a:t>Ministério do Desenvolvimento Regional - MDR</a:t>
          </a:r>
        </a:p>
        <a:p>
          <a:pPr algn="l" rtl="0">
            <a:defRPr sz="1000"/>
          </a:pPr>
          <a:r>
            <a:rPr lang="pt-BR" sz="1100" b="0" i="0" strike="noStrike">
              <a:solidFill>
                <a:srgbClr val="000000"/>
              </a:solidFill>
              <a:latin typeface="Arial"/>
              <a:cs typeface="Arial"/>
            </a:rPr>
            <a:t>Companhia  de  Desenvolvimento  dos  Vales  do  São  Francisco e do Parnaíba</a:t>
          </a:r>
        </a:p>
        <a:p>
          <a:pPr algn="l" rtl="0">
            <a:defRPr sz="1000"/>
          </a:pPr>
          <a:r>
            <a:rPr lang="pt-BR" sz="1100" b="0" i="0" strike="noStrike">
              <a:solidFill>
                <a:srgbClr val="000000"/>
              </a:solidFill>
              <a:latin typeface="Arial"/>
              <a:cs typeface="Arial"/>
            </a:rPr>
            <a:t>6ª Superintendência Regional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138044</xdr:colOff>
      <xdr:row>0</xdr:row>
      <xdr:rowOff>96630</xdr:rowOff>
    </xdr:from>
    <xdr:to>
      <xdr:col>9</xdr:col>
      <xdr:colOff>528569</xdr:colOff>
      <xdr:row>8</xdr:row>
      <xdr:rowOff>106155</xdr:rowOff>
    </xdr:to>
    <xdr:sp macro="" textlink="">
      <xdr:nvSpPr>
        <xdr:cNvPr id="6388" name="Rectangle 3">
          <a:extLst>
            <a:ext uri="{FF2B5EF4-FFF2-40B4-BE49-F238E27FC236}">
              <a16:creationId xmlns:a16="http://schemas.microsoft.com/office/drawing/2014/main" id="{13E38C38-0389-4927-A474-A9B086B92D5A}"/>
            </a:ext>
          </a:extLst>
        </xdr:cNvPr>
        <xdr:cNvSpPr>
          <a:spLocks noChangeArrowheads="1"/>
        </xdr:cNvSpPr>
      </xdr:nvSpPr>
      <xdr:spPr bwMode="auto">
        <a:xfrm>
          <a:off x="138044" y="96630"/>
          <a:ext cx="10729982" cy="1334742"/>
        </a:xfrm>
        <a:prstGeom prst="rect">
          <a:avLst/>
        </a:prstGeom>
        <a:noFill/>
        <a:ln w="12600">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1628775</xdr:colOff>
      <xdr:row>0</xdr:row>
      <xdr:rowOff>114300</xdr:rowOff>
    </xdr:from>
    <xdr:to>
      <xdr:col>4</xdr:col>
      <xdr:colOff>3857625</xdr:colOff>
      <xdr:row>3</xdr:row>
      <xdr:rowOff>95250</xdr:rowOff>
    </xdr:to>
    <xdr:pic>
      <xdr:nvPicPr>
        <xdr:cNvPr id="6389" name="Picture 4">
          <a:extLst>
            <a:ext uri="{FF2B5EF4-FFF2-40B4-BE49-F238E27FC236}">
              <a16:creationId xmlns:a16="http://schemas.microsoft.com/office/drawing/2014/main" id="{B3903237-7BC3-4087-B354-A259CE9778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12979"/>
        <a:stretch>
          <a:fillRect/>
        </a:stretch>
      </xdr:blipFill>
      <xdr:spPr bwMode="auto">
        <a:xfrm>
          <a:off x="4124325" y="114300"/>
          <a:ext cx="2228850" cy="4667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r="12979"/>
                <a:stretch>
                  <a:fillRect/>
                </a:stretch>
              </a:blip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3</xdr:row>
      <xdr:rowOff>104775</xdr:rowOff>
    </xdr:from>
    <xdr:to>
      <xdr:col>9</xdr:col>
      <xdr:colOff>190500</xdr:colOff>
      <xdr:row>7</xdr:row>
      <xdr:rowOff>28575</xdr:rowOff>
    </xdr:to>
    <xdr:sp macro="" textlink="" fLocksText="0">
      <xdr:nvSpPr>
        <xdr:cNvPr id="4" name="Text Box 2">
          <a:extLst>
            <a:ext uri="{FF2B5EF4-FFF2-40B4-BE49-F238E27FC236}">
              <a16:creationId xmlns:a16="http://schemas.microsoft.com/office/drawing/2014/main" id="{38A7BB7C-6B87-4C0E-ADB5-A6A066110E3C}"/>
            </a:ext>
          </a:extLst>
        </xdr:cNvPr>
        <xdr:cNvSpPr txBox="1">
          <a:spLocks noChangeArrowheads="1"/>
        </xdr:cNvSpPr>
      </xdr:nvSpPr>
      <xdr:spPr bwMode="auto">
        <a:xfrm>
          <a:off x="0" y="590550"/>
          <a:ext cx="10487025" cy="5715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90000" tIns="46800" rIns="90000" bIns="46800" anchor="t"/>
        <a:lstStyle/>
        <a:p>
          <a:pPr algn="ctr" rtl="0">
            <a:defRPr sz="1000"/>
          </a:pPr>
          <a:r>
            <a:rPr lang="pt-BR" sz="1000" b="1" i="0" u="none" strike="noStrike" baseline="0">
              <a:solidFill>
                <a:srgbClr val="000000"/>
              </a:solidFill>
              <a:latin typeface="Times New Roman"/>
              <a:cs typeface="Times New Roman"/>
            </a:rPr>
            <a:t>Ministério  do Desenvolvimento Regional – MDR</a:t>
          </a:r>
        </a:p>
        <a:p>
          <a:pPr algn="ctr" rtl="0">
            <a:defRPr sz="1000"/>
          </a:pPr>
          <a:r>
            <a:rPr lang="pt-BR" sz="1000" b="1" i="0" u="none" strike="noStrike" baseline="0">
              <a:solidFill>
                <a:srgbClr val="000000"/>
              </a:solidFill>
              <a:latin typeface="Times New Roman"/>
              <a:cs typeface="Times New Roman"/>
            </a:rPr>
            <a:t>Companhia  de  Desenvolvimento  dos  Vales  do  São  Francisco e Parnaíba</a:t>
          </a:r>
        </a:p>
        <a:p>
          <a:pPr algn="ctr" rtl="0">
            <a:defRPr sz="1000"/>
          </a:pPr>
          <a:r>
            <a:rPr lang="pt-BR" sz="1000" b="1" i="0" u="none" strike="noStrike" baseline="0">
              <a:solidFill>
                <a:srgbClr val="000000"/>
              </a:solidFill>
              <a:latin typeface="Times New Roman"/>
              <a:cs typeface="Times New Roman"/>
            </a:rPr>
            <a:t>6.ª Superintendência Regional</a:t>
          </a: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C30"/>
  <sheetViews>
    <sheetView tabSelected="1" view="pageBreakPreview" zoomScale="120" zoomScaleNormal="120" zoomScaleSheetLayoutView="120" workbookViewId="0">
      <selection activeCell="G24" sqref="G24"/>
    </sheetView>
  </sheetViews>
  <sheetFormatPr defaultRowHeight="12.75" x14ac:dyDescent="0.2"/>
  <cols>
    <col min="1" max="1" width="7" customWidth="1"/>
    <col min="2" max="2" width="50.28515625" customWidth="1"/>
    <col min="3" max="3" width="33.7109375" customWidth="1"/>
  </cols>
  <sheetData>
    <row r="7" spans="1:3" ht="15.75" x14ac:dyDescent="0.25">
      <c r="A7" s="558" t="s">
        <v>314</v>
      </c>
      <c r="B7" s="558"/>
    </row>
    <row r="8" spans="1:3" ht="15.75" x14ac:dyDescent="0.25">
      <c r="A8" s="558" t="s">
        <v>500</v>
      </c>
      <c r="B8" s="558" t="s">
        <v>323</v>
      </c>
    </row>
    <row r="9" spans="1:3" x14ac:dyDescent="0.2">
      <c r="C9" s="444"/>
    </row>
    <row r="10" spans="1:3" x14ac:dyDescent="0.2">
      <c r="A10" s="488"/>
      <c r="B10" s="488"/>
      <c r="C10" s="488"/>
    </row>
    <row r="11" spans="1:3" x14ac:dyDescent="0.2">
      <c r="A11" s="545" t="s">
        <v>1</v>
      </c>
      <c r="B11" s="545" t="s">
        <v>2</v>
      </c>
      <c r="C11" s="546" t="s">
        <v>9</v>
      </c>
    </row>
    <row r="12" spans="1:3" x14ac:dyDescent="0.2">
      <c r="A12" s="545"/>
      <c r="B12" s="545"/>
      <c r="C12" s="547"/>
    </row>
    <row r="13" spans="1:3" ht="15.75" x14ac:dyDescent="0.25">
      <c r="A13" s="548" t="s">
        <v>577</v>
      </c>
      <c r="B13" s="549"/>
      <c r="C13" s="550"/>
    </row>
    <row r="14" spans="1:3" ht="15" x14ac:dyDescent="0.2">
      <c r="A14" s="551">
        <v>1</v>
      </c>
      <c r="B14" s="552" t="s">
        <v>12</v>
      </c>
      <c r="C14" s="553">
        <f>ORÇAMENTO!G19</f>
        <v>8919.7999999999993</v>
      </c>
    </row>
    <row r="15" spans="1:3" ht="15" x14ac:dyDescent="0.2">
      <c r="A15" s="551">
        <v>2</v>
      </c>
      <c r="B15" s="554" t="s">
        <v>22</v>
      </c>
      <c r="C15" s="553">
        <f>ORÇAMENTO!G24</f>
        <v>3881.75</v>
      </c>
    </row>
    <row r="16" spans="1:3" ht="15" x14ac:dyDescent="0.2">
      <c r="A16" s="551">
        <v>3</v>
      </c>
      <c r="B16" s="554" t="s">
        <v>335</v>
      </c>
      <c r="C16" s="553">
        <f>ORÇAMENTO!G32</f>
        <v>54632.289999999994</v>
      </c>
    </row>
    <row r="17" spans="1:3" ht="15" x14ac:dyDescent="0.2">
      <c r="A17" s="551">
        <v>4</v>
      </c>
      <c r="B17" s="552" t="s">
        <v>33</v>
      </c>
      <c r="C17" s="553">
        <f>ORÇAMENTO!G38</f>
        <v>14387.880000000001</v>
      </c>
    </row>
    <row r="18" spans="1:3" ht="15" x14ac:dyDescent="0.2">
      <c r="A18" s="551">
        <v>5</v>
      </c>
      <c r="B18" s="552" t="s">
        <v>35</v>
      </c>
      <c r="C18" s="553">
        <f>ORÇAMENTO!G46</f>
        <v>18753.760000000002</v>
      </c>
    </row>
    <row r="19" spans="1:3" ht="15" x14ac:dyDescent="0.2">
      <c r="A19" s="551">
        <v>6</v>
      </c>
      <c r="B19" s="554" t="s">
        <v>38</v>
      </c>
      <c r="C19" s="553">
        <f>ORÇAMENTO!G53</f>
        <v>47724.94</v>
      </c>
    </row>
    <row r="20" spans="1:3" ht="15" x14ac:dyDescent="0.2">
      <c r="A20" s="551">
        <v>7</v>
      </c>
      <c r="B20" s="554" t="s">
        <v>46</v>
      </c>
      <c r="C20" s="553">
        <f>ORÇAMENTO!G64</f>
        <v>26444.03</v>
      </c>
    </row>
    <row r="21" spans="1:3" ht="15" x14ac:dyDescent="0.2">
      <c r="A21" s="551">
        <v>8</v>
      </c>
      <c r="B21" s="554" t="s">
        <v>53</v>
      </c>
      <c r="C21" s="553">
        <f>ORÇAMENTO!G69</f>
        <v>9875.7799999999988</v>
      </c>
    </row>
    <row r="22" spans="1:3" ht="15" x14ac:dyDescent="0.2">
      <c r="A22" s="551">
        <v>9</v>
      </c>
      <c r="B22" s="554" t="s">
        <v>341</v>
      </c>
      <c r="C22" s="553">
        <f>ORÇAMENTO!G105</f>
        <v>14459.180000000004</v>
      </c>
    </row>
    <row r="23" spans="1:3" ht="15" x14ac:dyDescent="0.2">
      <c r="A23" s="551">
        <v>10</v>
      </c>
      <c r="B23" s="552" t="s">
        <v>377</v>
      </c>
      <c r="C23" s="553">
        <f>ORÇAMENTO!G118</f>
        <v>12322.43</v>
      </c>
    </row>
    <row r="24" spans="1:3" ht="15" x14ac:dyDescent="0.2">
      <c r="A24" s="551">
        <v>11</v>
      </c>
      <c r="B24" s="552" t="s">
        <v>58</v>
      </c>
      <c r="C24" s="553">
        <f>ORÇAMENTO!G130</f>
        <v>12364.170000000002</v>
      </c>
    </row>
    <row r="25" spans="1:3" ht="15.75" x14ac:dyDescent="0.25">
      <c r="A25" s="555"/>
      <c r="B25" s="556" t="s">
        <v>62</v>
      </c>
      <c r="C25" s="557">
        <f>SUM(C14:C24)</f>
        <v>223766.01</v>
      </c>
    </row>
    <row r="27" spans="1:3" x14ac:dyDescent="0.2">
      <c r="A27" s="487"/>
      <c r="B27" s="487"/>
      <c r="C27" s="56"/>
    </row>
    <row r="28" spans="1:3" x14ac:dyDescent="0.2">
      <c r="B28" s="57"/>
      <c r="C28" s="58"/>
    </row>
    <row r="29" spans="1:3" x14ac:dyDescent="0.2">
      <c r="C29" s="59"/>
    </row>
    <row r="30" spans="1:3" x14ac:dyDescent="0.2">
      <c r="C30" s="59"/>
    </row>
  </sheetData>
  <sheetProtection selectLockedCells="1" selectUnlockedCells="1"/>
  <mergeCells count="6">
    <mergeCell ref="A27:B27"/>
    <mergeCell ref="A10:C10"/>
    <mergeCell ref="A11:A12"/>
    <mergeCell ref="B11:B12"/>
    <mergeCell ref="C11:C12"/>
    <mergeCell ref="A13:C13"/>
  </mergeCells>
  <printOptions horizontalCentered="1"/>
  <pageMargins left="0.78749999999999998" right="0.78749999999999998" top="0.98402777777777772" bottom="0.98402777777777772" header="0.51180555555555551" footer="0.51180555555555551"/>
  <pageSetup paperSize="9" scale="66"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5:K136"/>
  <sheetViews>
    <sheetView view="pageBreakPreview" topLeftCell="A19" zoomScale="130" zoomScaleNormal="120" zoomScaleSheetLayoutView="130" workbookViewId="0">
      <selection activeCell="G131" sqref="G131"/>
    </sheetView>
  </sheetViews>
  <sheetFormatPr defaultRowHeight="12.75" x14ac:dyDescent="0.2"/>
  <cols>
    <col min="1" max="1" width="7" customWidth="1"/>
    <col min="2" max="2" width="16.5703125" customWidth="1"/>
    <col min="3" max="3" width="64" customWidth="1"/>
    <col min="4" max="4" width="7.7109375" customWidth="1"/>
    <col min="5" max="5" width="8.5703125" customWidth="1"/>
    <col min="6" max="6" width="10.42578125" customWidth="1"/>
    <col min="7" max="7" width="16.42578125" customWidth="1"/>
    <col min="8" max="8" width="13.5703125" customWidth="1"/>
    <col min="9" max="9" width="10" customWidth="1"/>
  </cols>
  <sheetData>
    <row r="5" spans="1:11" x14ac:dyDescent="0.2">
      <c r="A5" s="322"/>
      <c r="B5" s="322"/>
      <c r="C5" s="322"/>
      <c r="D5" s="322"/>
      <c r="E5" s="322"/>
      <c r="F5" s="322"/>
      <c r="G5" s="322"/>
    </row>
    <row r="6" spans="1:11" ht="15.75" x14ac:dyDescent="0.25">
      <c r="A6" s="510" t="s">
        <v>568</v>
      </c>
      <c r="B6" s="510"/>
      <c r="C6" s="510"/>
      <c r="D6" s="510"/>
      <c r="E6" s="510"/>
      <c r="F6" s="510"/>
      <c r="G6" s="510"/>
    </row>
    <row r="7" spans="1:11" ht="15.75" x14ac:dyDescent="0.25">
      <c r="A7" s="510" t="s">
        <v>500</v>
      </c>
      <c r="B7" s="510"/>
      <c r="C7" s="374" t="s">
        <v>323</v>
      </c>
      <c r="D7" s="375"/>
      <c r="E7" s="375"/>
      <c r="F7" s="375"/>
      <c r="G7" s="375"/>
    </row>
    <row r="8" spans="1:11" ht="15.75" x14ac:dyDescent="0.25">
      <c r="A8" s="377"/>
      <c r="B8" s="377"/>
      <c r="C8" s="376"/>
      <c r="D8" s="509" t="s">
        <v>319</v>
      </c>
      <c r="E8" s="509"/>
      <c r="F8" s="509"/>
      <c r="G8" s="509"/>
    </row>
    <row r="9" spans="1:11" ht="15.75" x14ac:dyDescent="0.25">
      <c r="A9" s="511"/>
      <c r="B9" s="511"/>
      <c r="C9" s="511"/>
      <c r="D9" s="511"/>
      <c r="E9" s="511"/>
      <c r="F9" s="511"/>
      <c r="G9" s="511"/>
    </row>
    <row r="10" spans="1:11" x14ac:dyDescent="0.2">
      <c r="A10" s="488"/>
      <c r="B10" s="488"/>
      <c r="C10" s="488"/>
      <c r="D10" s="488"/>
      <c r="E10" s="488"/>
      <c r="F10" s="488"/>
      <c r="G10" s="488"/>
      <c r="H10" s="2" t="s">
        <v>0</v>
      </c>
      <c r="I10" s="3">
        <v>0.25</v>
      </c>
    </row>
    <row r="11" spans="1:11" x14ac:dyDescent="0.2">
      <c r="A11" s="489" t="s">
        <v>1</v>
      </c>
      <c r="B11" s="512" t="s">
        <v>346</v>
      </c>
      <c r="C11" s="489" t="s">
        <v>2</v>
      </c>
      <c r="D11" s="489" t="s">
        <v>3</v>
      </c>
      <c r="E11" s="489" t="s">
        <v>4</v>
      </c>
      <c r="F11" s="489" t="s">
        <v>5</v>
      </c>
      <c r="G11" s="489"/>
      <c r="H11" s="4" t="s">
        <v>6</v>
      </c>
      <c r="I11" s="513" t="s">
        <v>7</v>
      </c>
      <c r="J11" s="513"/>
    </row>
    <row r="12" spans="1:11" x14ac:dyDescent="0.2">
      <c r="A12" s="489"/>
      <c r="B12" s="490"/>
      <c r="C12" s="489"/>
      <c r="D12" s="489"/>
      <c r="E12" s="489"/>
      <c r="F12" s="321" t="s">
        <v>8</v>
      </c>
      <c r="G12" s="321" t="s">
        <v>9</v>
      </c>
      <c r="H12" s="5" t="s">
        <v>10</v>
      </c>
      <c r="I12" s="513"/>
      <c r="J12" s="513"/>
    </row>
    <row r="13" spans="1:11" x14ac:dyDescent="0.2">
      <c r="A13" s="6"/>
      <c r="B13" s="8"/>
      <c r="C13" s="6"/>
      <c r="D13" s="6"/>
      <c r="E13" s="7"/>
      <c r="F13" s="8"/>
      <c r="G13" s="8"/>
      <c r="H13" s="9"/>
      <c r="I13" s="514"/>
      <c r="J13" s="514"/>
      <c r="K13" s="10"/>
    </row>
    <row r="14" spans="1:11" x14ac:dyDescent="0.2">
      <c r="A14" s="382">
        <v>1</v>
      </c>
      <c r="B14" s="382"/>
      <c r="C14" s="383" t="s">
        <v>12</v>
      </c>
      <c r="D14" s="384" t="s">
        <v>13</v>
      </c>
      <c r="E14" s="385"/>
      <c r="F14" s="385"/>
      <c r="G14" s="386"/>
      <c r="H14" s="13"/>
      <c r="I14" s="515"/>
      <c r="J14" s="515"/>
      <c r="K14" s="10"/>
    </row>
    <row r="15" spans="1:11" ht="26.25" customHeight="1" x14ac:dyDescent="0.2">
      <c r="A15" s="14" t="s">
        <v>11</v>
      </c>
      <c r="B15" s="410" t="s">
        <v>386</v>
      </c>
      <c r="C15" s="15" t="s">
        <v>14</v>
      </c>
      <c r="D15" s="16" t="s">
        <v>15</v>
      </c>
      <c r="E15" s="351">
        <f>5*4</f>
        <v>20</v>
      </c>
      <c r="F15" s="17">
        <f>H15*(1+$I$10)</f>
        <v>203.11250000000001</v>
      </c>
      <c r="G15" s="17">
        <f>ROUND(E15*F15,2)</f>
        <v>4062.25</v>
      </c>
      <c r="H15" s="18">
        <f>COMPOSIÇÕES!J41</f>
        <v>162.49</v>
      </c>
      <c r="I15" s="19" t="s">
        <v>320</v>
      </c>
      <c r="J15" s="20"/>
      <c r="K15" s="10"/>
    </row>
    <row r="16" spans="1:11" ht="15" customHeight="1" x14ac:dyDescent="0.2">
      <c r="A16" s="14" t="s">
        <v>393</v>
      </c>
      <c r="B16" s="325" t="s">
        <v>17</v>
      </c>
      <c r="C16" s="15" t="s">
        <v>16</v>
      </c>
      <c r="D16" s="16" t="s">
        <v>15</v>
      </c>
      <c r="E16" s="351">
        <v>300</v>
      </c>
      <c r="F16" s="17">
        <f>H16*(1+$I$10)</f>
        <v>3.2374999999999998</v>
      </c>
      <c r="G16" s="17">
        <f>ROUND(E16*F16,2)</f>
        <v>971.25</v>
      </c>
      <c r="H16" s="18">
        <f>COMPOSIÇÕES!J71</f>
        <v>2.59</v>
      </c>
      <c r="I16" s="19" t="s">
        <v>17</v>
      </c>
      <c r="J16" s="20"/>
      <c r="K16" s="10"/>
    </row>
    <row r="17" spans="1:11" ht="15" customHeight="1" x14ac:dyDescent="0.2">
      <c r="A17" s="14" t="s">
        <v>394</v>
      </c>
      <c r="B17" s="410" t="s">
        <v>19</v>
      </c>
      <c r="C17" s="15" t="s">
        <v>18</v>
      </c>
      <c r="D17" s="16" t="s">
        <v>15</v>
      </c>
      <c r="E17" s="351">
        <v>193</v>
      </c>
      <c r="F17" s="17">
        <f>H17*(1+$I$10)</f>
        <v>9.1</v>
      </c>
      <c r="G17" s="17">
        <f>ROUND(E17*F17,2)</f>
        <v>1756.3</v>
      </c>
      <c r="H17" s="18">
        <f>COMPOSIÇÕES!J85</f>
        <v>7.2799999999999994</v>
      </c>
      <c r="I17" s="19" t="s">
        <v>19</v>
      </c>
      <c r="J17" s="20"/>
      <c r="K17" s="10"/>
    </row>
    <row r="18" spans="1:11" ht="15" customHeight="1" x14ac:dyDescent="0.2">
      <c r="A18" s="14" t="s">
        <v>395</v>
      </c>
      <c r="B18" s="410" t="s">
        <v>145</v>
      </c>
      <c r="C18" s="15" t="s">
        <v>20</v>
      </c>
      <c r="D18" s="16" t="s">
        <v>15</v>
      </c>
      <c r="E18" s="351">
        <v>6</v>
      </c>
      <c r="F18" s="17">
        <f>H18*(1+$I$10)</f>
        <v>355.00000000000006</v>
      </c>
      <c r="G18" s="17">
        <f>ROUND(E18*F18,2)</f>
        <v>2130</v>
      </c>
      <c r="H18" s="18">
        <f>COMPOSIÇÕES!J98</f>
        <v>284.00000000000006</v>
      </c>
      <c r="I18" s="19" t="s">
        <v>145</v>
      </c>
      <c r="J18" s="20"/>
      <c r="K18" s="10"/>
    </row>
    <row r="19" spans="1:11" ht="15" customHeight="1" x14ac:dyDescent="0.2">
      <c r="A19" s="516" t="s">
        <v>576</v>
      </c>
      <c r="B19" s="517"/>
      <c r="C19" s="517"/>
      <c r="D19" s="517"/>
      <c r="E19" s="517"/>
      <c r="F19" s="518"/>
      <c r="G19" s="455">
        <f>SUM(G15:G18)</f>
        <v>8919.7999999999993</v>
      </c>
      <c r="H19" s="450"/>
      <c r="I19" s="451"/>
      <c r="J19" s="452"/>
      <c r="K19" s="10"/>
    </row>
    <row r="20" spans="1:11" ht="15" customHeight="1" x14ac:dyDescent="0.2">
      <c r="A20" s="446"/>
      <c r="B20" s="453"/>
      <c r="C20" s="454"/>
      <c r="D20" s="447"/>
      <c r="E20" s="448"/>
      <c r="F20" s="449"/>
      <c r="G20" s="449"/>
      <c r="H20" s="23"/>
      <c r="I20" s="24"/>
      <c r="J20" s="20"/>
      <c r="K20" s="10"/>
    </row>
    <row r="21" spans="1:11" x14ac:dyDescent="0.2">
      <c r="A21" s="396">
        <v>2</v>
      </c>
      <c r="B21" s="411"/>
      <c r="C21" s="378" t="s">
        <v>22</v>
      </c>
      <c r="D21" s="387" t="s">
        <v>13</v>
      </c>
      <c r="E21" s="386"/>
      <c r="F21" s="388"/>
      <c r="G21" s="386"/>
      <c r="H21" s="23"/>
      <c r="I21" s="497"/>
      <c r="J21" s="498"/>
      <c r="K21" s="10"/>
    </row>
    <row r="22" spans="1:11" x14ac:dyDescent="0.2">
      <c r="A22" s="397" t="s">
        <v>396</v>
      </c>
      <c r="B22" s="410" t="s">
        <v>25</v>
      </c>
      <c r="C22" s="25" t="s">
        <v>23</v>
      </c>
      <c r="D22" s="16" t="s">
        <v>24</v>
      </c>
      <c r="E22" s="344">
        <v>60</v>
      </c>
      <c r="F22" s="17">
        <f>H22*(1+$I$10)</f>
        <v>38.8125</v>
      </c>
      <c r="G22" s="17">
        <f>ROUND(E22*F22,2)</f>
        <v>2328.75</v>
      </c>
      <c r="H22" s="18">
        <f>COMPOSIÇÕES!J106</f>
        <v>31.05</v>
      </c>
      <c r="I22" s="19" t="s">
        <v>25</v>
      </c>
      <c r="J22" s="20"/>
      <c r="K22" s="10"/>
    </row>
    <row r="23" spans="1:11" x14ac:dyDescent="0.2">
      <c r="A23" s="397" t="s">
        <v>397</v>
      </c>
      <c r="B23" s="410" t="s">
        <v>514</v>
      </c>
      <c r="C23" s="25" t="s">
        <v>26</v>
      </c>
      <c r="D23" s="16" t="s">
        <v>24</v>
      </c>
      <c r="E23" s="344">
        <v>80</v>
      </c>
      <c r="F23" s="17">
        <f>H23*(1+$I$10)</f>
        <v>19.412499999999998</v>
      </c>
      <c r="G23" s="17">
        <f>ROUND(E23*F23,2)</f>
        <v>1553</v>
      </c>
      <c r="H23" s="18">
        <f>COMPOSIÇÕES!J114</f>
        <v>15.53</v>
      </c>
      <c r="I23" s="19" t="s">
        <v>514</v>
      </c>
      <c r="J23" s="20"/>
      <c r="K23" s="10"/>
    </row>
    <row r="24" spans="1:11" x14ac:dyDescent="0.2">
      <c r="A24" s="519" t="s">
        <v>576</v>
      </c>
      <c r="B24" s="520"/>
      <c r="C24" s="520"/>
      <c r="D24" s="520"/>
      <c r="E24" s="520"/>
      <c r="F24" s="521"/>
      <c r="G24" s="455">
        <f>SUM(G22:G23)</f>
        <v>3881.75</v>
      </c>
      <c r="H24" s="450"/>
      <c r="I24" s="451"/>
      <c r="J24" s="452"/>
      <c r="K24" s="10"/>
    </row>
    <row r="25" spans="1:11" ht="11.25" customHeight="1" x14ac:dyDescent="0.2">
      <c r="A25" s="398"/>
      <c r="B25" s="412"/>
      <c r="C25" s="27"/>
      <c r="D25" s="26"/>
      <c r="E25" s="21"/>
      <c r="F25" s="28"/>
      <c r="G25" s="28"/>
      <c r="H25" s="23"/>
      <c r="I25" s="496"/>
      <c r="J25" s="496"/>
      <c r="K25" s="10"/>
    </row>
    <row r="26" spans="1:11" x14ac:dyDescent="0.2">
      <c r="A26" s="396">
        <v>3</v>
      </c>
      <c r="B26" s="411"/>
      <c r="C26" s="378" t="s">
        <v>335</v>
      </c>
      <c r="D26" s="387" t="s">
        <v>13</v>
      </c>
      <c r="E26" s="386"/>
      <c r="F26" s="388"/>
      <c r="G26" s="386"/>
      <c r="H26" s="23"/>
      <c r="I26" s="497"/>
      <c r="J26" s="498"/>
      <c r="K26" s="10"/>
    </row>
    <row r="27" spans="1:11" x14ac:dyDescent="0.2">
      <c r="A27" s="397" t="s">
        <v>254</v>
      </c>
      <c r="B27" s="410" t="s">
        <v>28</v>
      </c>
      <c r="C27" s="15" t="s">
        <v>27</v>
      </c>
      <c r="D27" s="16" t="s">
        <v>24</v>
      </c>
      <c r="E27" s="344">
        <v>14.501300000000001</v>
      </c>
      <c r="F27" s="17">
        <f>H27*(1+$I$10)</f>
        <v>452.26249999999999</v>
      </c>
      <c r="G27" s="17">
        <f>ROUND(E27*F27,2)</f>
        <v>6558.39</v>
      </c>
      <c r="H27" s="18">
        <f>COMPOSIÇÕES!J127</f>
        <v>361.81</v>
      </c>
      <c r="I27" s="19" t="s">
        <v>28</v>
      </c>
      <c r="J27" s="20"/>
      <c r="K27" s="10"/>
    </row>
    <row r="28" spans="1:11" ht="25.5" x14ac:dyDescent="0.2">
      <c r="A28" s="397" t="s">
        <v>256</v>
      </c>
      <c r="B28" s="410" t="s">
        <v>515</v>
      </c>
      <c r="C28" s="15" t="s">
        <v>506</v>
      </c>
      <c r="D28" s="16" t="s">
        <v>24</v>
      </c>
      <c r="E28" s="344">
        <v>9</v>
      </c>
      <c r="F28" s="17">
        <f t="shared" ref="F28:F29" si="0">H28*(1+$I$10)</f>
        <v>1511.0124999999998</v>
      </c>
      <c r="G28" s="17">
        <f>ROUND(E28*F28,2)</f>
        <v>13599.11</v>
      </c>
      <c r="H28" s="18">
        <f>COMPOSIÇÕES!J167</f>
        <v>1208.81</v>
      </c>
      <c r="I28" s="395" t="s">
        <v>515</v>
      </c>
      <c r="J28" s="319"/>
      <c r="K28" s="10"/>
    </row>
    <row r="29" spans="1:11" ht="38.25" x14ac:dyDescent="0.2">
      <c r="A29" s="397" t="s">
        <v>258</v>
      </c>
      <c r="B29" s="413" t="s">
        <v>505</v>
      </c>
      <c r="C29" s="348" t="s">
        <v>507</v>
      </c>
      <c r="D29" s="16" t="s">
        <v>24</v>
      </c>
      <c r="E29" s="17">
        <v>4.4000000000000004</v>
      </c>
      <c r="F29" s="17">
        <f t="shared" si="0"/>
        <v>2006.8875</v>
      </c>
      <c r="G29" s="17">
        <f>ROUND(E29*F29,2)</f>
        <v>8830.31</v>
      </c>
      <c r="H29" s="336">
        <v>1605.51</v>
      </c>
      <c r="I29" s="499" t="s">
        <v>340</v>
      </c>
      <c r="J29" s="499"/>
      <c r="K29" s="10"/>
    </row>
    <row r="30" spans="1:11" x14ac:dyDescent="0.2">
      <c r="A30" s="397" t="s">
        <v>260</v>
      </c>
      <c r="B30" s="410" t="s">
        <v>30</v>
      </c>
      <c r="C30" s="25" t="s">
        <v>29</v>
      </c>
      <c r="D30" s="16" t="s">
        <v>15</v>
      </c>
      <c r="E30" s="344">
        <v>165</v>
      </c>
      <c r="F30" s="17">
        <f>H30*(1+$I$10)</f>
        <v>81.325000000000003</v>
      </c>
      <c r="G30" s="17">
        <f>ROUND(E30*F30,2)</f>
        <v>13418.63</v>
      </c>
      <c r="H30" s="18">
        <f>COMPOSIÇÕES!J186</f>
        <v>65.06</v>
      </c>
      <c r="I30" s="19" t="s">
        <v>30</v>
      </c>
      <c r="J30" s="20"/>
      <c r="K30" s="10"/>
    </row>
    <row r="31" spans="1:11" x14ac:dyDescent="0.2">
      <c r="A31" s="397" t="s">
        <v>262</v>
      </c>
      <c r="B31" s="410" t="s">
        <v>32</v>
      </c>
      <c r="C31" s="31" t="s">
        <v>31</v>
      </c>
      <c r="D31" s="16" t="s">
        <v>15</v>
      </c>
      <c r="E31" s="351">
        <v>219.84</v>
      </c>
      <c r="F31" s="17">
        <f>H31*(1+$I$10)</f>
        <v>55.612499999999997</v>
      </c>
      <c r="G31" s="17">
        <f>ROUND(E31*F31,2)</f>
        <v>12225.85</v>
      </c>
      <c r="H31" s="18">
        <f>COMPOSIÇÕES!J200</f>
        <v>44.489999999999995</v>
      </c>
      <c r="I31" s="19" t="s">
        <v>32</v>
      </c>
      <c r="J31" s="20"/>
      <c r="K31" s="10"/>
    </row>
    <row r="32" spans="1:11" x14ac:dyDescent="0.2">
      <c r="A32" s="522" t="s">
        <v>576</v>
      </c>
      <c r="B32" s="523"/>
      <c r="C32" s="523"/>
      <c r="D32" s="523"/>
      <c r="E32" s="523"/>
      <c r="F32" s="524"/>
      <c r="G32" s="457">
        <f>SUM(G27:G31)</f>
        <v>54632.289999999994</v>
      </c>
      <c r="H32" s="450"/>
      <c r="I32" s="451"/>
      <c r="J32" s="452"/>
      <c r="K32" s="10"/>
    </row>
    <row r="33" spans="1:11" x14ac:dyDescent="0.2">
      <c r="A33" s="166"/>
      <c r="B33" s="413"/>
      <c r="C33" s="32"/>
      <c r="D33" s="32"/>
      <c r="E33" s="365"/>
      <c r="F33" s="32"/>
      <c r="G33" s="32"/>
      <c r="H33" s="23"/>
      <c r="I33" s="493"/>
      <c r="J33" s="493"/>
      <c r="K33" s="10"/>
    </row>
    <row r="34" spans="1:11" x14ac:dyDescent="0.2">
      <c r="A34" s="399">
        <v>4</v>
      </c>
      <c r="B34" s="408"/>
      <c r="C34" s="383" t="s">
        <v>33</v>
      </c>
      <c r="D34" s="384" t="s">
        <v>13</v>
      </c>
      <c r="E34" s="389"/>
      <c r="F34" s="389"/>
      <c r="G34" s="389"/>
      <c r="H34" s="29"/>
      <c r="I34" s="491"/>
      <c r="J34" s="492"/>
      <c r="K34" s="10"/>
    </row>
    <row r="35" spans="1:11" ht="28.5" customHeight="1" x14ac:dyDescent="0.2">
      <c r="A35" s="397" t="s">
        <v>265</v>
      </c>
      <c r="B35" s="413" t="s">
        <v>569</v>
      </c>
      <c r="C35" s="426" t="s">
        <v>532</v>
      </c>
      <c r="D35" s="16" t="s">
        <v>15</v>
      </c>
      <c r="E35" s="344">
        <v>165.59</v>
      </c>
      <c r="F35" s="17">
        <f>H35*(1+$I$10)</f>
        <v>70.987500000000011</v>
      </c>
      <c r="G35" s="17">
        <f>ROUND(E35*F35,2)</f>
        <v>11754.82</v>
      </c>
      <c r="H35" s="18">
        <f>'COMPOSIÇÕES COMPLEMENTAR'!J2</f>
        <v>56.790000000000006</v>
      </c>
      <c r="I35" s="19"/>
      <c r="J35" s="20"/>
      <c r="K35" s="10"/>
    </row>
    <row r="36" spans="1:11" x14ac:dyDescent="0.2">
      <c r="A36" s="397" t="s">
        <v>267</v>
      </c>
      <c r="B36" s="413" t="s">
        <v>333</v>
      </c>
      <c r="C36" s="25" t="s">
        <v>520</v>
      </c>
      <c r="D36" s="16" t="s">
        <v>34</v>
      </c>
      <c r="E36" s="344">
        <v>16.5</v>
      </c>
      <c r="F36" s="17">
        <f t="shared" ref="F36:F37" si="1">H36*(1+$I$10)</f>
        <v>63.162500000000001</v>
      </c>
      <c r="G36" s="17">
        <f>ROUND(E36*F36,2)</f>
        <v>1042.18</v>
      </c>
      <c r="H36" s="18">
        <v>50.53</v>
      </c>
      <c r="I36" s="19" t="s">
        <v>333</v>
      </c>
      <c r="J36" s="20"/>
      <c r="K36" s="10"/>
    </row>
    <row r="37" spans="1:11" x14ac:dyDescent="0.2">
      <c r="A37" s="397" t="s">
        <v>461</v>
      </c>
      <c r="B37" s="413" t="s">
        <v>371</v>
      </c>
      <c r="C37" s="35" t="s">
        <v>370</v>
      </c>
      <c r="D37" s="16" t="s">
        <v>34</v>
      </c>
      <c r="E37" s="17">
        <v>130</v>
      </c>
      <c r="F37" s="17">
        <f t="shared" si="1"/>
        <v>12.237499999999999</v>
      </c>
      <c r="G37" s="17">
        <f>ROUND(E37*F37,2)</f>
        <v>1590.88</v>
      </c>
      <c r="H37" s="18">
        <v>9.7899999999999991</v>
      </c>
      <c r="I37" s="19" t="s">
        <v>387</v>
      </c>
      <c r="J37" s="20"/>
      <c r="K37" s="10"/>
    </row>
    <row r="38" spans="1:11" x14ac:dyDescent="0.2">
      <c r="A38" s="522" t="s">
        <v>576</v>
      </c>
      <c r="B38" s="523"/>
      <c r="C38" s="523"/>
      <c r="D38" s="523"/>
      <c r="E38" s="523"/>
      <c r="F38" s="524"/>
      <c r="G38" s="457">
        <f>SUM(G35:G37)</f>
        <v>14387.880000000001</v>
      </c>
      <c r="H38" s="450"/>
      <c r="I38" s="451"/>
      <c r="J38" s="452"/>
      <c r="K38" s="10"/>
    </row>
    <row r="39" spans="1:11" x14ac:dyDescent="0.2">
      <c r="A39" s="400"/>
      <c r="B39" s="407"/>
      <c r="C39" s="36"/>
      <c r="D39" s="16"/>
      <c r="E39" s="37"/>
      <c r="F39" s="17"/>
      <c r="G39" s="17"/>
      <c r="H39" s="29"/>
      <c r="I39" s="493"/>
      <c r="J39" s="493"/>
      <c r="K39" s="10"/>
    </row>
    <row r="40" spans="1:11" x14ac:dyDescent="0.2">
      <c r="A40" s="399">
        <v>5</v>
      </c>
      <c r="B40" s="408"/>
      <c r="C40" s="383" t="s">
        <v>35</v>
      </c>
      <c r="D40" s="384" t="s">
        <v>13</v>
      </c>
      <c r="E40" s="390"/>
      <c r="F40" s="389"/>
      <c r="G40" s="389"/>
      <c r="H40" s="29"/>
      <c r="I40" s="491"/>
      <c r="J40" s="492"/>
      <c r="K40" s="10"/>
    </row>
    <row r="41" spans="1:11" x14ac:dyDescent="0.2">
      <c r="A41" s="401" t="s">
        <v>398</v>
      </c>
      <c r="B41" s="413" t="s">
        <v>380</v>
      </c>
      <c r="C41" s="345" t="s">
        <v>381</v>
      </c>
      <c r="D41" s="16" t="s">
        <v>24</v>
      </c>
      <c r="E41" s="346">
        <v>9</v>
      </c>
      <c r="F41" s="43">
        <f>H41*(1+$I$10)</f>
        <v>578.92499999999995</v>
      </c>
      <c r="G41" s="17">
        <f>ROUND(E41*F41,2)</f>
        <v>5210.33</v>
      </c>
      <c r="H41" s="361">
        <v>463.14</v>
      </c>
      <c r="I41" s="325" t="s">
        <v>380</v>
      </c>
      <c r="J41" s="334"/>
      <c r="K41" s="10"/>
    </row>
    <row r="42" spans="1:11" x14ac:dyDescent="0.2">
      <c r="A42" s="401" t="s">
        <v>399</v>
      </c>
      <c r="B42" s="413" t="s">
        <v>37</v>
      </c>
      <c r="C42" s="35" t="s">
        <v>36</v>
      </c>
      <c r="D42" s="42" t="s">
        <v>15</v>
      </c>
      <c r="E42" s="362">
        <v>18</v>
      </c>
      <c r="F42" s="43">
        <f>H42*(1+$I$10)</f>
        <v>65.287500000000009</v>
      </c>
      <c r="G42" s="43">
        <f>ROUND(E42*F42,2)</f>
        <v>1175.18</v>
      </c>
      <c r="H42" s="18">
        <f>COMPOSIÇÕES!J223</f>
        <v>52.230000000000004</v>
      </c>
      <c r="I42" s="39" t="s">
        <v>37</v>
      </c>
      <c r="J42" s="33"/>
      <c r="K42" s="10"/>
    </row>
    <row r="43" spans="1:11" ht="27" customHeight="1" x14ac:dyDescent="0.2">
      <c r="A43" s="401" t="s">
        <v>400</v>
      </c>
      <c r="B43" s="413" t="s">
        <v>504</v>
      </c>
      <c r="C43" s="363" t="s">
        <v>384</v>
      </c>
      <c r="D43" s="359" t="s">
        <v>15</v>
      </c>
      <c r="E43" s="364">
        <v>74</v>
      </c>
      <c r="F43" s="43">
        <f t="shared" ref="F43:F45" si="2">H43*(1+$I$10)</f>
        <v>49.875</v>
      </c>
      <c r="G43" s="364">
        <f>ROUND(E43*F43,2)</f>
        <v>3690.75</v>
      </c>
      <c r="H43" s="318">
        <v>39.9</v>
      </c>
      <c r="I43" s="360" t="s">
        <v>385</v>
      </c>
      <c r="J43" s="316"/>
      <c r="K43" s="10"/>
    </row>
    <row r="44" spans="1:11" x14ac:dyDescent="0.2">
      <c r="A44" s="401" t="s">
        <v>401</v>
      </c>
      <c r="B44" s="413" t="s">
        <v>390</v>
      </c>
      <c r="C44" s="367" t="s">
        <v>334</v>
      </c>
      <c r="D44" s="357" t="s">
        <v>15</v>
      </c>
      <c r="E44" s="368">
        <v>60</v>
      </c>
      <c r="F44" s="43">
        <f t="shared" si="2"/>
        <v>18.75</v>
      </c>
      <c r="G44" s="369">
        <f>ROUND(E44*F44,2)</f>
        <v>1125</v>
      </c>
      <c r="H44" s="318">
        <v>15</v>
      </c>
      <c r="I44" s="347" t="s">
        <v>390</v>
      </c>
      <c r="J44" s="316"/>
      <c r="K44" s="10"/>
    </row>
    <row r="45" spans="1:11" x14ac:dyDescent="0.2">
      <c r="A45" s="401" t="s">
        <v>402</v>
      </c>
      <c r="B45" s="413" t="s">
        <v>570</v>
      </c>
      <c r="C45" s="355" t="s">
        <v>382</v>
      </c>
      <c r="D45" s="359" t="s">
        <v>15</v>
      </c>
      <c r="E45" s="356">
        <v>600</v>
      </c>
      <c r="F45" s="462">
        <f t="shared" si="2"/>
        <v>12.5875</v>
      </c>
      <c r="G45" s="461">
        <f>ROUND(E45*F45,2)</f>
        <v>7552.5</v>
      </c>
      <c r="H45" s="318">
        <v>10.07</v>
      </c>
      <c r="I45" s="358" t="s">
        <v>383</v>
      </c>
      <c r="J45" s="317"/>
      <c r="K45" s="10"/>
    </row>
    <row r="46" spans="1:11" x14ac:dyDescent="0.2">
      <c r="A46" s="525" t="s">
        <v>576</v>
      </c>
      <c r="B46" s="526"/>
      <c r="C46" s="526"/>
      <c r="D46" s="526"/>
      <c r="E46" s="526"/>
      <c r="F46" s="527"/>
      <c r="G46" s="463">
        <f>SUM(G41:G45)</f>
        <v>18753.760000000002</v>
      </c>
      <c r="H46" s="458"/>
      <c r="I46" s="459"/>
      <c r="J46" s="460"/>
      <c r="K46" s="10"/>
    </row>
    <row r="47" spans="1:11" x14ac:dyDescent="0.2">
      <c r="A47" s="398"/>
      <c r="B47" s="412"/>
      <c r="C47" s="27"/>
      <c r="D47" s="26"/>
      <c r="E47" s="22"/>
      <c r="F47" s="28"/>
      <c r="G47" s="28"/>
      <c r="H47" s="29"/>
      <c r="I47" s="493"/>
      <c r="J47" s="493"/>
      <c r="K47" s="10"/>
    </row>
    <row r="48" spans="1:11" x14ac:dyDescent="0.2">
      <c r="A48" s="396">
        <v>6</v>
      </c>
      <c r="B48" s="411"/>
      <c r="C48" s="378" t="s">
        <v>38</v>
      </c>
      <c r="D48" s="387" t="s">
        <v>13</v>
      </c>
      <c r="E48" s="391"/>
      <c r="F48" s="391"/>
      <c r="G48" s="391"/>
      <c r="H48" s="40"/>
      <c r="I48" s="494"/>
      <c r="J48" s="495"/>
      <c r="K48" s="10"/>
    </row>
    <row r="49" spans="1:11" x14ac:dyDescent="0.2">
      <c r="A49" s="397" t="s">
        <v>403</v>
      </c>
      <c r="B49" s="414" t="s">
        <v>40</v>
      </c>
      <c r="C49" s="15" t="s">
        <v>39</v>
      </c>
      <c r="D49" s="16" t="s">
        <v>15</v>
      </c>
      <c r="E49" s="351">
        <v>692.17</v>
      </c>
      <c r="F49" s="17">
        <f>H49*(1+$I$10)</f>
        <v>6.4375</v>
      </c>
      <c r="G49" s="17">
        <f>ROUND(E49*F49,2)</f>
        <v>4455.84</v>
      </c>
      <c r="H49" s="18">
        <f>COMPOSIÇÕES!J235</f>
        <v>5.15</v>
      </c>
      <c r="I49" s="19" t="s">
        <v>40</v>
      </c>
      <c r="J49" s="20"/>
      <c r="K49" s="10"/>
    </row>
    <row r="50" spans="1:11" ht="25.5" x14ac:dyDescent="0.2">
      <c r="A50" s="397" t="s">
        <v>404</v>
      </c>
      <c r="B50" s="410" t="s">
        <v>42</v>
      </c>
      <c r="C50" s="15" t="s">
        <v>41</v>
      </c>
      <c r="D50" s="16" t="s">
        <v>15</v>
      </c>
      <c r="E50" s="344">
        <v>706.18</v>
      </c>
      <c r="F50" s="17">
        <f>H50*(1+$I$10)</f>
        <v>31.687499999999996</v>
      </c>
      <c r="G50" s="17">
        <f>ROUND(E50*F50,2)</f>
        <v>22377.08</v>
      </c>
      <c r="H50" s="18">
        <f>COMPOSIÇÕES!J248</f>
        <v>25.349999999999998</v>
      </c>
      <c r="I50" s="24" t="s">
        <v>42</v>
      </c>
      <c r="J50" s="20"/>
      <c r="K50" s="10"/>
    </row>
    <row r="51" spans="1:11" ht="12" customHeight="1" x14ac:dyDescent="0.2">
      <c r="A51" s="397" t="s">
        <v>405</v>
      </c>
      <c r="B51" s="414" t="s">
        <v>37</v>
      </c>
      <c r="C51" s="25" t="s">
        <v>43</v>
      </c>
      <c r="D51" s="14" t="s">
        <v>15</v>
      </c>
      <c r="E51" s="370">
        <v>310</v>
      </c>
      <c r="F51" s="17">
        <f>H51*(1+$I$10)</f>
        <v>65.287500000000009</v>
      </c>
      <c r="G51" s="17">
        <f>ROUND(E51*F51,2)</f>
        <v>20239.13</v>
      </c>
      <c r="H51" s="18">
        <f>COMPOSIÇÕES!J223</f>
        <v>52.230000000000004</v>
      </c>
      <c r="I51" s="19" t="s">
        <v>37</v>
      </c>
      <c r="J51" s="20"/>
      <c r="K51" s="10"/>
    </row>
    <row r="52" spans="1:11" ht="12" customHeight="1" x14ac:dyDescent="0.2">
      <c r="A52" s="468" t="s">
        <v>406</v>
      </c>
      <c r="B52" s="469" t="s">
        <v>45</v>
      </c>
      <c r="C52" s="464" t="s">
        <v>44</v>
      </c>
      <c r="D52" s="465" t="s">
        <v>34</v>
      </c>
      <c r="E52" s="466">
        <v>19</v>
      </c>
      <c r="F52" s="467">
        <f>H52*(1+$I$10)</f>
        <v>34.362499999999997</v>
      </c>
      <c r="G52" s="467">
        <f>ROUND(E52*F52,2)</f>
        <v>652.89</v>
      </c>
      <c r="H52" s="18">
        <f>COMPOSIÇÕES!J264</f>
        <v>27.49</v>
      </c>
      <c r="I52" s="19" t="s">
        <v>45</v>
      </c>
      <c r="J52" s="20"/>
      <c r="K52" s="10"/>
    </row>
    <row r="53" spans="1:11" ht="12" customHeight="1" x14ac:dyDescent="0.2">
      <c r="A53" s="531" t="s">
        <v>576</v>
      </c>
      <c r="B53" s="531"/>
      <c r="C53" s="531"/>
      <c r="D53" s="531"/>
      <c r="E53" s="531"/>
      <c r="F53" s="531"/>
      <c r="G53" s="471">
        <f>SUM(G49:G52)</f>
        <v>47724.94</v>
      </c>
      <c r="H53" s="458"/>
      <c r="I53" s="451"/>
      <c r="J53" s="452"/>
      <c r="K53" s="10"/>
    </row>
    <row r="54" spans="1:11" ht="12" customHeight="1" x14ac:dyDescent="0.2">
      <c r="A54" s="402"/>
      <c r="B54" s="415"/>
      <c r="C54" s="456"/>
      <c r="D54" s="447"/>
      <c r="E54" s="470"/>
      <c r="F54" s="449"/>
      <c r="G54" s="449"/>
      <c r="H54" s="29"/>
      <c r="I54" s="496"/>
      <c r="J54" s="496"/>
      <c r="K54" s="10"/>
    </row>
    <row r="55" spans="1:11" ht="12" customHeight="1" x14ac:dyDescent="0.2">
      <c r="A55" s="392">
        <v>7</v>
      </c>
      <c r="B55" s="416"/>
      <c r="C55" s="378" t="s">
        <v>46</v>
      </c>
      <c r="D55" s="387" t="s">
        <v>13</v>
      </c>
      <c r="E55" s="393"/>
      <c r="F55" s="394"/>
      <c r="G55" s="391"/>
      <c r="H55" s="44"/>
      <c r="I55" s="503"/>
      <c r="J55" s="504"/>
      <c r="K55" s="10"/>
    </row>
    <row r="56" spans="1:11" ht="16.5" customHeight="1" x14ac:dyDescent="0.2">
      <c r="A56" s="41" t="s">
        <v>407</v>
      </c>
      <c r="B56" s="413" t="s">
        <v>379</v>
      </c>
      <c r="C56" s="441" t="s">
        <v>566</v>
      </c>
      <c r="D56" s="14" t="s">
        <v>15</v>
      </c>
      <c r="E56" s="442">
        <v>21.02</v>
      </c>
      <c r="F56" s="17">
        <f>H56*(1+$I$10)</f>
        <v>397.245475</v>
      </c>
      <c r="G56" s="17">
        <f t="shared" ref="G56:G60" si="3">ROUND(E56*F56,2)</f>
        <v>8350.1</v>
      </c>
      <c r="H56" s="405">
        <f>'COMPOSIÇÕES COMPLEMENTAR'!J13</f>
        <v>317.79638</v>
      </c>
      <c r="I56" s="500"/>
      <c r="J56" s="500"/>
      <c r="K56" s="10"/>
    </row>
    <row r="57" spans="1:11" ht="12" customHeight="1" x14ac:dyDescent="0.2">
      <c r="A57" s="41" t="s">
        <v>509</v>
      </c>
      <c r="B57" s="413" t="s">
        <v>503</v>
      </c>
      <c r="C57" s="350" t="s">
        <v>502</v>
      </c>
      <c r="D57" s="41" t="s">
        <v>501</v>
      </c>
      <c r="E57" s="443">
        <v>10</v>
      </c>
      <c r="F57" s="17">
        <f>H57*(1+$I$10)</f>
        <v>135.53750000000002</v>
      </c>
      <c r="G57" s="17">
        <f t="shared" si="3"/>
        <v>1355.38</v>
      </c>
      <c r="H57" s="18">
        <v>108.43</v>
      </c>
      <c r="I57" s="505" t="s">
        <v>503</v>
      </c>
      <c r="J57" s="506"/>
      <c r="K57" s="10"/>
    </row>
    <row r="58" spans="1:11" ht="12" customHeight="1" x14ac:dyDescent="0.2">
      <c r="A58" s="41" t="s">
        <v>408</v>
      </c>
      <c r="B58" s="414" t="s">
        <v>48</v>
      </c>
      <c r="C58" s="350" t="s">
        <v>47</v>
      </c>
      <c r="D58" s="41" t="s">
        <v>15</v>
      </c>
      <c r="E58" s="443">
        <v>13.35</v>
      </c>
      <c r="F58" s="17">
        <f t="shared" ref="F58:F60" si="4">H58*(1+$I$10)</f>
        <v>274.35000000000002</v>
      </c>
      <c r="G58" s="17">
        <f t="shared" si="3"/>
        <v>3662.57</v>
      </c>
      <c r="H58" s="18">
        <f>COMPOSIÇÕES!J282</f>
        <v>219.48000000000002</v>
      </c>
      <c r="I58" s="500" t="s">
        <v>48</v>
      </c>
      <c r="J58" s="500"/>
      <c r="K58" s="10"/>
    </row>
    <row r="59" spans="1:11" ht="12" customHeight="1" x14ac:dyDescent="0.2">
      <c r="A59" s="41" t="s">
        <v>409</v>
      </c>
      <c r="B59" s="414" t="s">
        <v>50</v>
      </c>
      <c r="C59" s="350" t="s">
        <v>49</v>
      </c>
      <c r="D59" s="41" t="s">
        <v>15</v>
      </c>
      <c r="E59" s="443">
        <v>13.35</v>
      </c>
      <c r="F59" s="17">
        <f t="shared" si="4"/>
        <v>214.90000000000003</v>
      </c>
      <c r="G59" s="17">
        <f t="shared" si="3"/>
        <v>2868.92</v>
      </c>
      <c r="H59" s="18">
        <f>COMPOSIÇÕES!J343</f>
        <v>171.92000000000002</v>
      </c>
      <c r="I59" s="500" t="s">
        <v>50</v>
      </c>
      <c r="J59" s="500"/>
      <c r="K59" s="10"/>
    </row>
    <row r="60" spans="1:11" ht="12" customHeight="1" x14ac:dyDescent="0.2">
      <c r="A60" s="41" t="s">
        <v>410</v>
      </c>
      <c r="B60" s="414" t="s">
        <v>516</v>
      </c>
      <c r="C60" s="350" t="s">
        <v>51</v>
      </c>
      <c r="D60" s="41" t="s">
        <v>15</v>
      </c>
      <c r="E60" s="443">
        <v>0.9</v>
      </c>
      <c r="F60" s="17">
        <f t="shared" si="4"/>
        <v>222.98749999999998</v>
      </c>
      <c r="G60" s="17">
        <f t="shared" si="3"/>
        <v>200.69</v>
      </c>
      <c r="H60" s="18">
        <f>COMPOSIÇÕES!J297</f>
        <v>178.39</v>
      </c>
      <c r="I60" s="500" t="s">
        <v>52</v>
      </c>
      <c r="J60" s="500"/>
      <c r="K60" s="10"/>
    </row>
    <row r="61" spans="1:11" ht="12" customHeight="1" x14ac:dyDescent="0.2">
      <c r="A61" s="465" t="s">
        <v>497</v>
      </c>
      <c r="B61" s="469" t="s">
        <v>21</v>
      </c>
      <c r="C61" s="478" t="s">
        <v>567</v>
      </c>
      <c r="D61" s="465" t="s">
        <v>15</v>
      </c>
      <c r="E61" s="476">
        <v>5.9</v>
      </c>
      <c r="F61" s="467">
        <f>H61*(1+$I$10)</f>
        <v>41.587500000000006</v>
      </c>
      <c r="G61" s="467">
        <f>ROUND(E61*F61,2)</f>
        <v>245.37</v>
      </c>
      <c r="H61" s="18">
        <v>33.270000000000003</v>
      </c>
      <c r="I61" s="45" t="s">
        <v>21</v>
      </c>
      <c r="J61" s="46"/>
      <c r="K61" s="10"/>
    </row>
    <row r="62" spans="1:11" ht="12" customHeight="1" x14ac:dyDescent="0.2">
      <c r="A62" s="479" t="s">
        <v>578</v>
      </c>
      <c r="B62" s="480" t="s">
        <v>580</v>
      </c>
      <c r="C62" s="481" t="s">
        <v>581</v>
      </c>
      <c r="D62" s="479" t="s">
        <v>34</v>
      </c>
      <c r="E62" s="482">
        <v>130</v>
      </c>
      <c r="F62" s="467">
        <f>H62*(1+$I$10)</f>
        <v>53.975000000000001</v>
      </c>
      <c r="G62" s="467">
        <f>ROUND(E62*F62,2)</f>
        <v>7016.75</v>
      </c>
      <c r="H62" s="458">
        <f>43.18</f>
        <v>43.18</v>
      </c>
      <c r="I62" s="451"/>
      <c r="J62" s="473"/>
      <c r="K62" s="10"/>
    </row>
    <row r="63" spans="1:11" ht="14.25" customHeight="1" x14ac:dyDescent="0.2">
      <c r="A63" s="485" t="s">
        <v>579</v>
      </c>
      <c r="B63" s="484" t="s">
        <v>583</v>
      </c>
      <c r="C63" s="484" t="s">
        <v>582</v>
      </c>
      <c r="D63" s="479" t="s">
        <v>15</v>
      </c>
      <c r="E63" s="485">
        <v>12</v>
      </c>
      <c r="F63" s="483">
        <f>H63*(1+$I$10)</f>
        <v>228.6875</v>
      </c>
      <c r="G63" s="483">
        <f>ROUND(E63*F63,2)</f>
        <v>2744.25</v>
      </c>
      <c r="H63" s="486">
        <v>182.95</v>
      </c>
      <c r="K63" s="10"/>
    </row>
    <row r="64" spans="1:11" ht="14.25" customHeight="1" x14ac:dyDescent="0.2">
      <c r="A64" s="532" t="s">
        <v>576</v>
      </c>
      <c r="B64" s="533"/>
      <c r="C64" s="533"/>
      <c r="D64" s="533"/>
      <c r="E64" s="533"/>
      <c r="F64" s="534"/>
      <c r="G64" s="477">
        <f>SUM(G56:G63)</f>
        <v>26444.03</v>
      </c>
      <c r="H64" s="450"/>
      <c r="I64" s="472"/>
      <c r="J64" s="473"/>
      <c r="K64" s="10"/>
    </row>
    <row r="65" spans="1:11" x14ac:dyDescent="0.2">
      <c r="A65" s="403"/>
      <c r="B65" s="417"/>
      <c r="C65" s="48"/>
      <c r="D65" s="47"/>
      <c r="E65" s="43"/>
      <c r="F65" s="49"/>
      <c r="G65" s="49"/>
      <c r="H65" s="29"/>
      <c r="I65" s="493"/>
      <c r="J65" s="493"/>
      <c r="K65" s="10"/>
    </row>
    <row r="66" spans="1:11" x14ac:dyDescent="0.2">
      <c r="A66" s="396">
        <v>8</v>
      </c>
      <c r="B66" s="411"/>
      <c r="C66" s="378" t="s">
        <v>53</v>
      </c>
      <c r="D66" s="387" t="s">
        <v>13</v>
      </c>
      <c r="E66" s="391"/>
      <c r="F66" s="391"/>
      <c r="G66" s="391"/>
      <c r="H66" s="40"/>
      <c r="I66" s="494"/>
      <c r="J66" s="495"/>
      <c r="K66" s="10"/>
    </row>
    <row r="67" spans="1:11" ht="25.5" x14ac:dyDescent="0.2">
      <c r="A67" s="14" t="s">
        <v>411</v>
      </c>
      <c r="B67" s="418" t="s">
        <v>55</v>
      </c>
      <c r="C67" s="15" t="s">
        <v>54</v>
      </c>
      <c r="D67" s="16" t="s">
        <v>15</v>
      </c>
      <c r="E67" s="351">
        <v>413</v>
      </c>
      <c r="F67" s="17">
        <f>H67*(1+$I$10)</f>
        <v>20.049999999999997</v>
      </c>
      <c r="G67" s="17">
        <f>ROUND(E67*F67,2)</f>
        <v>8280.65</v>
      </c>
      <c r="H67" s="18">
        <f>COMPOSIÇÕES!J315</f>
        <v>16.04</v>
      </c>
      <c r="I67" s="19" t="s">
        <v>55</v>
      </c>
      <c r="J67" s="20"/>
      <c r="K67" s="10" t="s">
        <v>56</v>
      </c>
    </row>
    <row r="68" spans="1:11" x14ac:dyDescent="0.2">
      <c r="A68" s="14" t="s">
        <v>412</v>
      </c>
      <c r="B68" s="419" t="s">
        <v>519</v>
      </c>
      <c r="C68" s="15" t="s">
        <v>57</v>
      </c>
      <c r="D68" s="16" t="s">
        <v>15</v>
      </c>
      <c r="E68" s="344">
        <f>68.74+24</f>
        <v>92.74</v>
      </c>
      <c r="F68" s="17">
        <f>H68*(1+$I$10)</f>
        <v>17.2</v>
      </c>
      <c r="G68" s="17">
        <f>ROUND(E68*F68,2)</f>
        <v>1595.13</v>
      </c>
      <c r="H68" s="18">
        <v>13.76</v>
      </c>
      <c r="I68" s="19"/>
      <c r="J68" s="20"/>
      <c r="K68" s="10"/>
    </row>
    <row r="69" spans="1:11" x14ac:dyDescent="0.2">
      <c r="A69" s="528" t="s">
        <v>576</v>
      </c>
      <c r="B69" s="529"/>
      <c r="C69" s="529"/>
      <c r="D69" s="529"/>
      <c r="E69" s="529"/>
      <c r="F69" s="530"/>
      <c r="G69" s="457">
        <f>SUM(G67:G68)</f>
        <v>9875.7799999999988</v>
      </c>
      <c r="H69" s="450"/>
      <c r="I69" s="451"/>
      <c r="J69" s="452"/>
      <c r="K69" s="10"/>
    </row>
    <row r="70" spans="1:11" x14ac:dyDescent="0.2">
      <c r="A70" s="397"/>
      <c r="B70" s="413"/>
      <c r="C70" s="25"/>
      <c r="D70" s="16"/>
      <c r="E70" s="17"/>
      <c r="F70" s="17"/>
      <c r="G70" s="37"/>
      <c r="H70" s="29"/>
      <c r="I70" s="493"/>
      <c r="J70" s="493"/>
      <c r="K70" s="10"/>
    </row>
    <row r="71" spans="1:11" x14ac:dyDescent="0.2">
      <c r="A71" s="396">
        <v>9</v>
      </c>
      <c r="B71" s="411"/>
      <c r="C71" s="378" t="s">
        <v>341</v>
      </c>
      <c r="D71" s="379"/>
      <c r="E71" s="380"/>
      <c r="F71" s="380"/>
      <c r="G71" s="381"/>
      <c r="H71" s="29"/>
      <c r="I71" s="507"/>
      <c r="J71" s="508"/>
      <c r="K71" s="10"/>
    </row>
    <row r="72" spans="1:11" x14ac:dyDescent="0.2">
      <c r="A72" s="397" t="s">
        <v>413</v>
      </c>
      <c r="B72" s="413" t="s">
        <v>462</v>
      </c>
      <c r="C72" s="324" t="s">
        <v>342</v>
      </c>
      <c r="D72" s="16" t="s">
        <v>34</v>
      </c>
      <c r="E72" s="17">
        <v>100</v>
      </c>
      <c r="F72" s="17">
        <f>H72*(1+$I$10)</f>
        <v>27.912499999999998</v>
      </c>
      <c r="G72" s="17">
        <f>ROUND(E72*F72,2)</f>
        <v>2791.25</v>
      </c>
      <c r="H72" s="29">
        <v>22.33</v>
      </c>
      <c r="I72" s="323"/>
      <c r="J72" s="323"/>
      <c r="K72" s="10"/>
    </row>
    <row r="73" spans="1:11" x14ac:dyDescent="0.2">
      <c r="A73" s="397" t="s">
        <v>414</v>
      </c>
      <c r="B73" s="413" t="s">
        <v>463</v>
      </c>
      <c r="C73" s="324" t="s">
        <v>343</v>
      </c>
      <c r="D73" s="16" t="s">
        <v>34</v>
      </c>
      <c r="E73" s="17">
        <v>48</v>
      </c>
      <c r="F73" s="17">
        <f t="shared" ref="F73:F104" si="5">H73*(1+$I$10)</f>
        <v>45.7</v>
      </c>
      <c r="G73" s="17">
        <f>ROUND(E73*F73,2)</f>
        <v>2193.6</v>
      </c>
      <c r="H73" s="29">
        <v>36.56</v>
      </c>
      <c r="I73" s="323"/>
      <c r="J73" s="323"/>
      <c r="K73" s="10"/>
    </row>
    <row r="74" spans="1:11" x14ac:dyDescent="0.2">
      <c r="A74" s="397" t="s">
        <v>415</v>
      </c>
      <c r="B74" s="413" t="s">
        <v>464</v>
      </c>
      <c r="C74" s="324" t="s">
        <v>344</v>
      </c>
      <c r="D74" s="16" t="s">
        <v>34</v>
      </c>
      <c r="E74" s="17">
        <v>6</v>
      </c>
      <c r="F74" s="17">
        <f t="shared" si="5"/>
        <v>46.325000000000003</v>
      </c>
      <c r="G74" s="17">
        <f>ROUND(E74*F74,2)</f>
        <v>277.95</v>
      </c>
      <c r="H74" s="29">
        <v>37.06</v>
      </c>
      <c r="I74" s="323"/>
      <c r="J74" s="323"/>
      <c r="K74" s="10"/>
    </row>
    <row r="75" spans="1:11" x14ac:dyDescent="0.2">
      <c r="A75" s="397" t="s">
        <v>416</v>
      </c>
      <c r="B75" s="413" t="s">
        <v>465</v>
      </c>
      <c r="C75" s="324" t="s">
        <v>353</v>
      </c>
      <c r="D75" s="16" t="s">
        <v>345</v>
      </c>
      <c r="E75" s="17">
        <v>3</v>
      </c>
      <c r="F75" s="17">
        <f t="shared" si="5"/>
        <v>253.76249999999999</v>
      </c>
      <c r="G75" s="17">
        <f t="shared" ref="G75:G104" si="6">ROUND(E75*F75,2)</f>
        <v>761.29</v>
      </c>
      <c r="H75" s="29">
        <v>203.01</v>
      </c>
      <c r="I75" s="323"/>
      <c r="J75" s="323"/>
      <c r="K75" s="10"/>
    </row>
    <row r="76" spans="1:11" x14ac:dyDescent="0.2">
      <c r="A76" s="397" t="s">
        <v>417</v>
      </c>
      <c r="B76" s="413" t="s">
        <v>347</v>
      </c>
      <c r="C76" s="324" t="s">
        <v>354</v>
      </c>
      <c r="D76" s="16" t="s">
        <v>345</v>
      </c>
      <c r="E76" s="17">
        <v>1</v>
      </c>
      <c r="F76" s="17">
        <f t="shared" si="5"/>
        <v>2579.8624999999997</v>
      </c>
      <c r="G76" s="17">
        <f t="shared" si="6"/>
        <v>2579.86</v>
      </c>
      <c r="H76" s="29">
        <v>2063.89</v>
      </c>
      <c r="I76" s="337"/>
      <c r="J76" s="323"/>
      <c r="K76" s="10"/>
    </row>
    <row r="77" spans="1:11" x14ac:dyDescent="0.2">
      <c r="A77" s="397" t="s">
        <v>418</v>
      </c>
      <c r="B77" s="413" t="s">
        <v>348</v>
      </c>
      <c r="C77" s="324" t="s">
        <v>351</v>
      </c>
      <c r="D77" s="16" t="s">
        <v>345</v>
      </c>
      <c r="E77" s="17">
        <v>1</v>
      </c>
      <c r="F77" s="17">
        <f t="shared" si="5"/>
        <v>1468.5374999999999</v>
      </c>
      <c r="G77" s="17">
        <f t="shared" si="6"/>
        <v>1468.54</v>
      </c>
      <c r="H77" s="29">
        <v>1174.83</v>
      </c>
      <c r="I77" s="323"/>
      <c r="J77" s="323"/>
      <c r="K77" s="10"/>
    </row>
    <row r="78" spans="1:11" x14ac:dyDescent="0.2">
      <c r="A78" s="397" t="s">
        <v>419</v>
      </c>
      <c r="B78" s="413" t="s">
        <v>466</v>
      </c>
      <c r="C78" s="324" t="s">
        <v>349</v>
      </c>
      <c r="D78" s="16" t="s">
        <v>345</v>
      </c>
      <c r="E78" s="17">
        <v>1</v>
      </c>
      <c r="F78" s="17">
        <f t="shared" si="5"/>
        <v>350.67500000000001</v>
      </c>
      <c r="G78" s="17">
        <f t="shared" si="6"/>
        <v>350.68</v>
      </c>
      <c r="H78" s="29">
        <v>280.54000000000002</v>
      </c>
      <c r="I78" s="323"/>
      <c r="J78" s="323"/>
      <c r="K78" s="10"/>
    </row>
    <row r="79" spans="1:11" x14ac:dyDescent="0.2">
      <c r="A79" s="397" t="s">
        <v>420</v>
      </c>
      <c r="B79" s="413" t="s">
        <v>467</v>
      </c>
      <c r="C79" s="324" t="s">
        <v>350</v>
      </c>
      <c r="D79" s="16" t="s">
        <v>345</v>
      </c>
      <c r="E79" s="17">
        <v>1</v>
      </c>
      <c r="F79" s="17">
        <f t="shared" si="5"/>
        <v>19.824999999999999</v>
      </c>
      <c r="G79" s="17">
        <f t="shared" si="6"/>
        <v>19.829999999999998</v>
      </c>
      <c r="H79" s="29">
        <v>15.86</v>
      </c>
      <c r="I79" s="323"/>
      <c r="J79" s="323"/>
      <c r="K79" s="10"/>
    </row>
    <row r="80" spans="1:11" x14ac:dyDescent="0.2">
      <c r="A80" s="397" t="s">
        <v>421</v>
      </c>
      <c r="B80" s="413" t="s">
        <v>574</v>
      </c>
      <c r="C80" s="324" t="s">
        <v>355</v>
      </c>
      <c r="D80" s="16" t="s">
        <v>345</v>
      </c>
      <c r="E80" s="17">
        <v>4</v>
      </c>
      <c r="F80" s="17">
        <f t="shared" si="5"/>
        <v>72.825000000000003</v>
      </c>
      <c r="G80" s="17">
        <f t="shared" si="6"/>
        <v>291.3</v>
      </c>
      <c r="H80" s="29">
        <v>58.26</v>
      </c>
      <c r="I80" s="323"/>
      <c r="J80" s="323"/>
      <c r="K80" s="10"/>
    </row>
    <row r="81" spans="1:11" x14ac:dyDescent="0.2">
      <c r="A81" s="397" t="s">
        <v>422</v>
      </c>
      <c r="B81" s="413" t="s">
        <v>575</v>
      </c>
      <c r="C81" s="324" t="s">
        <v>352</v>
      </c>
      <c r="D81" s="16" t="s">
        <v>345</v>
      </c>
      <c r="E81" s="17">
        <v>2</v>
      </c>
      <c r="F81" s="17">
        <f t="shared" si="5"/>
        <v>58.475000000000001</v>
      </c>
      <c r="G81" s="17">
        <f t="shared" si="6"/>
        <v>116.95</v>
      </c>
      <c r="H81" s="29">
        <v>46.78</v>
      </c>
      <c r="I81" s="323"/>
      <c r="J81" s="323"/>
      <c r="K81" s="10"/>
    </row>
    <row r="82" spans="1:11" x14ac:dyDescent="0.2">
      <c r="A82" s="397" t="s">
        <v>423</v>
      </c>
      <c r="B82" s="413" t="s">
        <v>496</v>
      </c>
      <c r="C82" s="324" t="s">
        <v>356</v>
      </c>
      <c r="D82" s="16" t="s">
        <v>345</v>
      </c>
      <c r="E82" s="17">
        <v>3</v>
      </c>
      <c r="F82" s="17">
        <f t="shared" si="5"/>
        <v>48.0625</v>
      </c>
      <c r="G82" s="17">
        <f t="shared" si="6"/>
        <v>144.19</v>
      </c>
      <c r="H82" s="29">
        <v>38.450000000000003</v>
      </c>
      <c r="I82" s="323"/>
      <c r="J82" s="323"/>
      <c r="K82" s="10"/>
    </row>
    <row r="83" spans="1:11" x14ac:dyDescent="0.2">
      <c r="A83" s="397" t="s">
        <v>424</v>
      </c>
      <c r="B83" s="413" t="s">
        <v>495</v>
      </c>
      <c r="C83" s="324" t="s">
        <v>494</v>
      </c>
      <c r="D83" s="16" t="s">
        <v>345</v>
      </c>
      <c r="E83" s="17">
        <v>3</v>
      </c>
      <c r="F83" s="17">
        <f t="shared" si="5"/>
        <v>56.412500000000001</v>
      </c>
      <c r="G83" s="17">
        <f t="shared" si="6"/>
        <v>169.24</v>
      </c>
      <c r="H83" s="29">
        <v>45.13</v>
      </c>
      <c r="I83" s="323"/>
      <c r="J83" s="323"/>
      <c r="K83" s="10"/>
    </row>
    <row r="84" spans="1:11" x14ac:dyDescent="0.2">
      <c r="A84" s="397" t="s">
        <v>425</v>
      </c>
      <c r="B84" s="413" t="s">
        <v>468</v>
      </c>
      <c r="C84" s="324" t="s">
        <v>362</v>
      </c>
      <c r="D84" s="16" t="s">
        <v>345</v>
      </c>
      <c r="E84" s="17">
        <v>1</v>
      </c>
      <c r="F84" s="17">
        <f t="shared" si="5"/>
        <v>40.112500000000004</v>
      </c>
      <c r="G84" s="17">
        <f t="shared" si="6"/>
        <v>40.11</v>
      </c>
      <c r="H84" s="29">
        <v>32.090000000000003</v>
      </c>
      <c r="I84" s="323"/>
      <c r="J84" s="323"/>
      <c r="K84" s="10"/>
    </row>
    <row r="85" spans="1:11" x14ac:dyDescent="0.2">
      <c r="A85" s="397" t="s">
        <v>426</v>
      </c>
      <c r="B85" s="420" t="s">
        <v>510</v>
      </c>
      <c r="C85" s="324" t="s">
        <v>357</v>
      </c>
      <c r="D85" s="16" t="s">
        <v>345</v>
      </c>
      <c r="E85" s="17">
        <v>1</v>
      </c>
      <c r="F85" s="17">
        <f t="shared" si="5"/>
        <v>54.3</v>
      </c>
      <c r="G85" s="17">
        <f t="shared" si="6"/>
        <v>54.3</v>
      </c>
      <c r="H85" s="29">
        <v>43.44</v>
      </c>
      <c r="I85" s="372"/>
      <c r="J85" s="323"/>
      <c r="K85" s="10"/>
    </row>
    <row r="86" spans="1:11" x14ac:dyDescent="0.2">
      <c r="A86" s="397" t="s">
        <v>427</v>
      </c>
      <c r="B86" s="413" t="s">
        <v>469</v>
      </c>
      <c r="C86" s="324" t="s">
        <v>359</v>
      </c>
      <c r="D86" s="16" t="s">
        <v>345</v>
      </c>
      <c r="E86" s="17">
        <v>9</v>
      </c>
      <c r="F86" s="17">
        <f t="shared" si="5"/>
        <v>8.9499999999999993</v>
      </c>
      <c r="G86" s="17">
        <f t="shared" si="6"/>
        <v>80.55</v>
      </c>
      <c r="H86" s="29">
        <v>7.16</v>
      </c>
      <c r="I86" s="323"/>
      <c r="J86" s="323"/>
      <c r="K86" s="10"/>
    </row>
    <row r="87" spans="1:11" x14ac:dyDescent="0.2">
      <c r="A87" s="397" t="s">
        <v>428</v>
      </c>
      <c r="B87" s="413" t="s">
        <v>470</v>
      </c>
      <c r="C87" s="324" t="s">
        <v>358</v>
      </c>
      <c r="D87" s="16" t="s">
        <v>345</v>
      </c>
      <c r="E87" s="17">
        <v>16</v>
      </c>
      <c r="F87" s="17">
        <f t="shared" si="5"/>
        <v>9.5749999999999993</v>
      </c>
      <c r="G87" s="17">
        <f t="shared" si="6"/>
        <v>153.19999999999999</v>
      </c>
      <c r="H87" s="29">
        <v>7.66</v>
      </c>
      <c r="I87" s="323"/>
      <c r="J87" s="323"/>
      <c r="K87" s="10"/>
    </row>
    <row r="88" spans="1:11" x14ac:dyDescent="0.2">
      <c r="A88" s="397" t="s">
        <v>429</v>
      </c>
      <c r="B88" s="413" t="s">
        <v>478</v>
      </c>
      <c r="C88" s="324" t="s">
        <v>360</v>
      </c>
      <c r="D88" s="16" t="s">
        <v>345</v>
      </c>
      <c r="E88" s="17">
        <v>6</v>
      </c>
      <c r="F88" s="17">
        <f t="shared" si="5"/>
        <v>14.450000000000001</v>
      </c>
      <c r="G88" s="17">
        <f t="shared" si="6"/>
        <v>86.7</v>
      </c>
      <c r="H88" s="29">
        <v>11.56</v>
      </c>
      <c r="I88" s="323"/>
      <c r="J88" s="323"/>
      <c r="K88" s="10"/>
    </row>
    <row r="89" spans="1:11" x14ac:dyDescent="0.2">
      <c r="A89" s="397" t="s">
        <v>430</v>
      </c>
      <c r="B89" s="413" t="s">
        <v>479</v>
      </c>
      <c r="C89" s="324" t="s">
        <v>361</v>
      </c>
      <c r="D89" s="16" t="s">
        <v>345</v>
      </c>
      <c r="E89" s="17">
        <v>5</v>
      </c>
      <c r="F89" s="17">
        <f t="shared" si="5"/>
        <v>13.137499999999999</v>
      </c>
      <c r="G89" s="17">
        <f t="shared" si="6"/>
        <v>65.69</v>
      </c>
      <c r="H89" s="29">
        <v>10.51</v>
      </c>
      <c r="I89" s="323"/>
      <c r="J89" s="323"/>
      <c r="K89" s="10"/>
    </row>
    <row r="90" spans="1:11" x14ac:dyDescent="0.2">
      <c r="A90" s="397" t="s">
        <v>431</v>
      </c>
      <c r="B90" s="413" t="s">
        <v>480</v>
      </c>
      <c r="C90" s="324" t="s">
        <v>471</v>
      </c>
      <c r="D90" s="16" t="s">
        <v>345</v>
      </c>
      <c r="E90" s="17">
        <v>5</v>
      </c>
      <c r="F90" s="17">
        <f t="shared" si="5"/>
        <v>5.0749999999999993</v>
      </c>
      <c r="G90" s="17">
        <f t="shared" si="6"/>
        <v>25.38</v>
      </c>
      <c r="H90" s="29">
        <v>4.0599999999999996</v>
      </c>
      <c r="I90" s="323"/>
      <c r="J90" s="323"/>
      <c r="K90" s="10"/>
    </row>
    <row r="91" spans="1:11" x14ac:dyDescent="0.2">
      <c r="A91" s="397" t="s">
        <v>432</v>
      </c>
      <c r="B91" s="420" t="s">
        <v>481</v>
      </c>
      <c r="C91" s="324" t="s">
        <v>473</v>
      </c>
      <c r="D91" s="343" t="s">
        <v>34</v>
      </c>
      <c r="E91" s="344">
        <v>48</v>
      </c>
      <c r="F91" s="17">
        <f t="shared" si="5"/>
        <v>22.237499999999997</v>
      </c>
      <c r="G91" s="344">
        <f t="shared" si="6"/>
        <v>1067.4000000000001</v>
      </c>
      <c r="H91" s="29">
        <v>17.79</v>
      </c>
      <c r="I91" s="323"/>
      <c r="J91" s="323"/>
      <c r="K91" s="10"/>
    </row>
    <row r="92" spans="1:11" x14ac:dyDescent="0.2">
      <c r="A92" s="397" t="s">
        <v>433</v>
      </c>
      <c r="B92" s="420" t="s">
        <v>482</v>
      </c>
      <c r="C92" s="324" t="s">
        <v>472</v>
      </c>
      <c r="D92" s="343" t="s">
        <v>34</v>
      </c>
      <c r="E92" s="344">
        <v>48</v>
      </c>
      <c r="F92" s="17">
        <f t="shared" si="5"/>
        <v>4.2125000000000004</v>
      </c>
      <c r="G92" s="344">
        <f t="shared" si="6"/>
        <v>202.2</v>
      </c>
      <c r="H92" s="29">
        <v>3.37</v>
      </c>
      <c r="I92" s="371"/>
      <c r="J92" s="371"/>
      <c r="K92" s="10"/>
    </row>
    <row r="93" spans="1:11" x14ac:dyDescent="0.2">
      <c r="A93" s="397" t="s">
        <v>434</v>
      </c>
      <c r="B93" s="420" t="s">
        <v>483</v>
      </c>
      <c r="C93" s="324" t="s">
        <v>477</v>
      </c>
      <c r="D93" s="343" t="s">
        <v>34</v>
      </c>
      <c r="E93" s="344">
        <v>12</v>
      </c>
      <c r="F93" s="17">
        <f t="shared" si="5"/>
        <v>33.075000000000003</v>
      </c>
      <c r="G93" s="344">
        <f t="shared" si="6"/>
        <v>396.9</v>
      </c>
      <c r="H93" s="29">
        <v>26.46</v>
      </c>
      <c r="I93" s="323"/>
      <c r="J93" s="323"/>
      <c r="K93" s="10"/>
    </row>
    <row r="94" spans="1:11" x14ac:dyDescent="0.2">
      <c r="A94" s="397" t="s">
        <v>435</v>
      </c>
      <c r="B94" s="420" t="s">
        <v>484</v>
      </c>
      <c r="C94" s="324" t="s">
        <v>474</v>
      </c>
      <c r="D94" s="343" t="s">
        <v>34</v>
      </c>
      <c r="E94" s="344">
        <v>12</v>
      </c>
      <c r="F94" s="17">
        <f t="shared" si="5"/>
        <v>1.925</v>
      </c>
      <c r="G94" s="344">
        <f t="shared" si="6"/>
        <v>23.1</v>
      </c>
      <c r="H94" s="29">
        <v>1.54</v>
      </c>
      <c r="I94" s="371"/>
      <c r="J94" s="371"/>
      <c r="K94" s="10"/>
    </row>
    <row r="95" spans="1:11" x14ac:dyDescent="0.2">
      <c r="A95" s="397" t="s">
        <v>436</v>
      </c>
      <c r="B95" s="420" t="s">
        <v>510</v>
      </c>
      <c r="C95" s="324" t="s">
        <v>492</v>
      </c>
      <c r="D95" s="16" t="s">
        <v>34</v>
      </c>
      <c r="E95" s="17">
        <v>12</v>
      </c>
      <c r="F95" s="17">
        <f t="shared" si="5"/>
        <v>28.737499999999997</v>
      </c>
      <c r="G95" s="17">
        <f t="shared" si="6"/>
        <v>344.85</v>
      </c>
      <c r="H95" s="29">
        <v>22.99</v>
      </c>
      <c r="I95" s="323"/>
      <c r="J95" s="323"/>
      <c r="K95" s="10"/>
    </row>
    <row r="96" spans="1:11" x14ac:dyDescent="0.2">
      <c r="A96" s="397" t="s">
        <v>437</v>
      </c>
      <c r="B96" s="420" t="s">
        <v>510</v>
      </c>
      <c r="C96" s="324" t="s">
        <v>493</v>
      </c>
      <c r="D96" s="16" t="s">
        <v>34</v>
      </c>
      <c r="E96" s="17">
        <v>12</v>
      </c>
      <c r="F96" s="17">
        <f t="shared" si="5"/>
        <v>2.8624999999999998</v>
      </c>
      <c r="G96" s="17">
        <f t="shared" si="6"/>
        <v>34.35</v>
      </c>
      <c r="H96" s="29">
        <v>2.29</v>
      </c>
      <c r="I96" s="371"/>
      <c r="J96" s="371"/>
      <c r="K96" s="10"/>
    </row>
    <row r="97" spans="1:11" x14ac:dyDescent="0.2">
      <c r="A97" s="397" t="s">
        <v>438</v>
      </c>
      <c r="B97" s="420" t="s">
        <v>499</v>
      </c>
      <c r="C97" s="324" t="s">
        <v>498</v>
      </c>
      <c r="D97" s="343" t="s">
        <v>34</v>
      </c>
      <c r="E97" s="344">
        <v>6</v>
      </c>
      <c r="F97" s="17">
        <f t="shared" si="5"/>
        <v>59.625</v>
      </c>
      <c r="G97" s="344">
        <f t="shared" si="6"/>
        <v>357.75</v>
      </c>
      <c r="H97" s="29">
        <v>47.7</v>
      </c>
      <c r="I97" s="323"/>
      <c r="J97" s="323"/>
      <c r="K97" s="10"/>
    </row>
    <row r="98" spans="1:11" x14ac:dyDescent="0.2">
      <c r="A98" s="397" t="s">
        <v>508</v>
      </c>
      <c r="B98" s="413" t="s">
        <v>489</v>
      </c>
      <c r="C98" s="324" t="s">
        <v>363</v>
      </c>
      <c r="D98" s="16" t="s">
        <v>345</v>
      </c>
      <c r="E98" s="17">
        <v>1</v>
      </c>
      <c r="F98" s="17">
        <f t="shared" si="5"/>
        <v>113.3125</v>
      </c>
      <c r="G98" s="17">
        <f>ROUND(E98*F98,2)</f>
        <v>113.31</v>
      </c>
      <c r="H98" s="29">
        <v>90.65</v>
      </c>
      <c r="I98" s="323"/>
      <c r="J98" s="323"/>
      <c r="K98" s="10"/>
    </row>
    <row r="99" spans="1:11" x14ac:dyDescent="0.2">
      <c r="A99" s="397" t="s">
        <v>439</v>
      </c>
      <c r="B99" s="413" t="s">
        <v>490</v>
      </c>
      <c r="C99" s="324" t="s">
        <v>364</v>
      </c>
      <c r="D99" s="16" t="s">
        <v>345</v>
      </c>
      <c r="E99" s="17">
        <v>2</v>
      </c>
      <c r="F99" s="17">
        <f t="shared" si="5"/>
        <v>47.337499999999999</v>
      </c>
      <c r="G99" s="17">
        <f t="shared" si="6"/>
        <v>94.68</v>
      </c>
      <c r="H99" s="29">
        <v>37.869999999999997</v>
      </c>
      <c r="I99" s="323"/>
      <c r="J99" s="323"/>
      <c r="K99" s="10"/>
    </row>
    <row r="100" spans="1:11" x14ac:dyDescent="0.2">
      <c r="A100" s="397" t="s">
        <v>440</v>
      </c>
      <c r="B100" s="413" t="s">
        <v>491</v>
      </c>
      <c r="C100" s="324" t="s">
        <v>365</v>
      </c>
      <c r="D100" s="16" t="s">
        <v>345</v>
      </c>
      <c r="E100" s="17">
        <v>1</v>
      </c>
      <c r="F100" s="17">
        <f t="shared" si="5"/>
        <v>25.924999999999997</v>
      </c>
      <c r="G100" s="17">
        <f t="shared" si="6"/>
        <v>25.93</v>
      </c>
      <c r="H100" s="29">
        <v>20.74</v>
      </c>
      <c r="I100" s="323"/>
      <c r="J100" s="323"/>
      <c r="K100" s="10"/>
    </row>
    <row r="101" spans="1:11" x14ac:dyDescent="0.2">
      <c r="A101" s="397" t="s">
        <v>441</v>
      </c>
      <c r="B101" s="413" t="s">
        <v>486</v>
      </c>
      <c r="C101" s="324" t="s">
        <v>366</v>
      </c>
      <c r="D101" s="16" t="s">
        <v>345</v>
      </c>
      <c r="E101" s="17">
        <v>1</v>
      </c>
      <c r="F101" s="17">
        <f t="shared" si="5"/>
        <v>20.137499999999999</v>
      </c>
      <c r="G101" s="17">
        <f t="shared" si="6"/>
        <v>20.14</v>
      </c>
      <c r="H101" s="29">
        <v>16.11</v>
      </c>
      <c r="I101" s="323"/>
      <c r="J101" s="323"/>
      <c r="K101" s="10"/>
    </row>
    <row r="102" spans="1:11" x14ac:dyDescent="0.2">
      <c r="A102" s="397" t="s">
        <v>442</v>
      </c>
      <c r="B102" s="413" t="s">
        <v>487</v>
      </c>
      <c r="C102" s="324" t="s">
        <v>367</v>
      </c>
      <c r="D102" s="16" t="s">
        <v>345</v>
      </c>
      <c r="E102" s="17">
        <v>2</v>
      </c>
      <c r="F102" s="17">
        <f t="shared" si="5"/>
        <v>15.487500000000001</v>
      </c>
      <c r="G102" s="17">
        <f t="shared" si="6"/>
        <v>30.98</v>
      </c>
      <c r="H102" s="29">
        <v>12.39</v>
      </c>
      <c r="I102" s="323"/>
      <c r="J102" s="323"/>
      <c r="K102" s="10"/>
    </row>
    <row r="103" spans="1:11" x14ac:dyDescent="0.2">
      <c r="A103" s="397" t="s">
        <v>475</v>
      </c>
      <c r="B103" s="413" t="s">
        <v>488</v>
      </c>
      <c r="C103" s="324" t="s">
        <v>368</v>
      </c>
      <c r="D103" s="16" t="s">
        <v>345</v>
      </c>
      <c r="E103" s="17">
        <v>3</v>
      </c>
      <c r="F103" s="17">
        <f t="shared" si="5"/>
        <v>9.7624999999999993</v>
      </c>
      <c r="G103" s="17">
        <f t="shared" si="6"/>
        <v>29.29</v>
      </c>
      <c r="H103" s="29">
        <v>7.81</v>
      </c>
      <c r="I103" s="323"/>
      <c r="J103" s="323"/>
      <c r="K103" s="10"/>
    </row>
    <row r="104" spans="1:11" x14ac:dyDescent="0.2">
      <c r="A104" s="397" t="s">
        <v>476</v>
      </c>
      <c r="B104" s="413" t="s">
        <v>485</v>
      </c>
      <c r="C104" s="324" t="s">
        <v>369</v>
      </c>
      <c r="D104" s="16" t="s">
        <v>345</v>
      </c>
      <c r="E104" s="17">
        <v>5</v>
      </c>
      <c r="F104" s="17">
        <f t="shared" si="5"/>
        <v>9.5374999999999996</v>
      </c>
      <c r="G104" s="17">
        <f t="shared" si="6"/>
        <v>47.69</v>
      </c>
      <c r="H104" s="29">
        <v>7.63</v>
      </c>
      <c r="I104" s="323"/>
      <c r="J104" s="323"/>
      <c r="K104" s="10"/>
    </row>
    <row r="105" spans="1:11" x14ac:dyDescent="0.2">
      <c r="A105" s="522" t="s">
        <v>576</v>
      </c>
      <c r="B105" s="523"/>
      <c r="C105" s="523"/>
      <c r="D105" s="523"/>
      <c r="E105" s="523"/>
      <c r="F105" s="524"/>
      <c r="G105" s="457">
        <f>SUM(G72:G104)</f>
        <v>14459.180000000004</v>
      </c>
      <c r="H105" s="474"/>
      <c r="I105" s="460"/>
      <c r="J105" s="460"/>
      <c r="K105" s="10"/>
    </row>
    <row r="106" spans="1:11" x14ac:dyDescent="0.2">
      <c r="A106" s="397"/>
      <c r="B106" s="413"/>
      <c r="C106" s="324"/>
      <c r="D106" s="16"/>
      <c r="E106" s="17"/>
      <c r="F106" s="17"/>
      <c r="G106" s="17"/>
      <c r="H106" s="29"/>
      <c r="I106" s="335"/>
      <c r="J106" s="335"/>
      <c r="K106" s="10"/>
    </row>
    <row r="107" spans="1:11" x14ac:dyDescent="0.2">
      <c r="A107" s="404">
        <v>10</v>
      </c>
      <c r="B107" s="409"/>
      <c r="C107" s="11" t="s">
        <v>377</v>
      </c>
      <c r="D107" s="12" t="s">
        <v>13</v>
      </c>
      <c r="E107" s="38"/>
      <c r="F107" s="34"/>
      <c r="G107" s="34"/>
      <c r="H107" s="30"/>
      <c r="I107" s="335"/>
      <c r="J107" s="335"/>
      <c r="K107" s="10"/>
    </row>
    <row r="108" spans="1:11" x14ac:dyDescent="0.2">
      <c r="A108" s="397" t="s">
        <v>443</v>
      </c>
      <c r="B108" s="413" t="s">
        <v>379</v>
      </c>
      <c r="C108" s="339" t="s">
        <v>378</v>
      </c>
      <c r="D108" s="327" t="s">
        <v>345</v>
      </c>
      <c r="E108" s="406">
        <v>1</v>
      </c>
      <c r="F108" s="340">
        <f>'COMP.ELET.'!J27</f>
        <v>804.12</v>
      </c>
      <c r="G108" s="341">
        <f>E108*F108</f>
        <v>804.12</v>
      </c>
      <c r="H108" s="29"/>
      <c r="I108" s="335"/>
      <c r="J108" s="335"/>
      <c r="K108" s="10"/>
    </row>
    <row r="109" spans="1:11" x14ac:dyDescent="0.2">
      <c r="A109" s="397" t="s">
        <v>444</v>
      </c>
      <c r="B109" s="413" t="s">
        <v>379</v>
      </c>
      <c r="C109" s="324" t="s">
        <v>253</v>
      </c>
      <c r="D109" s="327" t="s">
        <v>345</v>
      </c>
      <c r="E109" s="406">
        <v>1</v>
      </c>
      <c r="F109" s="340">
        <f>'COMP.ELET.'!J42</f>
        <v>405.40999999999997</v>
      </c>
      <c r="G109" s="341">
        <f>E109*F109</f>
        <v>405.40999999999997</v>
      </c>
      <c r="H109" s="29"/>
      <c r="I109" s="335"/>
      <c r="J109" s="335"/>
      <c r="K109" s="10"/>
    </row>
    <row r="110" spans="1:11" ht="25.5" x14ac:dyDescent="0.2">
      <c r="A110" s="397" t="s">
        <v>445</v>
      </c>
      <c r="B110" s="413" t="s">
        <v>379</v>
      </c>
      <c r="C110" s="144" t="s">
        <v>255</v>
      </c>
      <c r="D110" s="16" t="s">
        <v>345</v>
      </c>
      <c r="E110" s="344">
        <v>22</v>
      </c>
      <c r="F110" s="17">
        <f>'COMP.ELET.'!J65</f>
        <v>153.14999999999998</v>
      </c>
      <c r="G110" s="341">
        <f t="shared" ref="G110:G116" si="7">E110*F110</f>
        <v>3369.2999999999993</v>
      </c>
      <c r="H110" s="29"/>
      <c r="I110" s="335"/>
      <c r="J110" s="335"/>
      <c r="K110" s="10"/>
    </row>
    <row r="111" spans="1:11" ht="25.5" x14ac:dyDescent="0.2">
      <c r="A111" s="397" t="s">
        <v>446</v>
      </c>
      <c r="B111" s="413" t="s">
        <v>379</v>
      </c>
      <c r="C111" s="144" t="s">
        <v>257</v>
      </c>
      <c r="D111" s="16" t="s">
        <v>345</v>
      </c>
      <c r="E111" s="344">
        <v>5</v>
      </c>
      <c r="F111" s="17">
        <f>'COMP.ELET.'!J74</f>
        <v>157.85999999999999</v>
      </c>
      <c r="G111" s="341">
        <f t="shared" si="7"/>
        <v>789.3</v>
      </c>
      <c r="H111" s="29"/>
      <c r="I111" s="335"/>
      <c r="J111" s="335"/>
      <c r="K111" s="10"/>
    </row>
    <row r="112" spans="1:11" x14ac:dyDescent="0.2">
      <c r="A112" s="397" t="s">
        <v>447</v>
      </c>
      <c r="B112" s="413" t="s">
        <v>379</v>
      </c>
      <c r="C112" s="144" t="s">
        <v>259</v>
      </c>
      <c r="D112" s="16" t="s">
        <v>345</v>
      </c>
      <c r="E112" s="344">
        <v>4</v>
      </c>
      <c r="F112" s="17">
        <f>'COMP.ELET.'!J83</f>
        <v>147.37</v>
      </c>
      <c r="G112" s="341">
        <f t="shared" si="7"/>
        <v>589.48</v>
      </c>
      <c r="H112" s="29"/>
      <c r="I112" s="335"/>
      <c r="J112" s="335"/>
      <c r="K112" s="10"/>
    </row>
    <row r="113" spans="1:11" x14ac:dyDescent="0.2">
      <c r="A113" s="397" t="s">
        <v>448</v>
      </c>
      <c r="B113" s="413" t="s">
        <v>379</v>
      </c>
      <c r="C113" s="144" t="s">
        <v>261</v>
      </c>
      <c r="D113" s="16" t="s">
        <v>345</v>
      </c>
      <c r="E113" s="344">
        <v>2</v>
      </c>
      <c r="F113" s="17">
        <f>'COMP.ELET.'!J92</f>
        <v>159.13</v>
      </c>
      <c r="G113" s="341">
        <f t="shared" si="7"/>
        <v>318.26</v>
      </c>
      <c r="H113" s="29"/>
      <c r="I113" s="335"/>
      <c r="J113" s="335"/>
      <c r="K113" s="10"/>
    </row>
    <row r="114" spans="1:11" x14ac:dyDescent="0.2">
      <c r="A114" s="397" t="s">
        <v>449</v>
      </c>
      <c r="B114" s="413" t="s">
        <v>379</v>
      </c>
      <c r="C114" s="144" t="s">
        <v>263</v>
      </c>
      <c r="D114" s="16" t="s">
        <v>345</v>
      </c>
      <c r="E114" s="344">
        <v>1</v>
      </c>
      <c r="F114" s="17">
        <f>'COMP.ELET.'!J101</f>
        <v>160.01999999999998</v>
      </c>
      <c r="G114" s="341">
        <f t="shared" si="7"/>
        <v>160.01999999999998</v>
      </c>
      <c r="H114" s="29"/>
      <c r="I114" s="335"/>
      <c r="J114" s="335"/>
      <c r="K114" s="10"/>
    </row>
    <row r="115" spans="1:11" x14ac:dyDescent="0.2">
      <c r="A115" s="397" t="s">
        <v>450</v>
      </c>
      <c r="B115" s="413" t="s">
        <v>379</v>
      </c>
      <c r="C115" s="144" t="s">
        <v>264</v>
      </c>
      <c r="D115" s="16" t="s">
        <v>345</v>
      </c>
      <c r="E115" s="344">
        <v>3</v>
      </c>
      <c r="F115" s="17">
        <f>'COMP.ELET.'!J110</f>
        <v>158.38</v>
      </c>
      <c r="G115" s="341">
        <f t="shared" si="7"/>
        <v>475.14</v>
      </c>
      <c r="H115" s="29"/>
      <c r="I115" s="335"/>
      <c r="J115" s="335"/>
      <c r="K115" s="10"/>
    </row>
    <row r="116" spans="1:11" ht="54" customHeight="1" x14ac:dyDescent="0.2">
      <c r="A116" s="397" t="s">
        <v>451</v>
      </c>
      <c r="B116" s="413" t="s">
        <v>379</v>
      </c>
      <c r="C116" s="145" t="s">
        <v>266</v>
      </c>
      <c r="D116" s="16" t="s">
        <v>345</v>
      </c>
      <c r="E116" s="344">
        <v>9</v>
      </c>
      <c r="F116" s="17">
        <f>'COMP.ELET.'!J136</f>
        <v>290.96000000000004</v>
      </c>
      <c r="G116" s="341">
        <f t="shared" si="7"/>
        <v>2618.6400000000003</v>
      </c>
      <c r="H116" s="29"/>
      <c r="I116" s="335"/>
      <c r="J116" s="335"/>
      <c r="K116" s="10"/>
    </row>
    <row r="117" spans="1:11" ht="33" customHeight="1" x14ac:dyDescent="0.2">
      <c r="A117" s="397" t="s">
        <v>452</v>
      </c>
      <c r="B117" s="413" t="s">
        <v>379</v>
      </c>
      <c r="C117" s="349" t="s">
        <v>268</v>
      </c>
      <c r="D117" s="343" t="s">
        <v>345</v>
      </c>
      <c r="E117" s="344">
        <v>12</v>
      </c>
      <c r="F117" s="344">
        <f>'COMP.ELET.'!J145</f>
        <v>232.73000000000002</v>
      </c>
      <c r="G117" s="17">
        <f>ROUND(E117*F117,2)</f>
        <v>2792.76</v>
      </c>
      <c r="H117" s="29"/>
      <c r="I117" s="335"/>
      <c r="J117" s="335"/>
      <c r="K117" s="10"/>
    </row>
    <row r="118" spans="1:11" x14ac:dyDescent="0.2">
      <c r="A118" s="522" t="s">
        <v>576</v>
      </c>
      <c r="B118" s="523"/>
      <c r="C118" s="523"/>
      <c r="D118" s="523"/>
      <c r="E118" s="523"/>
      <c r="F118" s="524"/>
      <c r="G118" s="457">
        <f>SUM(G108:G117)</f>
        <v>12322.43</v>
      </c>
      <c r="H118" s="474"/>
      <c r="I118" s="460"/>
      <c r="J118" s="460"/>
      <c r="K118" s="10"/>
    </row>
    <row r="119" spans="1:11" x14ac:dyDescent="0.2">
      <c r="A119" s="397"/>
      <c r="B119" s="413"/>
      <c r="C119" s="349"/>
      <c r="D119" s="343"/>
      <c r="E119" s="344"/>
      <c r="F119" s="344"/>
      <c r="G119" s="17"/>
      <c r="H119" s="29"/>
      <c r="I119" s="323"/>
      <c r="J119" s="323"/>
      <c r="K119" s="10"/>
    </row>
    <row r="120" spans="1:11" x14ac:dyDescent="0.2">
      <c r="A120" s="404">
        <v>11</v>
      </c>
      <c r="B120" s="409"/>
      <c r="C120" s="11" t="s">
        <v>58</v>
      </c>
      <c r="D120" s="12" t="s">
        <v>13</v>
      </c>
      <c r="E120" s="38"/>
      <c r="F120" s="34"/>
      <c r="G120" s="34"/>
      <c r="H120" s="40"/>
      <c r="I120" s="501"/>
      <c r="J120" s="501"/>
      <c r="K120" s="10"/>
    </row>
    <row r="121" spans="1:11" x14ac:dyDescent="0.2">
      <c r="A121" s="14" t="s">
        <v>453</v>
      </c>
      <c r="B121" s="410" t="s">
        <v>339</v>
      </c>
      <c r="C121" s="350" t="s">
        <v>372</v>
      </c>
      <c r="D121" s="343" t="s">
        <v>15</v>
      </c>
      <c r="E121" s="351">
        <v>24</v>
      </c>
      <c r="F121" s="344">
        <f>H121*(1+$I$10)</f>
        <v>67.125</v>
      </c>
      <c r="G121" s="344">
        <f t="shared" ref="G121:G125" si="8">ROUND(E121*F121,2)</f>
        <v>1611</v>
      </c>
      <c r="H121" s="18">
        <v>53.7</v>
      </c>
      <c r="I121" s="19" t="s">
        <v>339</v>
      </c>
      <c r="J121" s="19"/>
      <c r="K121" s="10"/>
    </row>
    <row r="122" spans="1:11" ht="30" customHeight="1" x14ac:dyDescent="0.2">
      <c r="A122" s="14" t="s">
        <v>454</v>
      </c>
      <c r="B122" s="410" t="s">
        <v>21</v>
      </c>
      <c r="C122" s="350" t="s">
        <v>336</v>
      </c>
      <c r="D122" s="343" t="s">
        <v>345</v>
      </c>
      <c r="E122" s="351">
        <v>1</v>
      </c>
      <c r="F122" s="344">
        <f>H122*(1+$I$10)</f>
        <v>1125</v>
      </c>
      <c r="G122" s="344">
        <f t="shared" si="8"/>
        <v>1125</v>
      </c>
      <c r="H122" s="18">
        <v>900</v>
      </c>
      <c r="I122" s="320" t="s">
        <v>21</v>
      </c>
      <c r="J122" s="20"/>
      <c r="K122" s="10"/>
    </row>
    <row r="123" spans="1:11" ht="14.25" customHeight="1" x14ac:dyDescent="0.2">
      <c r="A123" s="14" t="s">
        <v>455</v>
      </c>
      <c r="B123" s="410" t="s">
        <v>512</v>
      </c>
      <c r="C123" s="350" t="s">
        <v>513</v>
      </c>
      <c r="D123" s="342" t="s">
        <v>15</v>
      </c>
      <c r="E123" s="352">
        <v>7.7</v>
      </c>
      <c r="F123" s="344">
        <v>339.71</v>
      </c>
      <c r="G123" s="344">
        <f t="shared" si="8"/>
        <v>2615.77</v>
      </c>
      <c r="H123" s="18">
        <v>271.75</v>
      </c>
      <c r="I123" s="320"/>
      <c r="J123" s="373"/>
      <c r="K123" s="10"/>
    </row>
    <row r="124" spans="1:11" x14ac:dyDescent="0.2">
      <c r="A124" s="14" t="s">
        <v>456</v>
      </c>
      <c r="B124" s="410" t="s">
        <v>518</v>
      </c>
      <c r="C124" s="350" t="s">
        <v>517</v>
      </c>
      <c r="D124" s="342" t="s">
        <v>34</v>
      </c>
      <c r="E124" s="352">
        <v>6</v>
      </c>
      <c r="F124" s="344">
        <v>88.76</v>
      </c>
      <c r="G124" s="17">
        <f t="shared" si="8"/>
        <v>532.55999999999995</v>
      </c>
      <c r="H124" s="18">
        <v>73.23</v>
      </c>
      <c r="I124" s="19" t="s">
        <v>59</v>
      </c>
      <c r="J124" s="20"/>
      <c r="K124" s="10"/>
    </row>
    <row r="125" spans="1:11" x14ac:dyDescent="0.2">
      <c r="A125" s="14" t="s">
        <v>457</v>
      </c>
      <c r="B125" s="410" t="s">
        <v>227</v>
      </c>
      <c r="C125" s="350" t="s">
        <v>374</v>
      </c>
      <c r="D125" s="342" t="s">
        <v>34</v>
      </c>
      <c r="E125" s="352">
        <v>6</v>
      </c>
      <c r="F125" s="344">
        <v>99.37</v>
      </c>
      <c r="G125" s="17">
        <f t="shared" si="8"/>
        <v>596.22</v>
      </c>
      <c r="H125" s="18">
        <v>79.5</v>
      </c>
      <c r="I125" s="19" t="s">
        <v>227</v>
      </c>
      <c r="J125" s="326"/>
      <c r="K125" s="10"/>
    </row>
    <row r="126" spans="1:11" x14ac:dyDescent="0.2">
      <c r="A126" s="14" t="s">
        <v>458</v>
      </c>
      <c r="B126" s="410" t="s">
        <v>337</v>
      </c>
      <c r="C126" s="348" t="s">
        <v>338</v>
      </c>
      <c r="D126" s="342" t="s">
        <v>15</v>
      </c>
      <c r="E126" s="353">
        <v>60</v>
      </c>
      <c r="F126" s="354">
        <v>18.59</v>
      </c>
      <c r="G126" s="344">
        <f t="shared" ref="G126:G128" si="9">ROUND(E126*F126,2)</f>
        <v>1115.4000000000001</v>
      </c>
      <c r="H126" s="18">
        <v>33.31</v>
      </c>
      <c r="I126" s="19" t="s">
        <v>337</v>
      </c>
      <c r="J126" s="326"/>
      <c r="K126" s="10"/>
    </row>
    <row r="127" spans="1:11" x14ac:dyDescent="0.2">
      <c r="A127" s="14" t="s">
        <v>459</v>
      </c>
      <c r="B127" s="410" t="s">
        <v>388</v>
      </c>
      <c r="C127" s="348" t="s">
        <v>389</v>
      </c>
      <c r="D127" s="342" t="s">
        <v>34</v>
      </c>
      <c r="E127" s="352">
        <v>3.5</v>
      </c>
      <c r="F127" s="344">
        <v>79.540000000000006</v>
      </c>
      <c r="G127" s="17">
        <f t="shared" si="9"/>
        <v>278.39</v>
      </c>
      <c r="H127" s="366">
        <v>69.88</v>
      </c>
      <c r="I127" s="19" t="s">
        <v>388</v>
      </c>
      <c r="J127" s="20"/>
      <c r="K127" s="10"/>
    </row>
    <row r="128" spans="1:11" x14ac:dyDescent="0.2">
      <c r="A128" s="14" t="s">
        <v>460</v>
      </c>
      <c r="B128" s="410" t="s">
        <v>392</v>
      </c>
      <c r="C128" s="348" t="s">
        <v>391</v>
      </c>
      <c r="D128" s="342" t="s">
        <v>345</v>
      </c>
      <c r="E128" s="352">
        <v>1</v>
      </c>
      <c r="F128" s="344">
        <v>2587.23</v>
      </c>
      <c r="G128" s="17">
        <f t="shared" si="9"/>
        <v>2587.23</v>
      </c>
      <c r="H128" s="18">
        <v>2065.38</v>
      </c>
      <c r="I128" s="19" t="s">
        <v>392</v>
      </c>
      <c r="J128" s="338"/>
      <c r="K128" s="10"/>
    </row>
    <row r="129" spans="1:11" x14ac:dyDescent="0.2">
      <c r="A129" s="14" t="s">
        <v>511</v>
      </c>
      <c r="B129" s="410" t="s">
        <v>61</v>
      </c>
      <c r="C129" s="350" t="s">
        <v>60</v>
      </c>
      <c r="D129" s="342" t="s">
        <v>15</v>
      </c>
      <c r="E129" s="352">
        <v>210</v>
      </c>
      <c r="F129" s="344">
        <v>9.06</v>
      </c>
      <c r="G129" s="17">
        <f t="shared" ref="G129" si="10">ROUND(E129*F129,2)</f>
        <v>1902.6</v>
      </c>
      <c r="H129" s="18">
        <f>COMPOSIÇÕES!J331</f>
        <v>7.25</v>
      </c>
      <c r="I129" s="19" t="s">
        <v>61</v>
      </c>
      <c r="J129" s="326"/>
      <c r="K129" s="10"/>
    </row>
    <row r="130" spans="1:11" x14ac:dyDescent="0.2">
      <c r="A130" s="528" t="s">
        <v>576</v>
      </c>
      <c r="B130" s="529"/>
      <c r="C130" s="529"/>
      <c r="D130" s="529"/>
      <c r="E130" s="529"/>
      <c r="F130" s="530"/>
      <c r="G130" s="475">
        <f>SUM(G121:G129)</f>
        <v>12364.170000000002</v>
      </c>
      <c r="H130" s="450"/>
      <c r="I130" s="451"/>
      <c r="J130" s="452"/>
      <c r="K130" s="10"/>
    </row>
    <row r="131" spans="1:11" x14ac:dyDescent="0.2">
      <c r="A131" s="50"/>
      <c r="B131" s="50"/>
      <c r="C131" s="51" t="s">
        <v>62</v>
      </c>
      <c r="D131" s="51"/>
      <c r="E131" s="51"/>
      <c r="F131" s="50"/>
      <c r="G131" s="52">
        <f>G19+G24+G32+G38+G46+G53+G64+G69+G105+G118+G130</f>
        <v>223766.01</v>
      </c>
      <c r="H131" s="53"/>
      <c r="I131" s="502"/>
      <c r="J131" s="502"/>
      <c r="K131" s="10"/>
    </row>
    <row r="132" spans="1:11" x14ac:dyDescent="0.2">
      <c r="H132" s="54">
        <f>G131</f>
        <v>223766.01</v>
      </c>
    </row>
    <row r="133" spans="1:11" x14ac:dyDescent="0.2">
      <c r="A133" s="487"/>
      <c r="B133" s="487"/>
      <c r="C133" s="487"/>
      <c r="D133" s="487"/>
      <c r="E133" s="55"/>
      <c r="F133" s="55"/>
      <c r="G133" s="56"/>
    </row>
    <row r="134" spans="1:11" hidden="1" x14ac:dyDescent="0.2">
      <c r="C134" s="57"/>
      <c r="F134" s="1" t="s">
        <v>63</v>
      </c>
      <c r="G134" s="58">
        <v>0.3</v>
      </c>
    </row>
    <row r="135" spans="1:11" hidden="1" x14ac:dyDescent="0.2">
      <c r="F135" s="1" t="s">
        <v>10</v>
      </c>
      <c r="G135" s="59">
        <f>H132</f>
        <v>223766.01</v>
      </c>
    </row>
    <row r="136" spans="1:11" hidden="1" x14ac:dyDescent="0.2">
      <c r="F136" s="1" t="s">
        <v>64</v>
      </c>
      <c r="G136" s="59">
        <f>G135*(1+$G$134)</f>
        <v>290895.81300000002</v>
      </c>
    </row>
  </sheetData>
  <sheetProtection selectLockedCells="1" selectUnlockedCells="1"/>
  <mergeCells count="49">
    <mergeCell ref="A130:F130"/>
    <mergeCell ref="A53:F53"/>
    <mergeCell ref="A64:F64"/>
    <mergeCell ref="A69:F69"/>
    <mergeCell ref="A105:F105"/>
    <mergeCell ref="A118:F118"/>
    <mergeCell ref="A19:F19"/>
    <mergeCell ref="A24:F24"/>
    <mergeCell ref="A32:F32"/>
    <mergeCell ref="A38:F38"/>
    <mergeCell ref="A46:F46"/>
    <mergeCell ref="D8:G8"/>
    <mergeCell ref="A6:G6"/>
    <mergeCell ref="A7:B7"/>
    <mergeCell ref="I34:J34"/>
    <mergeCell ref="A9:G9"/>
    <mergeCell ref="A10:G10"/>
    <mergeCell ref="A11:A12"/>
    <mergeCell ref="C11:C12"/>
    <mergeCell ref="D11:D12"/>
    <mergeCell ref="E11:E12"/>
    <mergeCell ref="F11:G11"/>
    <mergeCell ref="B11:B12"/>
    <mergeCell ref="I11:J12"/>
    <mergeCell ref="I13:J13"/>
    <mergeCell ref="I14:J14"/>
    <mergeCell ref="I21:J21"/>
    <mergeCell ref="I25:J25"/>
    <mergeCell ref="I26:J26"/>
    <mergeCell ref="I33:J33"/>
    <mergeCell ref="I29:J29"/>
    <mergeCell ref="A133:D133"/>
    <mergeCell ref="I58:J58"/>
    <mergeCell ref="I59:J59"/>
    <mergeCell ref="I60:J60"/>
    <mergeCell ref="I70:J70"/>
    <mergeCell ref="I120:J120"/>
    <mergeCell ref="I131:J131"/>
    <mergeCell ref="I55:J55"/>
    <mergeCell ref="I56:J56"/>
    <mergeCell ref="I57:J57"/>
    <mergeCell ref="I71:J71"/>
    <mergeCell ref="I39:J39"/>
    <mergeCell ref="I40:J40"/>
    <mergeCell ref="I65:J65"/>
    <mergeCell ref="I66:J66"/>
    <mergeCell ref="I48:J48"/>
    <mergeCell ref="I54:J54"/>
    <mergeCell ref="I47:J47"/>
  </mergeCells>
  <printOptions horizontalCentered="1"/>
  <pageMargins left="0.78749999999999998" right="0.78749999999999998" top="0.98402777777777772" bottom="0.98402777777777772" header="0.51180555555555551" footer="0.51180555555555551"/>
  <pageSetup paperSize="9" scale="66" firstPageNumber="0" orientation="portrait" horizontalDpi="300" verticalDpi="300" r:id="rId1"/>
  <headerFooter alignWithMargins="0"/>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
  <sheetViews>
    <sheetView view="pageBreakPreview" zoomScaleNormal="70" zoomScaleSheetLayoutView="100" workbookViewId="0">
      <selection activeCell="H11" sqref="H11"/>
    </sheetView>
  </sheetViews>
  <sheetFormatPr defaultRowHeight="12.75" x14ac:dyDescent="0.2"/>
  <cols>
    <col min="2" max="2" width="43.28515625" customWidth="1"/>
    <col min="5" max="5" width="14.140625" customWidth="1"/>
    <col min="6" max="6" width="16.140625" customWidth="1"/>
  </cols>
  <sheetData>
    <row r="1" spans="1:6" x14ac:dyDescent="0.2">
      <c r="A1" s="146"/>
      <c r="B1" s="147"/>
      <c r="C1" s="146"/>
      <c r="D1" s="147"/>
      <c r="E1" s="148"/>
      <c r="F1" s="149"/>
    </row>
  </sheetData>
  <sheetProtection selectLockedCells="1" selectUnlockedCells="1"/>
  <pageMargins left="0.74791666666666667" right="0.74791666666666667" top="0.98402777777777772" bottom="0.98402777777777772" header="0.51180555555555551" footer="0.51180555555555551"/>
  <pageSetup paperSize="9" scale="85"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71"/>
  <sheetViews>
    <sheetView view="pageBreakPreview" zoomScale="140" zoomScaleNormal="110" zoomScaleSheetLayoutView="140" workbookViewId="0">
      <selection activeCell="D353" sqref="D353"/>
    </sheetView>
  </sheetViews>
  <sheetFormatPr defaultRowHeight="11.25" x14ac:dyDescent="0.2"/>
  <cols>
    <col min="1" max="1" width="9.7109375" style="60" customWidth="1"/>
    <col min="2" max="2" width="13.7109375" style="60" customWidth="1"/>
    <col min="3" max="3" width="11.28515625" style="61" customWidth="1"/>
    <col min="4" max="4" width="8.5703125" style="62" customWidth="1"/>
    <col min="5" max="5" width="41" style="63" customWidth="1"/>
    <col min="6" max="6" width="5.5703125" style="64" customWidth="1"/>
    <col min="7" max="8" width="9.140625" style="60"/>
    <col min="9" max="9" width="8.7109375" style="60" customWidth="1"/>
    <col min="10" max="10" width="9.5703125" style="60" customWidth="1"/>
    <col min="11" max="16384" width="9.140625" style="60"/>
  </cols>
  <sheetData>
    <row r="1" spans="1:10" customFormat="1" ht="12.75" x14ac:dyDescent="0.2"/>
    <row r="2" spans="1:10" customFormat="1" ht="12.75" x14ac:dyDescent="0.2"/>
    <row r="3" spans="1:10" customFormat="1" ht="12.75" x14ac:dyDescent="0.2"/>
    <row r="4" spans="1:10" customFormat="1" ht="12.75" x14ac:dyDescent="0.2"/>
    <row r="5" spans="1:10" customFormat="1" ht="12.75" x14ac:dyDescent="0.2"/>
    <row r="6" spans="1:10" customFormat="1" ht="12.75" x14ac:dyDescent="0.2">
      <c r="A6" s="1" t="s">
        <v>314</v>
      </c>
      <c r="B6" s="1"/>
      <c r="C6" s="1"/>
      <c r="D6" s="1"/>
      <c r="E6" s="1"/>
      <c r="F6" s="1"/>
      <c r="G6" s="1" t="s">
        <v>319</v>
      </c>
      <c r="H6" s="1"/>
      <c r="I6" s="1"/>
      <c r="J6" s="1"/>
    </row>
    <row r="7" spans="1:10" customFormat="1" ht="12.75" x14ac:dyDescent="0.2">
      <c r="A7" s="1" t="s">
        <v>500</v>
      </c>
      <c r="B7" s="1" t="s">
        <v>323</v>
      </c>
      <c r="C7" s="1"/>
      <c r="D7" s="1"/>
      <c r="E7" s="1"/>
      <c r="F7" s="1"/>
      <c r="G7" s="1"/>
      <c r="H7" s="1"/>
      <c r="I7" s="1"/>
      <c r="J7" s="1"/>
    </row>
    <row r="9" spans="1:10" x14ac:dyDescent="0.2">
      <c r="A9" s="65" t="s">
        <v>65</v>
      </c>
      <c r="B9" s="65" t="s">
        <v>66</v>
      </c>
      <c r="C9" s="66"/>
      <c r="D9" s="66"/>
      <c r="E9" s="67"/>
      <c r="F9" s="68"/>
      <c r="G9" s="69"/>
      <c r="H9" s="70"/>
      <c r="I9" s="71"/>
      <c r="J9" s="72" t="s">
        <v>67</v>
      </c>
    </row>
    <row r="10" spans="1:10" x14ac:dyDescent="0.2">
      <c r="A10" s="65" t="s">
        <v>321</v>
      </c>
      <c r="B10" s="65" t="s">
        <v>68</v>
      </c>
      <c r="C10" s="66"/>
      <c r="D10" s="66"/>
      <c r="E10" s="67"/>
      <c r="F10" s="68"/>
      <c r="G10" s="69"/>
      <c r="H10" s="70"/>
      <c r="I10" s="71"/>
      <c r="J10" s="73" t="s">
        <v>69</v>
      </c>
    </row>
    <row r="11" spans="1:10" x14ac:dyDescent="0.2">
      <c r="A11" s="74"/>
      <c r="B11" s="223" t="s">
        <v>70</v>
      </c>
      <c r="C11" s="75" t="s">
        <v>71</v>
      </c>
      <c r="D11" s="75" t="s">
        <v>72</v>
      </c>
      <c r="E11" s="76" t="s">
        <v>73</v>
      </c>
      <c r="F11" s="77" t="s">
        <v>74</v>
      </c>
      <c r="G11" s="78" t="s">
        <v>75</v>
      </c>
      <c r="H11" s="79" t="s">
        <v>8</v>
      </c>
      <c r="I11" s="80" t="s">
        <v>76</v>
      </c>
      <c r="J11" s="81" t="s">
        <v>9</v>
      </c>
    </row>
    <row r="12" spans="1:10" x14ac:dyDescent="0.2">
      <c r="A12" s="74"/>
      <c r="B12" s="74" t="s">
        <v>77</v>
      </c>
      <c r="C12" s="75"/>
      <c r="D12" s="75">
        <v>10567</v>
      </c>
      <c r="E12" s="82" t="s">
        <v>78</v>
      </c>
      <c r="F12" s="77" t="s">
        <v>34</v>
      </c>
      <c r="G12" s="83">
        <v>0.54600000000000004</v>
      </c>
      <c r="H12" s="183">
        <v>6.25</v>
      </c>
      <c r="I12" s="84">
        <f t="shared" ref="I12:I34" si="0">ROUND(G12*H12,2)</f>
        <v>3.41</v>
      </c>
      <c r="J12" s="85"/>
    </row>
    <row r="13" spans="1:10" x14ac:dyDescent="0.2">
      <c r="A13" s="74"/>
      <c r="B13" s="74" t="s">
        <v>77</v>
      </c>
      <c r="C13" s="75"/>
      <c r="D13" s="75">
        <v>4491</v>
      </c>
      <c r="E13" s="82" t="s">
        <v>79</v>
      </c>
      <c r="F13" s="77" t="s">
        <v>34</v>
      </c>
      <c r="G13" s="83">
        <v>0.72499999999999998</v>
      </c>
      <c r="H13" s="183">
        <v>5.07</v>
      </c>
      <c r="I13" s="84">
        <f t="shared" si="0"/>
        <v>3.68</v>
      </c>
      <c r="J13" s="85"/>
    </row>
    <row r="14" spans="1:10" x14ac:dyDescent="0.2">
      <c r="A14" s="74"/>
      <c r="B14" s="74" t="s">
        <v>77</v>
      </c>
      <c r="C14" s="75"/>
      <c r="D14" s="75">
        <v>4408</v>
      </c>
      <c r="E14" s="82" t="s">
        <v>80</v>
      </c>
      <c r="F14" s="77" t="s">
        <v>34</v>
      </c>
      <c r="G14" s="83">
        <v>0.2</v>
      </c>
      <c r="H14" s="183">
        <v>1.73</v>
      </c>
      <c r="I14" s="84">
        <f t="shared" si="0"/>
        <v>0.35</v>
      </c>
      <c r="J14" s="85"/>
    </row>
    <row r="15" spans="1:10" x14ac:dyDescent="0.2">
      <c r="A15" s="74"/>
      <c r="B15" s="74" t="s">
        <v>77</v>
      </c>
      <c r="C15" s="75"/>
      <c r="D15" s="75">
        <v>5078</v>
      </c>
      <c r="E15" s="82" t="s">
        <v>81</v>
      </c>
      <c r="F15" s="77" t="s">
        <v>34</v>
      </c>
      <c r="G15" s="83">
        <v>0.25</v>
      </c>
      <c r="H15" s="183">
        <v>11.84</v>
      </c>
      <c r="I15" s="84">
        <f t="shared" si="0"/>
        <v>2.96</v>
      </c>
      <c r="J15" s="85"/>
    </row>
    <row r="16" spans="1:10" x14ac:dyDescent="0.2">
      <c r="A16" s="74"/>
      <c r="B16" s="74" t="s">
        <v>77</v>
      </c>
      <c r="C16" s="75"/>
      <c r="D16" s="75">
        <v>7197</v>
      </c>
      <c r="E16" s="82" t="s">
        <v>82</v>
      </c>
      <c r="F16" s="77" t="s">
        <v>83</v>
      </c>
      <c r="G16" s="83">
        <v>4.1000000000000002E-2</v>
      </c>
      <c r="H16" s="183">
        <v>88.98</v>
      </c>
      <c r="I16" s="84">
        <f t="shared" si="0"/>
        <v>3.65</v>
      </c>
      <c r="J16" s="85"/>
    </row>
    <row r="17" spans="1:10" x14ac:dyDescent="0.2">
      <c r="A17" s="74"/>
      <c r="B17" s="74" t="s">
        <v>77</v>
      </c>
      <c r="C17" s="75"/>
      <c r="D17" s="75">
        <v>1360</v>
      </c>
      <c r="E17" s="82" t="s">
        <v>322</v>
      </c>
      <c r="F17" s="77" t="s">
        <v>15</v>
      </c>
      <c r="G17" s="83">
        <v>0.504</v>
      </c>
      <c r="H17" s="183">
        <v>22.98</v>
      </c>
      <c r="I17" s="84">
        <f t="shared" si="0"/>
        <v>11.58</v>
      </c>
      <c r="J17" s="85"/>
    </row>
    <row r="18" spans="1:10" x14ac:dyDescent="0.2">
      <c r="A18" s="74"/>
      <c r="B18" s="74" t="s">
        <v>77</v>
      </c>
      <c r="C18" s="75"/>
      <c r="D18" s="75">
        <v>1379</v>
      </c>
      <c r="E18" s="82" t="s">
        <v>84</v>
      </c>
      <c r="F18" s="77" t="s">
        <v>85</v>
      </c>
      <c r="G18" s="83">
        <v>5.5</v>
      </c>
      <c r="H18" s="183">
        <v>0.59</v>
      </c>
      <c r="I18" s="84">
        <f t="shared" si="0"/>
        <v>3.25</v>
      </c>
      <c r="J18" s="85"/>
    </row>
    <row r="19" spans="1:10" x14ac:dyDescent="0.2">
      <c r="A19" s="74"/>
      <c r="B19" s="74" t="s">
        <v>77</v>
      </c>
      <c r="C19" s="75"/>
      <c r="D19" s="75">
        <v>370</v>
      </c>
      <c r="E19" s="82" t="s">
        <v>86</v>
      </c>
      <c r="F19" s="77" t="s">
        <v>24</v>
      </c>
      <c r="G19" s="83">
        <v>1.6E-2</v>
      </c>
      <c r="H19" s="183">
        <v>80</v>
      </c>
      <c r="I19" s="84">
        <f t="shared" si="0"/>
        <v>1.28</v>
      </c>
      <c r="J19" s="85"/>
    </row>
    <row r="20" spans="1:10" x14ac:dyDescent="0.2">
      <c r="A20" s="74"/>
      <c r="B20" s="74" t="s">
        <v>77</v>
      </c>
      <c r="C20" s="75"/>
      <c r="D20" s="75">
        <v>4721</v>
      </c>
      <c r="E20" s="82" t="s">
        <v>87</v>
      </c>
      <c r="F20" s="77" t="s">
        <v>24</v>
      </c>
      <c r="G20" s="83">
        <v>2.1999999999999999E-2</v>
      </c>
      <c r="H20" s="183">
        <v>60.68</v>
      </c>
      <c r="I20" s="84">
        <f t="shared" si="0"/>
        <v>1.33</v>
      </c>
      <c r="J20" s="85"/>
    </row>
    <row r="21" spans="1:10" x14ac:dyDescent="0.2">
      <c r="A21" s="74"/>
      <c r="B21" s="74" t="s">
        <v>77</v>
      </c>
      <c r="C21" s="75"/>
      <c r="D21" s="75">
        <v>1030</v>
      </c>
      <c r="E21" s="82" t="s">
        <v>88</v>
      </c>
      <c r="F21" s="77" t="s">
        <v>83</v>
      </c>
      <c r="G21" s="83">
        <v>2.5000000000000001E-2</v>
      </c>
      <c r="H21" s="183">
        <v>28.12</v>
      </c>
      <c r="I21" s="84">
        <f t="shared" si="0"/>
        <v>0.7</v>
      </c>
      <c r="J21" s="85"/>
    </row>
    <row r="22" spans="1:10" x14ac:dyDescent="0.2">
      <c r="A22" s="74"/>
      <c r="B22" s="74" t="s">
        <v>77</v>
      </c>
      <c r="C22" s="75"/>
      <c r="D22" s="75">
        <v>10420</v>
      </c>
      <c r="E22" s="82" t="s">
        <v>89</v>
      </c>
      <c r="F22" s="77" t="s">
        <v>83</v>
      </c>
      <c r="G22" s="83">
        <v>2.5000000000000001E-2</v>
      </c>
      <c r="H22" s="183">
        <v>112.82</v>
      </c>
      <c r="I22" s="84">
        <f t="shared" si="0"/>
        <v>2.82</v>
      </c>
      <c r="J22" s="85"/>
    </row>
    <row r="23" spans="1:10" x14ac:dyDescent="0.2">
      <c r="A23" s="74"/>
      <c r="B23" s="74" t="s">
        <v>77</v>
      </c>
      <c r="C23" s="75"/>
      <c r="D23" s="75">
        <v>10429</v>
      </c>
      <c r="E23" s="82" t="s">
        <v>90</v>
      </c>
      <c r="F23" s="77" t="s">
        <v>83</v>
      </c>
      <c r="G23" s="83">
        <v>2.5000000000000001E-2</v>
      </c>
      <c r="H23" s="183">
        <v>87.81</v>
      </c>
      <c r="I23" s="84">
        <f t="shared" si="0"/>
        <v>2.2000000000000002</v>
      </c>
      <c r="J23" s="85"/>
    </row>
    <row r="24" spans="1:10" x14ac:dyDescent="0.2">
      <c r="A24" s="74"/>
      <c r="B24" s="74" t="s">
        <v>77</v>
      </c>
      <c r="C24" s="75"/>
      <c r="D24" s="75">
        <v>9836</v>
      </c>
      <c r="E24" s="82" t="s">
        <v>91</v>
      </c>
      <c r="F24" s="77" t="s">
        <v>34</v>
      </c>
      <c r="G24" s="83">
        <v>0.15</v>
      </c>
      <c r="H24" s="183">
        <v>8.32</v>
      </c>
      <c r="I24" s="84">
        <f t="shared" si="0"/>
        <v>1.25</v>
      </c>
      <c r="J24" s="85"/>
    </row>
    <row r="25" spans="1:10" x14ac:dyDescent="0.2">
      <c r="A25" s="74"/>
      <c r="B25" s="74" t="s">
        <v>77</v>
      </c>
      <c r="C25" s="75"/>
      <c r="D25" s="75">
        <v>9835</v>
      </c>
      <c r="E25" s="82" t="s">
        <v>92</v>
      </c>
      <c r="F25" s="77" t="s">
        <v>34</v>
      </c>
      <c r="G25" s="83">
        <v>0.1</v>
      </c>
      <c r="H25" s="183">
        <v>3</v>
      </c>
      <c r="I25" s="84">
        <f t="shared" si="0"/>
        <v>0.3</v>
      </c>
      <c r="J25" s="85"/>
    </row>
    <row r="26" spans="1:10" x14ac:dyDescent="0.2">
      <c r="A26" s="74"/>
      <c r="B26" s="74" t="s">
        <v>77</v>
      </c>
      <c r="C26" s="75"/>
      <c r="D26" s="75">
        <v>39363</v>
      </c>
      <c r="E26" s="82" t="s">
        <v>571</v>
      </c>
      <c r="F26" s="77" t="s">
        <v>83</v>
      </c>
      <c r="G26" s="83">
        <v>2.8571428571428571E-2</v>
      </c>
      <c r="H26" s="183">
        <v>3222.06</v>
      </c>
      <c r="I26" s="84">
        <f t="shared" si="0"/>
        <v>92.06</v>
      </c>
      <c r="J26" s="85"/>
    </row>
    <row r="27" spans="1:10" x14ac:dyDescent="0.2">
      <c r="A27" s="74"/>
      <c r="B27" s="74" t="s">
        <v>77</v>
      </c>
      <c r="C27" s="75"/>
      <c r="D27" s="75">
        <v>11822</v>
      </c>
      <c r="E27" s="82" t="s">
        <v>93</v>
      </c>
      <c r="F27" s="77" t="s">
        <v>83</v>
      </c>
      <c r="G27" s="83">
        <v>0.02</v>
      </c>
      <c r="H27" s="183">
        <v>47.9</v>
      </c>
      <c r="I27" s="84">
        <f t="shared" si="0"/>
        <v>0.96</v>
      </c>
      <c r="J27" s="85"/>
    </row>
    <row r="28" spans="1:10" x14ac:dyDescent="0.2">
      <c r="A28" s="74"/>
      <c r="B28" s="74" t="s">
        <v>77</v>
      </c>
      <c r="C28" s="75"/>
      <c r="D28" s="75">
        <v>12378</v>
      </c>
      <c r="E28" s="82" t="s">
        <v>94</v>
      </c>
      <c r="F28" s="77" t="s">
        <v>83</v>
      </c>
      <c r="G28" s="83">
        <v>2E-3</v>
      </c>
      <c r="H28" s="183">
        <v>566.32000000000005</v>
      </c>
      <c r="I28" s="84">
        <f t="shared" si="0"/>
        <v>1.1299999999999999</v>
      </c>
      <c r="J28" s="85"/>
    </row>
    <row r="29" spans="1:10" x14ac:dyDescent="0.2">
      <c r="A29" s="74"/>
      <c r="B29" s="74" t="s">
        <v>77</v>
      </c>
      <c r="C29" s="75"/>
      <c r="D29" s="75">
        <v>937</v>
      </c>
      <c r="E29" s="82" t="s">
        <v>95</v>
      </c>
      <c r="F29" s="77" t="s">
        <v>34</v>
      </c>
      <c r="G29" s="83">
        <v>0.5</v>
      </c>
      <c r="H29" s="183">
        <v>5.35</v>
      </c>
      <c r="I29" s="84">
        <f t="shared" si="0"/>
        <v>2.68</v>
      </c>
      <c r="J29" s="85"/>
    </row>
    <row r="30" spans="1:10" x14ac:dyDescent="0.2">
      <c r="A30" s="74"/>
      <c r="B30" s="74" t="s">
        <v>77</v>
      </c>
      <c r="C30" s="75"/>
      <c r="D30" s="75">
        <v>38194</v>
      </c>
      <c r="E30" s="55" t="s">
        <v>572</v>
      </c>
      <c r="F30" s="77" t="s">
        <v>83</v>
      </c>
      <c r="G30" s="83">
        <v>0.05</v>
      </c>
      <c r="H30" s="183">
        <v>8.2899999999999991</v>
      </c>
      <c r="I30" s="84">
        <f t="shared" si="0"/>
        <v>0.41</v>
      </c>
      <c r="J30" s="85"/>
    </row>
    <row r="31" spans="1:10" x14ac:dyDescent="0.2">
      <c r="A31" s="74"/>
      <c r="B31" s="74" t="s">
        <v>77</v>
      </c>
      <c r="C31" s="75"/>
      <c r="D31" s="75">
        <v>12296</v>
      </c>
      <c r="E31" s="82" t="s">
        <v>96</v>
      </c>
      <c r="F31" s="77" t="s">
        <v>83</v>
      </c>
      <c r="G31" s="83">
        <v>0.05</v>
      </c>
      <c r="H31" s="183">
        <v>2.78</v>
      </c>
      <c r="I31" s="84">
        <f t="shared" si="0"/>
        <v>0.14000000000000001</v>
      </c>
      <c r="J31" s="85"/>
    </row>
    <row r="32" spans="1:10" x14ac:dyDescent="0.2">
      <c r="A32" s="74"/>
      <c r="B32" s="74" t="s">
        <v>77</v>
      </c>
      <c r="C32" s="75"/>
      <c r="D32" s="75">
        <v>34653</v>
      </c>
      <c r="E32" s="82" t="s">
        <v>97</v>
      </c>
      <c r="F32" s="77" t="s">
        <v>83</v>
      </c>
      <c r="G32" s="83">
        <v>1.4999999999999999E-2</v>
      </c>
      <c r="H32" s="183">
        <v>7.56</v>
      </c>
      <c r="I32" s="84">
        <f t="shared" si="0"/>
        <v>0.11</v>
      </c>
      <c r="J32" s="85"/>
    </row>
    <row r="33" spans="1:10" x14ac:dyDescent="0.2">
      <c r="A33" s="74"/>
      <c r="B33" s="74" t="s">
        <v>77</v>
      </c>
      <c r="C33" s="75"/>
      <c r="D33" s="75">
        <v>38101</v>
      </c>
      <c r="E33" s="82" t="s">
        <v>98</v>
      </c>
      <c r="F33" s="77" t="s">
        <v>83</v>
      </c>
      <c r="G33" s="83">
        <v>0.05</v>
      </c>
      <c r="H33" s="183">
        <v>6</v>
      </c>
      <c r="I33" s="84">
        <f t="shared" si="0"/>
        <v>0.3</v>
      </c>
      <c r="J33" s="85"/>
    </row>
    <row r="34" spans="1:10" ht="11.25" customHeight="1" x14ac:dyDescent="0.2">
      <c r="A34" s="74"/>
      <c r="B34" s="74" t="s">
        <v>77</v>
      </c>
      <c r="C34" s="75"/>
      <c r="D34" s="75">
        <v>12129</v>
      </c>
      <c r="E34" s="82" t="s">
        <v>99</v>
      </c>
      <c r="F34" s="77" t="s">
        <v>83</v>
      </c>
      <c r="G34" s="83">
        <v>0.05</v>
      </c>
      <c r="H34" s="183">
        <v>9.56</v>
      </c>
      <c r="I34" s="84">
        <f t="shared" si="0"/>
        <v>0.48</v>
      </c>
      <c r="J34" s="85"/>
    </row>
    <row r="35" spans="1:10" x14ac:dyDescent="0.2">
      <c r="A35" s="221"/>
      <c r="B35" s="138"/>
      <c r="C35" s="222"/>
      <c r="D35" s="139"/>
      <c r="E35" s="87"/>
      <c r="F35" s="140"/>
      <c r="G35" s="86"/>
      <c r="H35" s="86"/>
      <c r="I35" s="86"/>
      <c r="J35" s="88">
        <f>SUM(I12:I34)</f>
        <v>137.03</v>
      </c>
    </row>
    <row r="36" spans="1:10" x14ac:dyDescent="0.2">
      <c r="A36" s="74"/>
      <c r="B36" s="74" t="s">
        <v>100</v>
      </c>
      <c r="C36" s="75"/>
      <c r="D36" s="75">
        <v>1213</v>
      </c>
      <c r="E36" s="82" t="s">
        <v>101</v>
      </c>
      <c r="F36" s="77" t="s">
        <v>102</v>
      </c>
      <c r="G36" s="83">
        <v>0.66</v>
      </c>
      <c r="H36" s="183">
        <v>17.55</v>
      </c>
      <c r="I36" s="84">
        <f>ROUND(G36*H36,2)</f>
        <v>11.58</v>
      </c>
      <c r="J36" s="85"/>
    </row>
    <row r="37" spans="1:10" x14ac:dyDescent="0.2">
      <c r="A37" s="74"/>
      <c r="B37" s="74" t="s">
        <v>100</v>
      </c>
      <c r="C37" s="75"/>
      <c r="D37" s="75">
        <v>2696</v>
      </c>
      <c r="E37" s="82" t="s">
        <v>103</v>
      </c>
      <c r="F37" s="77" t="s">
        <v>102</v>
      </c>
      <c r="G37" s="83">
        <v>0.13</v>
      </c>
      <c r="H37" s="183">
        <v>17.55</v>
      </c>
      <c r="I37" s="84">
        <f>ROUND(G37*H37,2)</f>
        <v>2.2799999999999998</v>
      </c>
      <c r="J37" s="85"/>
    </row>
    <row r="38" spans="1:10" x14ac:dyDescent="0.2">
      <c r="A38" s="74"/>
      <c r="B38" s="74" t="s">
        <v>100</v>
      </c>
      <c r="C38" s="75"/>
      <c r="D38" s="75">
        <v>2436</v>
      </c>
      <c r="E38" s="82" t="s">
        <v>104</v>
      </c>
      <c r="F38" s="77" t="s">
        <v>102</v>
      </c>
      <c r="G38" s="83">
        <v>0.13</v>
      </c>
      <c r="H38" s="183">
        <v>17.55</v>
      </c>
      <c r="I38" s="84">
        <f>ROUND(G38*H38,2)</f>
        <v>2.2799999999999998</v>
      </c>
      <c r="J38" s="85"/>
    </row>
    <row r="39" spans="1:10" x14ac:dyDescent="0.2">
      <c r="A39" s="74"/>
      <c r="B39" s="74" t="s">
        <v>100</v>
      </c>
      <c r="C39" s="75"/>
      <c r="D39" s="75">
        <v>6111</v>
      </c>
      <c r="E39" s="82" t="s">
        <v>105</v>
      </c>
      <c r="F39" s="77" t="s">
        <v>102</v>
      </c>
      <c r="G39" s="83">
        <v>0.9</v>
      </c>
      <c r="H39" s="183">
        <v>10.35</v>
      </c>
      <c r="I39" s="84">
        <f>ROUND(G39*H39,2)</f>
        <v>9.32</v>
      </c>
      <c r="J39" s="85"/>
    </row>
    <row r="40" spans="1:10" x14ac:dyDescent="0.2">
      <c r="A40" s="74"/>
      <c r="B40" s="74"/>
      <c r="C40" s="75"/>
      <c r="D40" s="75"/>
      <c r="E40" s="82"/>
      <c r="F40" s="77"/>
      <c r="G40" s="83"/>
      <c r="H40" s="89"/>
      <c r="I40" s="90"/>
      <c r="J40" s="85">
        <f>SUM(I36:I39)</f>
        <v>25.46</v>
      </c>
    </row>
    <row r="41" spans="1:10" x14ac:dyDescent="0.2">
      <c r="A41" s="91" t="s">
        <v>9</v>
      </c>
      <c r="B41" s="91"/>
      <c r="C41" s="92"/>
      <c r="D41" s="92"/>
      <c r="E41" s="93"/>
      <c r="F41" s="94"/>
      <c r="G41" s="95"/>
      <c r="H41" s="96"/>
      <c r="I41" s="97"/>
      <c r="J41" s="98">
        <f>SUM(J12:J40)</f>
        <v>162.49</v>
      </c>
    </row>
    <row r="44" spans="1:10" x14ac:dyDescent="0.2">
      <c r="A44" s="65" t="s">
        <v>65</v>
      </c>
      <c r="B44" s="65" t="s">
        <v>66</v>
      </c>
      <c r="C44" s="66"/>
      <c r="D44" s="66"/>
      <c r="E44" s="67"/>
      <c r="F44" s="68"/>
      <c r="G44" s="69"/>
      <c r="H44" s="70"/>
      <c r="I44" s="71"/>
      <c r="J44" s="72" t="s">
        <v>67</v>
      </c>
    </row>
    <row r="45" spans="1:10" x14ac:dyDescent="0.2">
      <c r="A45" s="65" t="s">
        <v>106</v>
      </c>
      <c r="B45" s="65" t="s">
        <v>107</v>
      </c>
      <c r="C45" s="66"/>
      <c r="D45" s="66"/>
      <c r="E45" s="67"/>
      <c r="F45" s="68"/>
      <c r="G45" s="69"/>
      <c r="H45" s="70"/>
      <c r="I45" s="71"/>
      <c r="J45" s="73" t="s">
        <v>69</v>
      </c>
    </row>
    <row r="46" spans="1:10" x14ac:dyDescent="0.2">
      <c r="A46" s="74"/>
      <c r="B46" s="75" t="s">
        <v>70</v>
      </c>
      <c r="C46" s="75" t="s">
        <v>71</v>
      </c>
      <c r="D46" s="75" t="s">
        <v>72</v>
      </c>
      <c r="E46" s="76" t="s">
        <v>73</v>
      </c>
      <c r="F46" s="77" t="s">
        <v>74</v>
      </c>
      <c r="G46" s="78" t="s">
        <v>75</v>
      </c>
      <c r="H46" s="79" t="s">
        <v>8</v>
      </c>
      <c r="I46" s="80" t="s">
        <v>76</v>
      </c>
      <c r="J46" s="81" t="s">
        <v>9</v>
      </c>
    </row>
    <row r="47" spans="1:10" x14ac:dyDescent="0.2">
      <c r="A47" s="74"/>
      <c r="B47" s="74" t="s">
        <v>77</v>
      </c>
      <c r="C47" s="75" t="s">
        <v>108</v>
      </c>
      <c r="D47" s="75">
        <v>1347</v>
      </c>
      <c r="E47" s="82" t="s">
        <v>109</v>
      </c>
      <c r="F47" s="77" t="s">
        <v>15</v>
      </c>
      <c r="G47" s="83">
        <v>1.18</v>
      </c>
      <c r="H47" s="183">
        <v>31.68</v>
      </c>
      <c r="I47" s="84">
        <f t="shared" ref="I47:I54" si="1">ROUND(G47*H47,2)</f>
        <v>37.380000000000003</v>
      </c>
      <c r="J47" s="85"/>
    </row>
    <row r="48" spans="1:10" x14ac:dyDescent="0.2">
      <c r="A48" s="74"/>
      <c r="B48" s="74" t="s">
        <v>77</v>
      </c>
      <c r="C48" s="75" t="s">
        <v>110</v>
      </c>
      <c r="D48" s="75">
        <v>20247</v>
      </c>
      <c r="E48" s="82" t="s">
        <v>111</v>
      </c>
      <c r="F48" s="77" t="s">
        <v>85</v>
      </c>
      <c r="G48" s="83">
        <v>0.2</v>
      </c>
      <c r="H48" s="183">
        <v>12.44</v>
      </c>
      <c r="I48" s="84">
        <f t="shared" si="1"/>
        <v>2.4900000000000002</v>
      </c>
      <c r="J48" s="85"/>
    </row>
    <row r="49" spans="1:10" x14ac:dyDescent="0.2">
      <c r="A49" s="74"/>
      <c r="B49" s="74" t="s">
        <v>77</v>
      </c>
      <c r="C49" s="75" t="s">
        <v>112</v>
      </c>
      <c r="D49" s="75">
        <v>5061</v>
      </c>
      <c r="E49" s="82" t="s">
        <v>113</v>
      </c>
      <c r="F49" s="77" t="s">
        <v>85</v>
      </c>
      <c r="G49" s="83">
        <v>0.8</v>
      </c>
      <c r="H49" s="183">
        <v>11.05</v>
      </c>
      <c r="I49" s="84">
        <f t="shared" si="1"/>
        <v>8.84</v>
      </c>
      <c r="J49" s="85"/>
    </row>
    <row r="50" spans="1:10" ht="22.5" x14ac:dyDescent="0.2">
      <c r="A50" s="74"/>
      <c r="B50" s="74" t="s">
        <v>77</v>
      </c>
      <c r="C50" s="75" t="s">
        <v>114</v>
      </c>
      <c r="D50" s="75">
        <v>4491</v>
      </c>
      <c r="E50" s="82" t="s">
        <v>115</v>
      </c>
      <c r="F50" s="77" t="s">
        <v>34</v>
      </c>
      <c r="G50" s="83">
        <v>4.3899999999999997</v>
      </c>
      <c r="H50" s="183">
        <f>$H$13</f>
        <v>5.07</v>
      </c>
      <c r="I50" s="84">
        <f t="shared" si="1"/>
        <v>22.26</v>
      </c>
      <c r="J50" s="85"/>
    </row>
    <row r="51" spans="1:10" ht="22.5" x14ac:dyDescent="0.2">
      <c r="A51" s="74"/>
      <c r="B51" s="74" t="s">
        <v>77</v>
      </c>
      <c r="C51" s="75" t="s">
        <v>116</v>
      </c>
      <c r="D51" s="75">
        <v>6194</v>
      </c>
      <c r="E51" s="82" t="s">
        <v>117</v>
      </c>
      <c r="F51" s="77" t="s">
        <v>34</v>
      </c>
      <c r="G51" s="83">
        <v>2.11</v>
      </c>
      <c r="H51" s="183">
        <v>3.77</v>
      </c>
      <c r="I51" s="84">
        <f t="shared" si="1"/>
        <v>7.95</v>
      </c>
      <c r="J51" s="85"/>
    </row>
    <row r="52" spans="1:10" ht="22.5" x14ac:dyDescent="0.2">
      <c r="A52" s="74"/>
      <c r="B52" s="74" t="s">
        <v>77</v>
      </c>
      <c r="C52" s="75" t="s">
        <v>118</v>
      </c>
      <c r="D52" s="75">
        <v>20213</v>
      </c>
      <c r="E52" s="82" t="s">
        <v>119</v>
      </c>
      <c r="F52" s="77" t="s">
        <v>34</v>
      </c>
      <c r="G52" s="83">
        <v>1.37</v>
      </c>
      <c r="H52" s="183">
        <v>16.07</v>
      </c>
      <c r="I52" s="84">
        <f t="shared" si="1"/>
        <v>22.02</v>
      </c>
      <c r="J52" s="85"/>
    </row>
    <row r="53" spans="1:10" ht="22.5" x14ac:dyDescent="0.2">
      <c r="A53" s="74"/>
      <c r="B53" s="74" t="s">
        <v>77</v>
      </c>
      <c r="C53" s="75" t="s">
        <v>120</v>
      </c>
      <c r="D53" s="75">
        <v>11017</v>
      </c>
      <c r="E53" s="82" t="s">
        <v>121</v>
      </c>
      <c r="F53" s="77" t="s">
        <v>83</v>
      </c>
      <c r="G53" s="83">
        <v>0.25</v>
      </c>
      <c r="H53" s="183">
        <v>5.61</v>
      </c>
      <c r="I53" s="84">
        <f t="shared" si="1"/>
        <v>1.4</v>
      </c>
      <c r="J53" s="85"/>
    </row>
    <row r="54" spans="1:10" ht="33.75" x14ac:dyDescent="0.2">
      <c r="A54" s="74"/>
      <c r="B54" s="74" t="s">
        <v>77</v>
      </c>
      <c r="C54" s="75" t="s">
        <v>122</v>
      </c>
      <c r="D54" s="75">
        <v>7190</v>
      </c>
      <c r="E54" s="82" t="s">
        <v>123</v>
      </c>
      <c r="F54" s="77" t="s">
        <v>83</v>
      </c>
      <c r="G54" s="83">
        <v>1.19</v>
      </c>
      <c r="H54" s="183">
        <v>7.75</v>
      </c>
      <c r="I54" s="84">
        <f t="shared" si="1"/>
        <v>9.2200000000000006</v>
      </c>
      <c r="J54" s="85"/>
    </row>
    <row r="55" spans="1:10" x14ac:dyDescent="0.2">
      <c r="A55" s="74"/>
      <c r="B55" s="74"/>
      <c r="C55" s="75"/>
      <c r="D55" s="75"/>
      <c r="E55" s="82"/>
      <c r="F55" s="77"/>
      <c r="G55" s="83"/>
      <c r="H55" s="89"/>
      <c r="I55" s="90"/>
      <c r="J55" s="85">
        <f>SUM(I47:I54)</f>
        <v>111.56000000000002</v>
      </c>
    </row>
    <row r="56" spans="1:10" x14ac:dyDescent="0.2">
      <c r="A56" s="74"/>
      <c r="B56" s="74" t="s">
        <v>100</v>
      </c>
      <c r="C56" s="75" t="s">
        <v>124</v>
      </c>
      <c r="D56" s="75">
        <v>1213</v>
      </c>
      <c r="E56" s="82" t="s">
        <v>125</v>
      </c>
      <c r="F56" s="77" t="s">
        <v>102</v>
      </c>
      <c r="G56" s="83">
        <v>12</v>
      </c>
      <c r="H56" s="183">
        <v>17.55</v>
      </c>
      <c r="I56" s="84">
        <f>ROUND(G56*H56,2)</f>
        <v>210.6</v>
      </c>
      <c r="J56" s="85"/>
    </row>
    <row r="57" spans="1:10" x14ac:dyDescent="0.2">
      <c r="A57" s="74"/>
      <c r="B57" s="74" t="s">
        <v>100</v>
      </c>
      <c r="C57" s="75" t="s">
        <v>126</v>
      </c>
      <c r="D57" s="75">
        <v>4750</v>
      </c>
      <c r="E57" s="82" t="s">
        <v>127</v>
      </c>
      <c r="F57" s="77" t="s">
        <v>102</v>
      </c>
      <c r="G57" s="83">
        <v>0.3</v>
      </c>
      <c r="H57" s="183">
        <v>17.55</v>
      </c>
      <c r="I57" s="84">
        <f>ROUND(G57*H57,2)</f>
        <v>5.27</v>
      </c>
      <c r="J57" s="85"/>
    </row>
    <row r="58" spans="1:10" x14ac:dyDescent="0.2">
      <c r="A58" s="74"/>
      <c r="B58" s="74" t="s">
        <v>100</v>
      </c>
      <c r="C58" s="75" t="s">
        <v>128</v>
      </c>
      <c r="D58" s="75">
        <v>6111</v>
      </c>
      <c r="E58" s="82" t="s">
        <v>129</v>
      </c>
      <c r="F58" s="77" t="s">
        <v>102</v>
      </c>
      <c r="G58" s="83">
        <v>15.6</v>
      </c>
      <c r="H58" s="183">
        <v>10.35</v>
      </c>
      <c r="I58" s="84">
        <f>ROUND(G58*H58,2)</f>
        <v>161.46</v>
      </c>
      <c r="J58" s="85"/>
    </row>
    <row r="59" spans="1:10" x14ac:dyDescent="0.2">
      <c r="A59" s="74"/>
      <c r="B59" s="74"/>
      <c r="C59" s="75"/>
      <c r="D59" s="75"/>
      <c r="E59" s="82"/>
      <c r="F59" s="77"/>
      <c r="G59" s="83"/>
      <c r="H59" s="89"/>
      <c r="I59" s="90"/>
      <c r="J59" s="85">
        <f>SUM(I56:I58)</f>
        <v>377.33000000000004</v>
      </c>
    </row>
    <row r="60" spans="1:10" ht="22.5" x14ac:dyDescent="0.2">
      <c r="A60" s="233"/>
      <c r="B60" s="259" t="s">
        <v>130</v>
      </c>
      <c r="C60" s="260" t="s">
        <v>328</v>
      </c>
      <c r="D60" s="260" t="s">
        <v>325</v>
      </c>
      <c r="E60" s="261" t="s">
        <v>329</v>
      </c>
      <c r="F60" s="262" t="s">
        <v>24</v>
      </c>
      <c r="G60" s="263">
        <v>7.0000000000000007E-2</v>
      </c>
      <c r="H60" s="264">
        <v>36.31</v>
      </c>
      <c r="I60" s="265">
        <f>ROUND(G60*H60,2)</f>
        <v>2.54</v>
      </c>
      <c r="J60" s="266"/>
    </row>
    <row r="61" spans="1:10" ht="22.5" x14ac:dyDescent="0.2">
      <c r="A61" s="74"/>
      <c r="B61" s="259" t="s">
        <v>130</v>
      </c>
      <c r="C61" s="267">
        <v>11287</v>
      </c>
      <c r="D61" s="267" t="s">
        <v>325</v>
      </c>
      <c r="E61" s="268" t="s">
        <v>131</v>
      </c>
      <c r="F61" s="262" t="s">
        <v>24</v>
      </c>
      <c r="G61" s="263">
        <v>7.0000000000000007E-2</v>
      </c>
      <c r="H61" s="269">
        <v>243.78</v>
      </c>
      <c r="I61" s="265">
        <f>ROUND(G61*H61,2)</f>
        <v>17.059999999999999</v>
      </c>
      <c r="J61" s="270"/>
    </row>
    <row r="62" spans="1:10" x14ac:dyDescent="0.2">
      <c r="A62" s="74"/>
      <c r="B62" s="271"/>
      <c r="C62" s="272"/>
      <c r="D62" s="272"/>
      <c r="E62" s="273"/>
      <c r="F62" s="274"/>
      <c r="G62" s="275"/>
      <c r="H62" s="276"/>
      <c r="I62" s="277"/>
      <c r="J62" s="270">
        <f>SUM(I60+I61)</f>
        <v>19.599999999999998</v>
      </c>
    </row>
    <row r="63" spans="1:10" x14ac:dyDescent="0.2">
      <c r="A63" s="91" t="s">
        <v>9</v>
      </c>
      <c r="B63" s="278"/>
      <c r="C63" s="279"/>
      <c r="D63" s="279"/>
      <c r="E63" s="280"/>
      <c r="F63" s="281"/>
      <c r="G63" s="282"/>
      <c r="H63" s="283"/>
      <c r="I63" s="284"/>
      <c r="J63" s="285">
        <f>SUM(J47:J62)</f>
        <v>508.49000000000007</v>
      </c>
    </row>
    <row r="64" spans="1:10" s="104" customFormat="1" x14ac:dyDescent="0.2">
      <c r="A64" s="99"/>
      <c r="B64" s="99"/>
      <c r="C64" s="100"/>
      <c r="D64" s="100"/>
      <c r="E64" s="101"/>
      <c r="F64" s="102"/>
      <c r="G64" s="83"/>
      <c r="H64" s="103"/>
      <c r="I64" s="90"/>
      <c r="J64" s="85"/>
    </row>
    <row r="65" spans="1:10" s="104" customFormat="1" x14ac:dyDescent="0.2">
      <c r="A65" s="99"/>
      <c r="B65" s="101"/>
      <c r="C65" s="100"/>
      <c r="D65" s="100"/>
      <c r="E65" s="101"/>
      <c r="F65" s="102"/>
      <c r="G65" s="83"/>
      <c r="H65" s="103"/>
      <c r="I65" s="90"/>
      <c r="J65" s="85"/>
    </row>
    <row r="66" spans="1:10" x14ac:dyDescent="0.2">
      <c r="A66" s="65" t="s">
        <v>65</v>
      </c>
      <c r="B66" s="65" t="s">
        <v>132</v>
      </c>
      <c r="C66" s="66"/>
      <c r="D66" s="66"/>
      <c r="E66" s="67"/>
      <c r="F66" s="68"/>
      <c r="G66" s="69"/>
      <c r="H66" s="70"/>
      <c r="I66" s="71"/>
      <c r="J66" s="72" t="s">
        <v>67</v>
      </c>
    </row>
    <row r="67" spans="1:10" x14ac:dyDescent="0.2">
      <c r="A67" s="65" t="s">
        <v>133</v>
      </c>
      <c r="B67" s="65" t="s">
        <v>134</v>
      </c>
      <c r="C67" s="66"/>
      <c r="D67" s="66"/>
      <c r="E67" s="67"/>
      <c r="F67" s="68"/>
      <c r="G67" s="69"/>
      <c r="H67" s="70"/>
      <c r="I67" s="71"/>
      <c r="J67" s="73" t="s">
        <v>69</v>
      </c>
    </row>
    <row r="68" spans="1:10" x14ac:dyDescent="0.2">
      <c r="A68" s="74"/>
      <c r="B68" s="75" t="s">
        <v>70</v>
      </c>
      <c r="C68" s="75" t="s">
        <v>71</v>
      </c>
      <c r="D68" s="75" t="s">
        <v>72</v>
      </c>
      <c r="E68" s="76" t="s">
        <v>73</v>
      </c>
      <c r="F68" s="77" t="s">
        <v>74</v>
      </c>
      <c r="G68" s="78" t="s">
        <v>75</v>
      </c>
      <c r="H68" s="79" t="s">
        <v>8</v>
      </c>
      <c r="I68" s="80" t="s">
        <v>76</v>
      </c>
      <c r="J68" s="81" t="s">
        <v>9</v>
      </c>
    </row>
    <row r="69" spans="1:10" s="104" customFormat="1" x14ac:dyDescent="0.2">
      <c r="A69" s="99"/>
      <c r="B69" s="101" t="s">
        <v>100</v>
      </c>
      <c r="C69" s="100">
        <v>1</v>
      </c>
      <c r="D69" s="100">
        <v>6111</v>
      </c>
      <c r="E69" s="101" t="s">
        <v>105</v>
      </c>
      <c r="F69" s="102" t="s">
        <v>135</v>
      </c>
      <c r="G69" s="83">
        <v>0.25</v>
      </c>
      <c r="H69" s="183">
        <f>$H$39</f>
        <v>10.35</v>
      </c>
      <c r="I69" s="84">
        <f>ROUND(G69*H69,2)</f>
        <v>2.59</v>
      </c>
      <c r="J69" s="85"/>
    </row>
    <row r="70" spans="1:10" x14ac:dyDescent="0.2">
      <c r="A70" s="74"/>
      <c r="B70" s="74"/>
      <c r="C70" s="75"/>
      <c r="D70" s="75"/>
      <c r="E70" s="82"/>
      <c r="F70" s="77"/>
      <c r="G70" s="83"/>
      <c r="H70" s="89"/>
      <c r="I70" s="90"/>
      <c r="J70" s="85">
        <f>SUM(I69)</f>
        <v>2.59</v>
      </c>
    </row>
    <row r="71" spans="1:10" x14ac:dyDescent="0.2">
      <c r="A71" s="91" t="s">
        <v>9</v>
      </c>
      <c r="B71" s="91"/>
      <c r="C71" s="92"/>
      <c r="D71" s="92"/>
      <c r="E71" s="93"/>
      <c r="F71" s="94"/>
      <c r="G71" s="95"/>
      <c r="H71" s="96"/>
      <c r="I71" s="97"/>
      <c r="J71" s="98">
        <f>SUM(J69:J70)</f>
        <v>2.59</v>
      </c>
    </row>
    <row r="72" spans="1:10" s="104" customFormat="1" x14ac:dyDescent="0.2">
      <c r="A72" s="99"/>
      <c r="B72" s="101"/>
      <c r="C72" s="100"/>
      <c r="D72" s="100"/>
      <c r="E72" s="101"/>
      <c r="F72" s="102"/>
      <c r="G72" s="83"/>
      <c r="H72" s="103"/>
      <c r="I72" s="90"/>
      <c r="J72" s="85"/>
    </row>
    <row r="73" spans="1:10" s="104" customFormat="1" x14ac:dyDescent="0.2">
      <c r="A73" s="99"/>
      <c r="B73" s="101"/>
      <c r="C73" s="100"/>
      <c r="D73" s="100"/>
      <c r="E73" s="101"/>
      <c r="F73" s="102"/>
      <c r="G73" s="83"/>
      <c r="H73" s="103"/>
      <c r="I73" s="90"/>
      <c r="J73" s="85"/>
    </row>
    <row r="74" spans="1:10" x14ac:dyDescent="0.2">
      <c r="A74" s="65" t="s">
        <v>65</v>
      </c>
      <c r="B74" s="65" t="s">
        <v>132</v>
      </c>
      <c r="C74" s="66"/>
      <c r="D74" s="66"/>
      <c r="E74" s="67"/>
      <c r="F74" s="68"/>
      <c r="G74" s="69"/>
      <c r="H74" s="70"/>
      <c r="I74" s="71"/>
      <c r="J74" s="72" t="s">
        <v>67</v>
      </c>
    </row>
    <row r="75" spans="1:10" x14ac:dyDescent="0.2">
      <c r="A75" s="65" t="s">
        <v>136</v>
      </c>
      <c r="B75" s="65" t="s">
        <v>137</v>
      </c>
      <c r="C75" s="66"/>
      <c r="D75" s="66"/>
      <c r="E75" s="67"/>
      <c r="F75" s="68"/>
      <c r="G75" s="69"/>
      <c r="H75" s="70"/>
      <c r="I75" s="71"/>
      <c r="J75" s="73" t="s">
        <v>69</v>
      </c>
    </row>
    <row r="76" spans="1:10" x14ac:dyDescent="0.2">
      <c r="A76" s="74"/>
      <c r="B76" s="75" t="s">
        <v>70</v>
      </c>
      <c r="C76" s="75" t="s">
        <v>71</v>
      </c>
      <c r="D76" s="75" t="s">
        <v>72</v>
      </c>
      <c r="E76" s="76" t="s">
        <v>73</v>
      </c>
      <c r="F76" s="77" t="s">
        <v>74</v>
      </c>
      <c r="G76" s="78" t="s">
        <v>75</v>
      </c>
      <c r="H76" s="79" t="s">
        <v>8</v>
      </c>
      <c r="I76" s="80" t="s">
        <v>76</v>
      </c>
      <c r="J76" s="81" t="s">
        <v>9</v>
      </c>
    </row>
    <row r="77" spans="1:10" s="104" customFormat="1" x14ac:dyDescent="0.2">
      <c r="A77" s="99"/>
      <c r="B77" s="101" t="s">
        <v>77</v>
      </c>
      <c r="C77" s="100">
        <v>3385</v>
      </c>
      <c r="D77" s="100">
        <v>4491</v>
      </c>
      <c r="E77" s="101" t="s">
        <v>138</v>
      </c>
      <c r="F77" s="102" t="s">
        <v>139</v>
      </c>
      <c r="G77" s="83">
        <v>0.04</v>
      </c>
      <c r="H77" s="183">
        <v>5.07</v>
      </c>
      <c r="I77" s="84">
        <f>ROUND(G77*H77,2)</f>
        <v>0.2</v>
      </c>
      <c r="J77" s="85"/>
    </row>
    <row r="78" spans="1:10" s="104" customFormat="1" x14ac:dyDescent="0.2">
      <c r="A78" s="99"/>
      <c r="B78" s="101" t="s">
        <v>77</v>
      </c>
      <c r="C78" s="100">
        <v>3223</v>
      </c>
      <c r="D78" s="100">
        <v>6188</v>
      </c>
      <c r="E78" s="101" t="s">
        <v>140</v>
      </c>
      <c r="F78" s="102" t="s">
        <v>141</v>
      </c>
      <c r="G78" s="83">
        <v>0.09</v>
      </c>
      <c r="H78" s="184">
        <v>34.159999999999997</v>
      </c>
      <c r="I78" s="84">
        <f>ROUND(G78*H78,2)</f>
        <v>3.07</v>
      </c>
      <c r="J78" s="85"/>
    </row>
    <row r="79" spans="1:10" s="104" customFormat="1" x14ac:dyDescent="0.2">
      <c r="A79" s="99"/>
      <c r="B79" s="101" t="s">
        <v>77</v>
      </c>
      <c r="C79" s="100">
        <v>3397</v>
      </c>
      <c r="D79" s="100">
        <v>5061</v>
      </c>
      <c r="E79" s="101" t="s">
        <v>142</v>
      </c>
      <c r="F79" s="102" t="s">
        <v>143</v>
      </c>
      <c r="G79" s="83">
        <v>1.2E-2</v>
      </c>
      <c r="H79" s="184">
        <v>11.05</v>
      </c>
      <c r="I79" s="84">
        <f>ROUND(G79*H79,2)</f>
        <v>0.13</v>
      </c>
      <c r="J79" s="85"/>
    </row>
    <row r="80" spans="1:10" s="104" customFormat="1" x14ac:dyDescent="0.2">
      <c r="A80" s="99"/>
      <c r="B80" s="101" t="s">
        <v>77</v>
      </c>
      <c r="C80" s="100">
        <v>3586</v>
      </c>
      <c r="D80" s="100">
        <v>43132</v>
      </c>
      <c r="E80" s="101" t="s">
        <v>144</v>
      </c>
      <c r="F80" s="102" t="s">
        <v>143</v>
      </c>
      <c r="G80" s="83">
        <v>0.02</v>
      </c>
      <c r="H80" s="184">
        <v>12.7</v>
      </c>
      <c r="I80" s="84">
        <f>ROUND(G80*H80,2)</f>
        <v>0.25</v>
      </c>
      <c r="J80" s="85"/>
    </row>
    <row r="81" spans="1:10" s="104" customFormat="1" x14ac:dyDescent="0.2">
      <c r="A81" s="105"/>
      <c r="B81" s="106"/>
      <c r="C81" s="107"/>
      <c r="D81" s="107"/>
      <c r="E81" s="106"/>
      <c r="F81" s="108"/>
      <c r="G81" s="109"/>
      <c r="H81" s="110"/>
      <c r="I81" s="111"/>
      <c r="J81" s="112">
        <f>SUM(I77:I80)</f>
        <v>3.65</v>
      </c>
    </row>
    <row r="82" spans="1:10" s="104" customFormat="1" x14ac:dyDescent="0.2">
      <c r="A82" s="99"/>
      <c r="B82" s="101" t="s">
        <v>100</v>
      </c>
      <c r="C82" s="100">
        <v>1</v>
      </c>
      <c r="D82" s="100">
        <v>6111</v>
      </c>
      <c r="E82" s="101" t="s">
        <v>105</v>
      </c>
      <c r="F82" s="102" t="s">
        <v>135</v>
      </c>
      <c r="G82" s="83">
        <v>0.13</v>
      </c>
      <c r="H82" s="183">
        <f>$H$39</f>
        <v>10.35</v>
      </c>
      <c r="I82" s="84">
        <f>ROUND(G82*H82,2)</f>
        <v>1.35</v>
      </c>
      <c r="J82" s="85"/>
    </row>
    <row r="83" spans="1:10" s="104" customFormat="1" x14ac:dyDescent="0.2">
      <c r="A83" s="99"/>
      <c r="B83" s="101" t="s">
        <v>100</v>
      </c>
      <c r="C83" s="100">
        <v>3</v>
      </c>
      <c r="D83" s="100">
        <v>1213</v>
      </c>
      <c r="E83" s="101" t="s">
        <v>101</v>
      </c>
      <c r="F83" s="102" t="s">
        <v>135</v>
      </c>
      <c r="G83" s="83">
        <v>0.13</v>
      </c>
      <c r="H83" s="183">
        <v>17.55</v>
      </c>
      <c r="I83" s="84">
        <f>ROUND(G83*H83,2)</f>
        <v>2.2799999999999998</v>
      </c>
      <c r="J83" s="85"/>
    </row>
    <row r="84" spans="1:10" x14ac:dyDescent="0.2">
      <c r="A84" s="74"/>
      <c r="B84" s="74"/>
      <c r="C84" s="75"/>
      <c r="D84" s="75"/>
      <c r="E84" s="82"/>
      <c r="F84" s="77"/>
      <c r="G84" s="83"/>
      <c r="H84" s="89"/>
      <c r="I84" s="90"/>
      <c r="J84" s="85">
        <f>SUM(I82:I83)</f>
        <v>3.63</v>
      </c>
    </row>
    <row r="85" spans="1:10" x14ac:dyDescent="0.2">
      <c r="A85" s="91" t="s">
        <v>9</v>
      </c>
      <c r="B85" s="91"/>
      <c r="C85" s="92"/>
      <c r="D85" s="92"/>
      <c r="E85" s="93"/>
      <c r="F85" s="94"/>
      <c r="G85" s="95"/>
      <c r="H85" s="96"/>
      <c r="I85" s="97"/>
      <c r="J85" s="98">
        <f>SUM(J77:J84)</f>
        <v>7.2799999999999994</v>
      </c>
    </row>
    <row r="86" spans="1:10" s="104" customFormat="1" x14ac:dyDescent="0.2">
      <c r="A86" s="99"/>
      <c r="B86" s="101"/>
      <c r="C86" s="100"/>
      <c r="D86" s="100"/>
      <c r="E86" s="101"/>
      <c r="F86" s="102"/>
      <c r="G86" s="83"/>
      <c r="H86" s="103"/>
      <c r="I86" s="90"/>
      <c r="J86" s="85"/>
    </row>
    <row r="87" spans="1:10" s="104" customFormat="1" x14ac:dyDescent="0.2">
      <c r="A87" s="99"/>
      <c r="B87" s="101"/>
      <c r="C87" s="100"/>
      <c r="D87" s="100"/>
      <c r="E87" s="101"/>
      <c r="F87" s="102"/>
      <c r="G87" s="83"/>
      <c r="H87" s="103"/>
      <c r="I87" s="90"/>
      <c r="J87" s="85"/>
    </row>
    <row r="88" spans="1:10" x14ac:dyDescent="0.2">
      <c r="A88" s="65" t="s">
        <v>65</v>
      </c>
      <c r="B88" s="65" t="s">
        <v>132</v>
      </c>
      <c r="C88" s="66"/>
      <c r="D88" s="66"/>
      <c r="E88" s="67"/>
      <c r="F88" s="68"/>
      <c r="G88" s="69"/>
      <c r="H88" s="70"/>
      <c r="I88" s="71"/>
      <c r="J88" s="72" t="s">
        <v>67</v>
      </c>
    </row>
    <row r="89" spans="1:10" x14ac:dyDescent="0.2">
      <c r="A89" s="65" t="s">
        <v>145</v>
      </c>
      <c r="B89" s="65" t="s">
        <v>146</v>
      </c>
      <c r="C89" s="66"/>
      <c r="D89" s="66"/>
      <c r="E89" s="67"/>
      <c r="F89" s="68"/>
      <c r="G89" s="69"/>
      <c r="H89" s="70"/>
      <c r="I89" s="71"/>
      <c r="J89" s="73" t="s">
        <v>69</v>
      </c>
    </row>
    <row r="90" spans="1:10" x14ac:dyDescent="0.2">
      <c r="A90" s="74"/>
      <c r="B90" s="75" t="s">
        <v>70</v>
      </c>
      <c r="C90" s="75" t="s">
        <v>71</v>
      </c>
      <c r="D90" s="75" t="s">
        <v>72</v>
      </c>
      <c r="E90" s="76" t="s">
        <v>73</v>
      </c>
      <c r="F90" s="77" t="s">
        <v>74</v>
      </c>
      <c r="G90" s="78" t="s">
        <v>75</v>
      </c>
      <c r="H90" s="79" t="s">
        <v>8</v>
      </c>
      <c r="I90" s="80" t="s">
        <v>76</v>
      </c>
      <c r="J90" s="81" t="s">
        <v>9</v>
      </c>
    </row>
    <row r="91" spans="1:10" s="104" customFormat="1" x14ac:dyDescent="0.2">
      <c r="A91" s="99"/>
      <c r="B91" s="101" t="s">
        <v>100</v>
      </c>
      <c r="C91" s="100">
        <v>3</v>
      </c>
      <c r="D91" s="100">
        <v>1213</v>
      </c>
      <c r="E91" s="101" t="s">
        <v>101</v>
      </c>
      <c r="F91" s="102" t="s">
        <v>135</v>
      </c>
      <c r="G91" s="83">
        <v>0.4</v>
      </c>
      <c r="H91" s="183">
        <v>17.55</v>
      </c>
      <c r="I91" s="84">
        <f>ROUND(G91*H91,2)</f>
        <v>7.02</v>
      </c>
      <c r="J91" s="85"/>
    </row>
    <row r="92" spans="1:10" s="104" customFormat="1" x14ac:dyDescent="0.2">
      <c r="A92" s="99"/>
      <c r="B92" s="101" t="s">
        <v>100</v>
      </c>
      <c r="C92" s="100">
        <v>1</v>
      </c>
      <c r="D92" s="100">
        <v>6111</v>
      </c>
      <c r="E92" s="101" t="s">
        <v>105</v>
      </c>
      <c r="F92" s="102" t="s">
        <v>135</v>
      </c>
      <c r="G92" s="83">
        <v>0.4</v>
      </c>
      <c r="H92" s="183">
        <v>10.35</v>
      </c>
      <c r="I92" s="84">
        <f>ROUND(G92*H92,2)</f>
        <v>4.1399999999999997</v>
      </c>
      <c r="J92" s="85"/>
    </row>
    <row r="93" spans="1:10" s="104" customFormat="1" x14ac:dyDescent="0.2">
      <c r="A93" s="105"/>
      <c r="B93" s="106"/>
      <c r="C93" s="107"/>
      <c r="D93" s="107"/>
      <c r="E93" s="106"/>
      <c r="F93" s="108"/>
      <c r="G93" s="109"/>
      <c r="H93" s="110"/>
      <c r="I93" s="111"/>
      <c r="J93" s="112">
        <f>SUM(I91:I92)</f>
        <v>11.16</v>
      </c>
    </row>
    <row r="94" spans="1:10" s="104" customFormat="1" ht="19.149999999999999" customHeight="1" x14ac:dyDescent="0.2">
      <c r="A94" s="99"/>
      <c r="B94" s="101" t="s">
        <v>77</v>
      </c>
      <c r="C94" s="100"/>
      <c r="D94" s="100">
        <v>20209</v>
      </c>
      <c r="E94" s="101" t="s">
        <v>147</v>
      </c>
      <c r="F94" s="102" t="s">
        <v>148</v>
      </c>
      <c r="G94" s="83">
        <v>3.52</v>
      </c>
      <c r="H94" s="185">
        <v>13.08</v>
      </c>
      <c r="I94" s="84">
        <f>ROUND(G94*H94,2)</f>
        <v>46.04</v>
      </c>
      <c r="J94" s="85"/>
    </row>
    <row r="95" spans="1:10" s="104" customFormat="1" x14ac:dyDescent="0.2">
      <c r="A95" s="99"/>
      <c r="B95" s="101" t="s">
        <v>77</v>
      </c>
      <c r="C95" s="100"/>
      <c r="D95" s="100">
        <v>4813</v>
      </c>
      <c r="E95" s="101" t="s">
        <v>149</v>
      </c>
      <c r="F95" s="102" t="s">
        <v>150</v>
      </c>
      <c r="G95" s="83">
        <v>1</v>
      </c>
      <c r="H95" s="185">
        <v>225</v>
      </c>
      <c r="I95" s="84">
        <f>ROUND(G95*H95,2)</f>
        <v>225</v>
      </c>
      <c r="J95" s="85"/>
    </row>
    <row r="96" spans="1:10" s="104" customFormat="1" x14ac:dyDescent="0.2">
      <c r="A96" s="99"/>
      <c r="B96" s="101" t="s">
        <v>77</v>
      </c>
      <c r="C96" s="100"/>
      <c r="D96" s="100">
        <v>5067</v>
      </c>
      <c r="E96" s="101" t="s">
        <v>151</v>
      </c>
      <c r="F96" s="102" t="s">
        <v>152</v>
      </c>
      <c r="G96" s="83">
        <v>0.15</v>
      </c>
      <c r="H96" s="185">
        <v>11.98</v>
      </c>
      <c r="I96" s="84">
        <f>ROUND(G96*H96,2)</f>
        <v>1.8</v>
      </c>
      <c r="J96" s="85"/>
    </row>
    <row r="97" spans="1:10" x14ac:dyDescent="0.2">
      <c r="A97" s="74"/>
      <c r="B97" s="74"/>
      <c r="C97" s="75"/>
      <c r="D97" s="75"/>
      <c r="E97" s="82"/>
      <c r="F97" s="77"/>
      <c r="G97" s="83"/>
      <c r="H97" s="89"/>
      <c r="I97" s="90"/>
      <c r="J97" s="85">
        <f>SUM(I94:I96)</f>
        <v>272.84000000000003</v>
      </c>
    </row>
    <row r="98" spans="1:10" x14ac:dyDescent="0.2">
      <c r="A98" s="91" t="s">
        <v>9</v>
      </c>
      <c r="B98" s="91"/>
      <c r="C98" s="92"/>
      <c r="D98" s="92"/>
      <c r="E98" s="93"/>
      <c r="F98" s="94"/>
      <c r="G98" s="95"/>
      <c r="H98" s="96"/>
      <c r="I98" s="97"/>
      <c r="J98" s="98">
        <f>SUM(J91:J97)</f>
        <v>284.00000000000006</v>
      </c>
    </row>
    <row r="99" spans="1:10" s="104" customFormat="1" x14ac:dyDescent="0.2">
      <c r="A99" s="99"/>
      <c r="B99" s="101"/>
      <c r="C99" s="100"/>
      <c r="D99" s="100"/>
      <c r="E99" s="101"/>
      <c r="F99" s="102"/>
      <c r="G99" s="83"/>
      <c r="H99" s="103"/>
      <c r="I99" s="90"/>
      <c r="J99" s="85"/>
    </row>
    <row r="100" spans="1:10" s="104" customFormat="1" x14ac:dyDescent="0.2">
      <c r="A100" s="99"/>
      <c r="B100" s="101"/>
      <c r="C100" s="100"/>
      <c r="D100" s="100"/>
      <c r="E100" s="101"/>
      <c r="F100" s="102"/>
      <c r="G100" s="83"/>
      <c r="H100" s="103"/>
      <c r="I100" s="90"/>
      <c r="J100" s="85"/>
    </row>
    <row r="101" spans="1:10" x14ac:dyDescent="0.2">
      <c r="A101" s="65" t="s">
        <v>65</v>
      </c>
      <c r="B101" s="65" t="s">
        <v>132</v>
      </c>
      <c r="C101" s="66"/>
      <c r="D101" s="66"/>
      <c r="E101" s="67"/>
      <c r="F101" s="68"/>
      <c r="G101" s="69"/>
      <c r="H101" s="70"/>
      <c r="I101" s="71"/>
      <c r="J101" s="72" t="s">
        <v>67</v>
      </c>
    </row>
    <row r="102" spans="1:10" x14ac:dyDescent="0.2">
      <c r="A102" s="65" t="s">
        <v>153</v>
      </c>
      <c r="B102" s="65" t="s">
        <v>154</v>
      </c>
      <c r="C102" s="66"/>
      <c r="D102" s="66"/>
      <c r="E102" s="67"/>
      <c r="F102" s="68"/>
      <c r="G102" s="69"/>
      <c r="H102" s="70"/>
      <c r="I102" s="71"/>
      <c r="J102" s="73" t="s">
        <v>155</v>
      </c>
    </row>
    <row r="103" spans="1:10" x14ac:dyDescent="0.2">
      <c r="A103" s="74"/>
      <c r="B103" s="75" t="s">
        <v>70</v>
      </c>
      <c r="C103" s="75" t="s">
        <v>71</v>
      </c>
      <c r="D103" s="75" t="s">
        <v>72</v>
      </c>
      <c r="E103" s="76" t="s">
        <v>73</v>
      </c>
      <c r="F103" s="77" t="s">
        <v>74</v>
      </c>
      <c r="G103" s="78" t="s">
        <v>75</v>
      </c>
      <c r="H103" s="79" t="s">
        <v>8</v>
      </c>
      <c r="I103" s="80" t="s">
        <v>76</v>
      </c>
      <c r="J103" s="81" t="s">
        <v>9</v>
      </c>
    </row>
    <row r="104" spans="1:10" s="104" customFormat="1" x14ac:dyDescent="0.2">
      <c r="A104" s="99"/>
      <c r="B104" s="101" t="s">
        <v>100</v>
      </c>
      <c r="C104" s="100">
        <v>1</v>
      </c>
      <c r="D104" s="100">
        <v>6111</v>
      </c>
      <c r="E104" s="101" t="s">
        <v>105</v>
      </c>
      <c r="F104" s="102" t="s">
        <v>135</v>
      </c>
      <c r="G104" s="83">
        <v>3</v>
      </c>
      <c r="H104" s="183">
        <f>$H$39</f>
        <v>10.35</v>
      </c>
      <c r="I104" s="84">
        <f>ROUND(G104*H104,2)</f>
        <v>31.05</v>
      </c>
      <c r="J104" s="85"/>
    </row>
    <row r="105" spans="1:10" x14ac:dyDescent="0.2">
      <c r="A105" s="74"/>
      <c r="B105" s="74"/>
      <c r="C105" s="75"/>
      <c r="D105" s="75"/>
      <c r="E105" s="82"/>
      <c r="F105" s="77"/>
      <c r="G105" s="83"/>
      <c r="H105" s="89"/>
      <c r="I105" s="90"/>
      <c r="J105" s="85">
        <f>SUM(I104)</f>
        <v>31.05</v>
      </c>
    </row>
    <row r="106" spans="1:10" x14ac:dyDescent="0.2">
      <c r="A106" s="91" t="s">
        <v>9</v>
      </c>
      <c r="B106" s="91"/>
      <c r="C106" s="92"/>
      <c r="D106" s="92"/>
      <c r="E106" s="93"/>
      <c r="F106" s="94"/>
      <c r="G106" s="95"/>
      <c r="H106" s="96"/>
      <c r="I106" s="97"/>
      <c r="J106" s="98">
        <f>SUM(J104:J105)</f>
        <v>31.05</v>
      </c>
    </row>
    <row r="107" spans="1:10" s="104" customFormat="1" x14ac:dyDescent="0.2">
      <c r="A107" s="99"/>
      <c r="B107" s="101"/>
      <c r="C107" s="100"/>
      <c r="D107" s="100"/>
      <c r="E107" s="101"/>
      <c r="F107" s="102"/>
      <c r="G107" s="83"/>
      <c r="H107" s="103"/>
      <c r="I107" s="90"/>
      <c r="J107" s="85"/>
    </row>
    <row r="108" spans="1:10" s="104" customFormat="1" x14ac:dyDescent="0.2">
      <c r="A108" s="99"/>
      <c r="B108" s="101"/>
      <c r="C108" s="100"/>
      <c r="D108" s="100"/>
      <c r="E108" s="101"/>
      <c r="F108" s="102"/>
      <c r="G108" s="83"/>
      <c r="H108" s="103"/>
      <c r="I108" s="90"/>
      <c r="J108" s="85"/>
    </row>
    <row r="109" spans="1:10" x14ac:dyDescent="0.2">
      <c r="A109" s="65" t="s">
        <v>65</v>
      </c>
      <c r="B109" s="65" t="s">
        <v>132</v>
      </c>
      <c r="C109" s="66"/>
      <c r="D109" s="66"/>
      <c r="E109" s="67"/>
      <c r="F109" s="68"/>
      <c r="G109" s="69"/>
      <c r="H109" s="70"/>
      <c r="I109" s="71"/>
      <c r="J109" s="72" t="s">
        <v>67</v>
      </c>
    </row>
    <row r="110" spans="1:10" x14ac:dyDescent="0.2">
      <c r="A110" s="65" t="s">
        <v>156</v>
      </c>
      <c r="B110" s="65" t="s">
        <v>157</v>
      </c>
      <c r="C110" s="66"/>
      <c r="D110" s="66"/>
      <c r="E110" s="67"/>
      <c r="F110" s="68"/>
      <c r="G110" s="69"/>
      <c r="H110" s="70"/>
      <c r="I110" s="71"/>
      <c r="J110" s="73" t="s">
        <v>155</v>
      </c>
    </row>
    <row r="111" spans="1:10" x14ac:dyDescent="0.2">
      <c r="A111" s="74"/>
      <c r="B111" s="75" t="s">
        <v>70</v>
      </c>
      <c r="C111" s="75" t="s">
        <v>71</v>
      </c>
      <c r="D111" s="75" t="s">
        <v>72</v>
      </c>
      <c r="E111" s="76" t="s">
        <v>73</v>
      </c>
      <c r="F111" s="77" t="s">
        <v>74</v>
      </c>
      <c r="G111" s="78" t="s">
        <v>75</v>
      </c>
      <c r="H111" s="79" t="s">
        <v>8</v>
      </c>
      <c r="I111" s="80" t="s">
        <v>76</v>
      </c>
      <c r="J111" s="81" t="s">
        <v>9</v>
      </c>
    </row>
    <row r="112" spans="1:10" s="104" customFormat="1" x14ac:dyDescent="0.2">
      <c r="A112" s="99"/>
      <c r="B112" s="101" t="s">
        <v>100</v>
      </c>
      <c r="C112" s="100">
        <v>1</v>
      </c>
      <c r="D112" s="100">
        <v>6111</v>
      </c>
      <c r="E112" s="101" t="s">
        <v>105</v>
      </c>
      <c r="F112" s="102" t="s">
        <v>135</v>
      </c>
      <c r="G112" s="83">
        <v>1.5</v>
      </c>
      <c r="H112" s="183">
        <f>$H$39</f>
        <v>10.35</v>
      </c>
      <c r="I112" s="84">
        <f>ROUND(G112*H112,2)</f>
        <v>15.53</v>
      </c>
      <c r="J112" s="85"/>
    </row>
    <row r="113" spans="1:10" x14ac:dyDescent="0.2">
      <c r="A113" s="74"/>
      <c r="B113" s="74"/>
      <c r="C113" s="75"/>
      <c r="D113" s="75"/>
      <c r="E113" s="82"/>
      <c r="F113" s="77"/>
      <c r="G113" s="83"/>
      <c r="H113" s="89"/>
      <c r="I113" s="90"/>
      <c r="J113" s="85">
        <f>SUM(I112)</f>
        <v>15.53</v>
      </c>
    </row>
    <row r="114" spans="1:10" x14ac:dyDescent="0.2">
      <c r="A114" s="91" t="s">
        <v>9</v>
      </c>
      <c r="B114" s="91"/>
      <c r="C114" s="92"/>
      <c r="D114" s="92"/>
      <c r="E114" s="93"/>
      <c r="F114" s="94"/>
      <c r="G114" s="95"/>
      <c r="H114" s="96"/>
      <c r="I114" s="97"/>
      <c r="J114" s="98">
        <f>SUM(J112:J113)</f>
        <v>15.53</v>
      </c>
    </row>
    <row r="115" spans="1:10" s="104" customFormat="1" x14ac:dyDescent="0.2">
      <c r="A115" s="99"/>
      <c r="B115" s="101"/>
      <c r="C115" s="100"/>
      <c r="D115" s="100"/>
      <c r="E115" s="101"/>
      <c r="F115" s="102"/>
      <c r="G115" s="83"/>
      <c r="H115" s="103"/>
      <c r="I115" s="90"/>
      <c r="J115" s="85"/>
    </row>
    <row r="116" spans="1:10" s="104" customFormat="1" x14ac:dyDescent="0.2">
      <c r="A116" s="99"/>
      <c r="B116" s="101"/>
      <c r="C116" s="100"/>
      <c r="D116" s="100"/>
      <c r="E116" s="101"/>
      <c r="F116" s="102"/>
      <c r="G116" s="83"/>
      <c r="H116" s="103"/>
      <c r="I116" s="90"/>
      <c r="J116" s="85"/>
    </row>
    <row r="117" spans="1:10" x14ac:dyDescent="0.2">
      <c r="A117" s="65" t="s">
        <v>65</v>
      </c>
      <c r="B117" s="65" t="s">
        <v>132</v>
      </c>
      <c r="C117" s="66"/>
      <c r="D117" s="66"/>
      <c r="E117" s="67"/>
      <c r="F117" s="68"/>
      <c r="G117" s="69"/>
      <c r="H117" s="70"/>
      <c r="I117" s="71"/>
      <c r="J117" s="72" t="s">
        <v>67</v>
      </c>
    </row>
    <row r="118" spans="1:10" x14ac:dyDescent="0.2">
      <c r="A118" s="65" t="s">
        <v>158</v>
      </c>
      <c r="B118" s="65" t="s">
        <v>159</v>
      </c>
      <c r="C118" s="66"/>
      <c r="D118" s="66"/>
      <c r="E118" s="67"/>
      <c r="F118" s="68"/>
      <c r="G118" s="69"/>
      <c r="H118" s="70"/>
      <c r="I118" s="71"/>
      <c r="J118" s="73" t="s">
        <v>155</v>
      </c>
    </row>
    <row r="119" spans="1:10" x14ac:dyDescent="0.2">
      <c r="A119" s="74"/>
      <c r="B119" s="75" t="s">
        <v>70</v>
      </c>
      <c r="C119" s="75" t="s">
        <v>71</v>
      </c>
      <c r="D119" s="75" t="s">
        <v>72</v>
      </c>
      <c r="E119" s="76" t="s">
        <v>73</v>
      </c>
      <c r="F119" s="77" t="s">
        <v>74</v>
      </c>
      <c r="G119" s="78" t="s">
        <v>75</v>
      </c>
      <c r="H119" s="79" t="s">
        <v>8</v>
      </c>
      <c r="I119" s="80" t="s">
        <v>76</v>
      </c>
      <c r="J119" s="81" t="s">
        <v>9</v>
      </c>
    </row>
    <row r="120" spans="1:10" s="104" customFormat="1" x14ac:dyDescent="0.2">
      <c r="A120" s="99"/>
      <c r="B120" s="101" t="s">
        <v>77</v>
      </c>
      <c r="C120" s="100">
        <v>3408</v>
      </c>
      <c r="D120" s="100">
        <v>4730</v>
      </c>
      <c r="E120" s="101" t="s">
        <v>160</v>
      </c>
      <c r="F120" s="102" t="s">
        <v>161</v>
      </c>
      <c r="G120" s="83">
        <v>1.1000000000000001</v>
      </c>
      <c r="H120" s="184">
        <v>63.44</v>
      </c>
      <c r="I120" s="84">
        <f>ROUND(G120*H120,2)</f>
        <v>69.78</v>
      </c>
      <c r="J120" s="85"/>
    </row>
    <row r="121" spans="1:10" s="104" customFormat="1" ht="14.85" customHeight="1" x14ac:dyDescent="0.2">
      <c r="A121" s="99"/>
      <c r="B121" s="101" t="s">
        <v>77</v>
      </c>
      <c r="C121" s="100">
        <v>3405</v>
      </c>
      <c r="D121" s="100">
        <v>1379</v>
      </c>
      <c r="E121" s="101" t="s">
        <v>84</v>
      </c>
      <c r="F121" s="102" t="s">
        <v>143</v>
      </c>
      <c r="G121" s="113">
        <v>109.15</v>
      </c>
      <c r="H121" s="184">
        <v>0.59</v>
      </c>
      <c r="I121" s="84">
        <f>ROUND(G121*H121,2)</f>
        <v>64.400000000000006</v>
      </c>
      <c r="J121" s="85"/>
    </row>
    <row r="122" spans="1:10" s="104" customFormat="1" x14ac:dyDescent="0.2">
      <c r="A122" s="99"/>
      <c r="B122" s="101" t="s">
        <v>77</v>
      </c>
      <c r="C122" s="100">
        <v>3407</v>
      </c>
      <c r="D122" s="100">
        <v>370</v>
      </c>
      <c r="E122" s="101" t="s">
        <v>162</v>
      </c>
      <c r="F122" s="102" t="s">
        <v>161</v>
      </c>
      <c r="G122" s="83">
        <v>0.36480000000000001</v>
      </c>
      <c r="H122" s="185">
        <v>80</v>
      </c>
      <c r="I122" s="84">
        <f>ROUND(G122*H122,2)</f>
        <v>29.18</v>
      </c>
      <c r="J122" s="85"/>
    </row>
    <row r="123" spans="1:10" s="104" customFormat="1" x14ac:dyDescent="0.2">
      <c r="A123" s="105"/>
      <c r="B123" s="106"/>
      <c r="C123" s="107"/>
      <c r="D123" s="107"/>
      <c r="E123" s="106"/>
      <c r="F123" s="108"/>
      <c r="G123" s="109"/>
      <c r="H123" s="110"/>
      <c r="I123" s="111"/>
      <c r="J123" s="112">
        <f>SUM(I120:I122)</f>
        <v>163.36000000000001</v>
      </c>
    </row>
    <row r="124" spans="1:10" s="104" customFormat="1" x14ac:dyDescent="0.2">
      <c r="A124" s="99"/>
      <c r="B124" s="101" t="s">
        <v>100</v>
      </c>
      <c r="C124" s="100">
        <v>1</v>
      </c>
      <c r="D124" s="100">
        <v>6111</v>
      </c>
      <c r="E124" s="101" t="s">
        <v>105</v>
      </c>
      <c r="F124" s="102" t="s">
        <v>135</v>
      </c>
      <c r="G124" s="83">
        <v>9</v>
      </c>
      <c r="H124" s="183">
        <f>$H$39</f>
        <v>10.35</v>
      </c>
      <c r="I124" s="84">
        <f>ROUND(G124*H124,2)</f>
        <v>93.15</v>
      </c>
      <c r="J124" s="85"/>
    </row>
    <row r="125" spans="1:10" s="104" customFormat="1" x14ac:dyDescent="0.2">
      <c r="A125" s="99"/>
      <c r="B125" s="101" t="s">
        <v>100</v>
      </c>
      <c r="C125" s="100">
        <v>2</v>
      </c>
      <c r="D125" s="100">
        <v>4750</v>
      </c>
      <c r="E125" s="101" t="s">
        <v>163</v>
      </c>
      <c r="F125" s="102" t="s">
        <v>135</v>
      </c>
      <c r="G125" s="83">
        <v>6</v>
      </c>
      <c r="H125" s="183">
        <v>17.55</v>
      </c>
      <c r="I125" s="84">
        <f>ROUND(G125*H125,2)</f>
        <v>105.3</v>
      </c>
      <c r="J125" s="85"/>
    </row>
    <row r="126" spans="1:10" x14ac:dyDescent="0.2">
      <c r="A126" s="74"/>
      <c r="B126" s="74"/>
      <c r="C126" s="75"/>
      <c r="D126" s="75"/>
      <c r="E126" s="82"/>
      <c r="F126" s="77"/>
      <c r="G126" s="83"/>
      <c r="H126" s="89"/>
      <c r="I126" s="90"/>
      <c r="J126" s="85">
        <f>SUM(I124:I125)</f>
        <v>198.45</v>
      </c>
    </row>
    <row r="127" spans="1:10" x14ac:dyDescent="0.2">
      <c r="A127" s="91" t="s">
        <v>9</v>
      </c>
      <c r="B127" s="91"/>
      <c r="C127" s="92"/>
      <c r="D127" s="92"/>
      <c r="E127" s="93"/>
      <c r="F127" s="94"/>
      <c r="G127" s="95"/>
      <c r="H127" s="96"/>
      <c r="I127" s="97"/>
      <c r="J127" s="98">
        <f>SUM(J120:J126)</f>
        <v>361.81</v>
      </c>
    </row>
    <row r="130" spans="1:10" x14ac:dyDescent="0.2">
      <c r="A130" s="65" t="s">
        <v>65</v>
      </c>
      <c r="B130" s="65" t="s">
        <v>132</v>
      </c>
      <c r="C130" s="66"/>
      <c r="D130" s="66"/>
      <c r="E130" s="67"/>
      <c r="F130" s="68"/>
      <c r="G130" s="69"/>
      <c r="H130" s="70"/>
      <c r="I130" s="71"/>
      <c r="J130" s="72" t="s">
        <v>67</v>
      </c>
    </row>
    <row r="131" spans="1:10" x14ac:dyDescent="0.2">
      <c r="A131" s="65" t="s">
        <v>164</v>
      </c>
      <c r="B131" s="65" t="s">
        <v>165</v>
      </c>
      <c r="C131" s="66"/>
      <c r="D131" s="66"/>
      <c r="E131" s="67"/>
      <c r="F131" s="68"/>
      <c r="G131" s="69"/>
      <c r="H131" s="70"/>
      <c r="I131" s="71"/>
      <c r="J131" s="73" t="s">
        <v>69</v>
      </c>
    </row>
    <row r="132" spans="1:10" x14ac:dyDescent="0.2">
      <c r="A132" s="74"/>
      <c r="B132" s="75" t="s">
        <v>70</v>
      </c>
      <c r="C132" s="75" t="s">
        <v>71</v>
      </c>
      <c r="D132" s="75" t="s">
        <v>72</v>
      </c>
      <c r="E132" s="76" t="s">
        <v>73</v>
      </c>
      <c r="F132" s="77" t="s">
        <v>74</v>
      </c>
      <c r="G132" s="78" t="s">
        <v>75</v>
      </c>
      <c r="H132" s="79" t="s">
        <v>8</v>
      </c>
      <c r="I132" s="80" t="s">
        <v>76</v>
      </c>
      <c r="J132" s="81" t="s">
        <v>9</v>
      </c>
    </row>
    <row r="133" spans="1:10" s="104" customFormat="1" x14ac:dyDescent="0.2">
      <c r="A133" s="99"/>
      <c r="B133" s="101" t="s">
        <v>77</v>
      </c>
      <c r="C133" s="100">
        <v>3369</v>
      </c>
      <c r="D133" s="100">
        <v>7258</v>
      </c>
      <c r="E133" s="101" t="s">
        <v>166</v>
      </c>
      <c r="F133" s="102" t="s">
        <v>167</v>
      </c>
      <c r="G133" s="83">
        <v>42</v>
      </c>
      <c r="H133" s="183">
        <v>0.41</v>
      </c>
      <c r="I133" s="84">
        <f>ROUND(G133*H133,2)</f>
        <v>17.22</v>
      </c>
      <c r="J133" s="85"/>
    </row>
    <row r="134" spans="1:10" s="104" customFormat="1" x14ac:dyDescent="0.2">
      <c r="A134" s="99"/>
      <c r="B134" s="101" t="s">
        <v>77</v>
      </c>
      <c r="C134" s="100">
        <v>3405</v>
      </c>
      <c r="D134" s="100">
        <v>1379</v>
      </c>
      <c r="E134" s="101" t="s">
        <v>84</v>
      </c>
      <c r="F134" s="102" t="s">
        <v>143</v>
      </c>
      <c r="G134" s="83">
        <v>1.4550000000000001</v>
      </c>
      <c r="H134" s="183">
        <v>0.59</v>
      </c>
      <c r="I134" s="84">
        <f>ROUND(G134*H134,2)</f>
        <v>0.86</v>
      </c>
      <c r="J134" s="85"/>
    </row>
    <row r="135" spans="1:10" s="104" customFormat="1" x14ac:dyDescent="0.2">
      <c r="A135" s="99"/>
      <c r="B135" s="101" t="s">
        <v>77</v>
      </c>
      <c r="C135" s="100">
        <v>3295</v>
      </c>
      <c r="D135" s="100">
        <v>1106</v>
      </c>
      <c r="E135" s="101" t="s">
        <v>168</v>
      </c>
      <c r="F135" s="102" t="s">
        <v>143</v>
      </c>
      <c r="G135" s="83">
        <v>1.4550000000000001</v>
      </c>
      <c r="H135" s="183">
        <v>0.83</v>
      </c>
      <c r="I135" s="84">
        <f>ROUND(G135*H135,2)</f>
        <v>1.21</v>
      </c>
      <c r="J135" s="85"/>
    </row>
    <row r="136" spans="1:10" s="104" customFormat="1" x14ac:dyDescent="0.2">
      <c r="A136" s="99"/>
      <c r="B136" s="101" t="s">
        <v>77</v>
      </c>
      <c r="C136" s="100">
        <v>3407</v>
      </c>
      <c r="D136" s="100">
        <v>370</v>
      </c>
      <c r="E136" s="101" t="s">
        <v>162</v>
      </c>
      <c r="F136" s="102" t="s">
        <v>161</v>
      </c>
      <c r="G136" s="83">
        <v>8.9999999999999993E-3</v>
      </c>
      <c r="H136" s="183">
        <v>80</v>
      </c>
      <c r="I136" s="84">
        <f>ROUND(G136*H136,2)</f>
        <v>0.72</v>
      </c>
      <c r="J136" s="85"/>
    </row>
    <row r="137" spans="1:10" s="104" customFormat="1" x14ac:dyDescent="0.2">
      <c r="A137" s="105"/>
      <c r="B137" s="106"/>
      <c r="C137" s="107"/>
      <c r="D137" s="107"/>
      <c r="E137" s="106"/>
      <c r="F137" s="108"/>
      <c r="G137" s="109"/>
      <c r="H137" s="110"/>
      <c r="I137" s="111"/>
      <c r="J137" s="112">
        <f>SUM(I133:I136)</f>
        <v>20.009999999999998</v>
      </c>
    </row>
    <row r="138" spans="1:10" s="104" customFormat="1" x14ac:dyDescent="0.2">
      <c r="A138" s="99"/>
      <c r="B138" s="101" t="s">
        <v>100</v>
      </c>
      <c r="C138" s="100">
        <v>1</v>
      </c>
      <c r="D138" s="100">
        <v>6111</v>
      </c>
      <c r="E138" s="101" t="s">
        <v>105</v>
      </c>
      <c r="F138" s="102" t="s">
        <v>135</v>
      </c>
      <c r="G138" s="83">
        <v>1.006</v>
      </c>
      <c r="H138" s="183">
        <f>$H$39</f>
        <v>10.35</v>
      </c>
      <c r="I138" s="84">
        <f>ROUND(G138*H138,2)</f>
        <v>10.41</v>
      </c>
      <c r="J138" s="85"/>
    </row>
    <row r="139" spans="1:10" s="104" customFormat="1" x14ac:dyDescent="0.2">
      <c r="A139" s="99"/>
      <c r="B139" s="101" t="s">
        <v>100</v>
      </c>
      <c r="C139" s="100">
        <v>2</v>
      </c>
      <c r="D139" s="100">
        <v>4750</v>
      </c>
      <c r="E139" s="101" t="s">
        <v>163</v>
      </c>
      <c r="F139" s="102" t="s">
        <v>135</v>
      </c>
      <c r="G139" s="83">
        <v>0.93</v>
      </c>
      <c r="H139" s="183">
        <f>$H$125</f>
        <v>17.55</v>
      </c>
      <c r="I139" s="84">
        <f>ROUND(G139*H139,2)</f>
        <v>16.32</v>
      </c>
      <c r="J139" s="85"/>
    </row>
    <row r="140" spans="1:10" x14ac:dyDescent="0.2">
      <c r="A140" s="74"/>
      <c r="B140" s="74"/>
      <c r="C140" s="75"/>
      <c r="D140" s="75"/>
      <c r="E140" s="82"/>
      <c r="F140" s="77"/>
      <c r="G140" s="83"/>
      <c r="H140" s="89"/>
      <c r="I140" s="90"/>
      <c r="J140" s="85">
        <f>SUM(I138:I139)</f>
        <v>26.73</v>
      </c>
    </row>
    <row r="141" spans="1:10" x14ac:dyDescent="0.2">
      <c r="A141" s="91" t="s">
        <v>9</v>
      </c>
      <c r="B141" s="91"/>
      <c r="C141" s="92"/>
      <c r="D141" s="92"/>
      <c r="E141" s="93"/>
      <c r="F141" s="94"/>
      <c r="G141" s="95"/>
      <c r="H141" s="96"/>
      <c r="I141" s="97"/>
      <c r="J141" s="98">
        <f>SUM(J133:J140)</f>
        <v>46.739999999999995</v>
      </c>
    </row>
    <row r="146" spans="1:10" x14ac:dyDescent="0.2">
      <c r="A146" s="65" t="s">
        <v>65</v>
      </c>
      <c r="B146" s="65" t="s">
        <v>132</v>
      </c>
      <c r="C146" s="66"/>
      <c r="D146" s="66"/>
      <c r="E146" s="67"/>
      <c r="F146" s="68"/>
      <c r="G146" s="69"/>
      <c r="H146" s="70"/>
      <c r="I146" s="71"/>
      <c r="J146" s="72" t="s">
        <v>67</v>
      </c>
    </row>
    <row r="147" spans="1:10" x14ac:dyDescent="0.2">
      <c r="A147" s="65" t="s">
        <v>178</v>
      </c>
      <c r="B147" s="65" t="s">
        <v>179</v>
      </c>
      <c r="C147" s="66"/>
      <c r="D147" s="66"/>
      <c r="E147" s="67"/>
      <c r="F147" s="68"/>
      <c r="G147" s="69"/>
      <c r="H147" s="70"/>
      <c r="I147" s="71"/>
      <c r="J147" s="73" t="s">
        <v>155</v>
      </c>
    </row>
    <row r="148" spans="1:10" x14ac:dyDescent="0.2">
      <c r="A148" s="65"/>
      <c r="B148" s="65" t="s">
        <v>70</v>
      </c>
      <c r="C148" s="66" t="s">
        <v>71</v>
      </c>
      <c r="D148" s="66" t="s">
        <v>72</v>
      </c>
      <c r="E148" s="67" t="s">
        <v>73</v>
      </c>
      <c r="F148" s="68" t="s">
        <v>74</v>
      </c>
      <c r="G148" s="69" t="s">
        <v>75</v>
      </c>
      <c r="H148" s="70" t="s">
        <v>8</v>
      </c>
      <c r="I148" s="71" t="s">
        <v>76</v>
      </c>
      <c r="J148" s="72" t="s">
        <v>9</v>
      </c>
    </row>
    <row r="149" spans="1:10" s="104" customFormat="1" x14ac:dyDescent="0.2">
      <c r="A149" s="99"/>
      <c r="B149" s="101" t="s">
        <v>77</v>
      </c>
      <c r="C149" s="100">
        <v>3405</v>
      </c>
      <c r="D149" s="100">
        <v>1379</v>
      </c>
      <c r="E149" s="101" t="s">
        <v>84</v>
      </c>
      <c r="F149" s="102" t="s">
        <v>143</v>
      </c>
      <c r="G149" s="113">
        <v>280</v>
      </c>
      <c r="H149" s="183">
        <v>0.59</v>
      </c>
      <c r="I149" s="84">
        <f t="shared" ref="I149:I158" si="2">ROUND(G149*H149,2)</f>
        <v>165.2</v>
      </c>
      <c r="J149" s="85"/>
    </row>
    <row r="150" spans="1:10" s="104" customFormat="1" x14ac:dyDescent="0.2">
      <c r="A150" s="99"/>
      <c r="B150" s="101" t="s">
        <v>77</v>
      </c>
      <c r="C150" s="100">
        <v>3407</v>
      </c>
      <c r="D150" s="100">
        <v>370</v>
      </c>
      <c r="E150" s="101" t="s">
        <v>162</v>
      </c>
      <c r="F150" s="102" t="s">
        <v>161</v>
      </c>
      <c r="G150" s="83">
        <v>0.49199999999999999</v>
      </c>
      <c r="H150" s="183">
        <v>80</v>
      </c>
      <c r="I150" s="84">
        <f t="shared" si="2"/>
        <v>39.36</v>
      </c>
      <c r="J150" s="85"/>
    </row>
    <row r="151" spans="1:10" s="104" customFormat="1" x14ac:dyDescent="0.2">
      <c r="A151" s="99"/>
      <c r="B151" s="101" t="s">
        <v>77</v>
      </c>
      <c r="C151" s="100">
        <v>3399</v>
      </c>
      <c r="D151" s="100">
        <v>4721</v>
      </c>
      <c r="E151" s="101" t="s">
        <v>169</v>
      </c>
      <c r="F151" s="102" t="s">
        <v>161</v>
      </c>
      <c r="G151" s="83">
        <v>0.88600000000000001</v>
      </c>
      <c r="H151" s="183">
        <v>60.68</v>
      </c>
      <c r="I151" s="84">
        <f t="shared" si="2"/>
        <v>53.76</v>
      </c>
      <c r="J151" s="85"/>
    </row>
    <row r="152" spans="1:10" s="104" customFormat="1" x14ac:dyDescent="0.2">
      <c r="A152" s="99"/>
      <c r="B152" s="101" t="s">
        <v>77</v>
      </c>
      <c r="C152" s="100">
        <v>3383</v>
      </c>
      <c r="D152" s="100">
        <v>6212</v>
      </c>
      <c r="E152" s="101" t="s">
        <v>171</v>
      </c>
      <c r="F152" s="102" t="s">
        <v>172</v>
      </c>
      <c r="G152" s="83">
        <v>5.0999999999999996</v>
      </c>
      <c r="H152" s="183">
        <v>10.25</v>
      </c>
      <c r="I152" s="84">
        <f t="shared" si="2"/>
        <v>52.28</v>
      </c>
      <c r="J152" s="85"/>
    </row>
    <row r="153" spans="1:10" s="104" customFormat="1" x14ac:dyDescent="0.2">
      <c r="A153" s="99"/>
      <c r="B153" s="101" t="s">
        <v>77</v>
      </c>
      <c r="C153" s="100">
        <v>3391</v>
      </c>
      <c r="D153" s="100">
        <v>4509</v>
      </c>
      <c r="E153" s="101" t="s">
        <v>173</v>
      </c>
      <c r="F153" s="102" t="s">
        <v>172</v>
      </c>
      <c r="G153" s="83">
        <v>9.18</v>
      </c>
      <c r="H153" s="183">
        <v>2.77</v>
      </c>
      <c r="I153" s="84">
        <f t="shared" si="2"/>
        <v>25.43</v>
      </c>
      <c r="J153" s="85"/>
    </row>
    <row r="154" spans="1:10" s="104" customFormat="1" x14ac:dyDescent="0.2">
      <c r="A154" s="99"/>
      <c r="B154" s="101" t="s">
        <v>77</v>
      </c>
      <c r="C154" s="100">
        <v>3385</v>
      </c>
      <c r="D154" s="100">
        <v>4491</v>
      </c>
      <c r="E154" s="101" t="s">
        <v>138</v>
      </c>
      <c r="F154" s="102" t="s">
        <v>139</v>
      </c>
      <c r="G154" s="83">
        <v>12</v>
      </c>
      <c r="H154" s="183">
        <v>5.07</v>
      </c>
      <c r="I154" s="84">
        <f t="shared" si="2"/>
        <v>60.84</v>
      </c>
      <c r="J154" s="85"/>
    </row>
    <row r="155" spans="1:10" s="104" customFormat="1" x14ac:dyDescent="0.2">
      <c r="A155" s="99"/>
      <c r="B155" s="101" t="s">
        <v>77</v>
      </c>
      <c r="C155" s="100">
        <v>3397</v>
      </c>
      <c r="D155" s="100">
        <v>5061</v>
      </c>
      <c r="E155" s="101" t="s">
        <v>142</v>
      </c>
      <c r="F155" s="102" t="s">
        <v>143</v>
      </c>
      <c r="G155" s="83">
        <v>1.2</v>
      </c>
      <c r="H155" s="183">
        <v>11.05</v>
      </c>
      <c r="I155" s="84">
        <f t="shared" si="2"/>
        <v>13.26</v>
      </c>
      <c r="J155" s="85"/>
    </row>
    <row r="156" spans="1:10" s="104" customFormat="1" x14ac:dyDescent="0.2">
      <c r="A156" s="99"/>
      <c r="B156" s="101" t="s">
        <v>77</v>
      </c>
      <c r="C156" s="100">
        <v>3379</v>
      </c>
      <c r="D156" s="100">
        <v>39397</v>
      </c>
      <c r="E156" s="101" t="s">
        <v>174</v>
      </c>
      <c r="F156" s="102" t="s">
        <v>175</v>
      </c>
      <c r="G156" s="83">
        <v>0.6</v>
      </c>
      <c r="H156" s="183">
        <v>11.86</v>
      </c>
      <c r="I156" s="84">
        <f t="shared" si="2"/>
        <v>7.12</v>
      </c>
      <c r="J156" s="85"/>
    </row>
    <row r="157" spans="1:10" s="104" customFormat="1" x14ac:dyDescent="0.2">
      <c r="A157" s="99"/>
      <c r="B157" s="101" t="s">
        <v>77</v>
      </c>
      <c r="C157" s="100">
        <v>3389</v>
      </c>
      <c r="D157" s="100">
        <v>34</v>
      </c>
      <c r="E157" s="101" t="s">
        <v>170</v>
      </c>
      <c r="F157" s="102" t="s">
        <v>143</v>
      </c>
      <c r="G157" s="83">
        <v>80</v>
      </c>
      <c r="H157" s="183">
        <v>4.96</v>
      </c>
      <c r="I157" s="84">
        <f t="shared" si="2"/>
        <v>396.8</v>
      </c>
      <c r="J157" s="85"/>
    </row>
    <row r="158" spans="1:10" s="104" customFormat="1" x14ac:dyDescent="0.2">
      <c r="A158" s="99"/>
      <c r="B158" s="101" t="s">
        <v>77</v>
      </c>
      <c r="C158" s="100">
        <v>3586</v>
      </c>
      <c r="D158" s="100">
        <v>337</v>
      </c>
      <c r="E158" s="101" t="s">
        <v>144</v>
      </c>
      <c r="F158" s="102" t="s">
        <v>143</v>
      </c>
      <c r="G158" s="83">
        <v>0.16</v>
      </c>
      <c r="H158" s="183">
        <v>12.7</v>
      </c>
      <c r="I158" s="84">
        <f t="shared" si="2"/>
        <v>2.0299999999999998</v>
      </c>
      <c r="J158" s="85"/>
    </row>
    <row r="159" spans="1:10" s="104" customFormat="1" x14ac:dyDescent="0.2">
      <c r="A159" s="105"/>
      <c r="B159" s="106"/>
      <c r="C159" s="107"/>
      <c r="D159" s="107"/>
      <c r="E159" s="106"/>
      <c r="F159" s="108"/>
      <c r="G159" s="109"/>
      <c r="H159" s="110"/>
      <c r="I159" s="111"/>
      <c r="J159" s="112">
        <f>SUM(I149:I158)</f>
        <v>816.07999999999993</v>
      </c>
    </row>
    <row r="160" spans="1:10" s="104" customFormat="1" x14ac:dyDescent="0.2">
      <c r="A160" s="99"/>
      <c r="B160" s="101" t="s">
        <v>100</v>
      </c>
      <c r="C160" s="100">
        <v>1</v>
      </c>
      <c r="D160" s="100">
        <v>6111</v>
      </c>
      <c r="E160" s="101" t="s">
        <v>105</v>
      </c>
      <c r="F160" s="102" t="s">
        <v>135</v>
      </c>
      <c r="G160" s="83">
        <v>14</v>
      </c>
      <c r="H160" s="183">
        <f>$H$39</f>
        <v>10.35</v>
      </c>
      <c r="I160" s="84">
        <f>ROUND(G160*H160,2)</f>
        <v>144.9</v>
      </c>
      <c r="J160" s="85"/>
    </row>
    <row r="161" spans="1:10" x14ac:dyDescent="0.2">
      <c r="A161" s="74"/>
      <c r="B161" s="74" t="s">
        <v>100</v>
      </c>
      <c r="C161" s="75">
        <v>2</v>
      </c>
      <c r="D161" s="75">
        <v>4750</v>
      </c>
      <c r="E161" s="82" t="s">
        <v>163</v>
      </c>
      <c r="F161" s="77" t="s">
        <v>135</v>
      </c>
      <c r="G161" s="83">
        <v>5</v>
      </c>
      <c r="H161" s="183">
        <f>$H$125</f>
        <v>17.55</v>
      </c>
      <c r="I161" s="84">
        <f>ROUND(G161*H161,2)</f>
        <v>87.75</v>
      </c>
      <c r="J161" s="85"/>
    </row>
    <row r="162" spans="1:10" x14ac:dyDescent="0.2">
      <c r="A162" s="74"/>
      <c r="B162" s="74" t="s">
        <v>100</v>
      </c>
      <c r="C162" s="75">
        <v>3</v>
      </c>
      <c r="D162" s="75">
        <v>1213</v>
      </c>
      <c r="E162" s="82" t="s">
        <v>101</v>
      </c>
      <c r="F162" s="77" t="s">
        <v>135</v>
      </c>
      <c r="G162" s="83">
        <v>8.1</v>
      </c>
      <c r="H162" s="183">
        <v>17.55</v>
      </c>
      <c r="I162" s="84">
        <f>ROUND(G162*H162,2)</f>
        <v>142.16</v>
      </c>
      <c r="J162" s="85"/>
    </row>
    <row r="163" spans="1:10" s="104" customFormat="1" x14ac:dyDescent="0.2">
      <c r="A163" s="99"/>
      <c r="B163" s="101" t="s">
        <v>100</v>
      </c>
      <c r="C163" s="100">
        <v>4</v>
      </c>
      <c r="D163" s="100">
        <v>378</v>
      </c>
      <c r="E163" s="101" t="s">
        <v>176</v>
      </c>
      <c r="F163" s="102" t="s">
        <v>135</v>
      </c>
      <c r="G163" s="83">
        <v>0.96</v>
      </c>
      <c r="H163" s="183">
        <v>17.55</v>
      </c>
      <c r="I163" s="84">
        <f>ROUND(G163*H163,2)</f>
        <v>16.850000000000001</v>
      </c>
      <c r="J163" s="85"/>
    </row>
    <row r="164" spans="1:10" x14ac:dyDescent="0.2">
      <c r="A164" s="74"/>
      <c r="B164" s="74"/>
      <c r="C164" s="75"/>
      <c r="D164" s="75"/>
      <c r="E164" s="82"/>
      <c r="F164" s="77"/>
      <c r="G164" s="83"/>
      <c r="H164" s="89"/>
      <c r="I164" s="90"/>
      <c r="J164" s="85">
        <f>SUM(I160:I163)</f>
        <v>391.66</v>
      </c>
    </row>
    <row r="165" spans="1:10" x14ac:dyDescent="0.2">
      <c r="A165" s="224"/>
      <c r="B165" s="286" t="s">
        <v>130</v>
      </c>
      <c r="C165" s="287" t="s">
        <v>327</v>
      </c>
      <c r="D165" s="288" t="s">
        <v>325</v>
      </c>
      <c r="E165" s="289" t="s">
        <v>326</v>
      </c>
      <c r="F165" s="262" t="s">
        <v>135</v>
      </c>
      <c r="G165" s="290">
        <v>0.71430000000000005</v>
      </c>
      <c r="H165" s="291">
        <v>1.5</v>
      </c>
      <c r="I165" s="292">
        <f>ROUND(G165*H165,2)</f>
        <v>1.07</v>
      </c>
      <c r="J165" s="286"/>
    </row>
    <row r="166" spans="1:10" x14ac:dyDescent="0.2">
      <c r="A166" s="74"/>
      <c r="B166" s="271"/>
      <c r="C166" s="272"/>
      <c r="D166" s="272"/>
      <c r="E166" s="273"/>
      <c r="F166" s="274"/>
      <c r="G166" s="275"/>
      <c r="H166" s="276"/>
      <c r="I166" s="277"/>
      <c r="J166" s="270">
        <f>SUM(I165)</f>
        <v>1.07</v>
      </c>
    </row>
    <row r="167" spans="1:10" x14ac:dyDescent="0.2">
      <c r="A167" s="91" t="s">
        <v>9</v>
      </c>
      <c r="B167" s="278"/>
      <c r="C167" s="279"/>
      <c r="D167" s="279"/>
      <c r="E167" s="280"/>
      <c r="F167" s="281"/>
      <c r="G167" s="282"/>
      <c r="H167" s="283"/>
      <c r="I167" s="284"/>
      <c r="J167" s="285">
        <f>SUM(J149:J166)</f>
        <v>1208.81</v>
      </c>
    </row>
    <row r="170" spans="1:10" x14ac:dyDescent="0.2">
      <c r="A170" s="65" t="s">
        <v>65</v>
      </c>
      <c r="B170" s="65" t="s">
        <v>132</v>
      </c>
      <c r="C170" s="66"/>
      <c r="D170" s="66"/>
      <c r="E170" s="67"/>
      <c r="F170" s="68"/>
      <c r="G170" s="69"/>
      <c r="H170" s="70"/>
      <c r="I170" s="71"/>
      <c r="J170" s="72" t="s">
        <v>67</v>
      </c>
    </row>
    <row r="171" spans="1:10" x14ac:dyDescent="0.2">
      <c r="A171" s="65" t="s">
        <v>180</v>
      </c>
      <c r="B171" s="65" t="s">
        <v>181</v>
      </c>
      <c r="C171" s="66"/>
      <c r="D171" s="66"/>
      <c r="E171" s="67"/>
      <c r="F171" s="68"/>
      <c r="G171" s="69"/>
      <c r="H171" s="70"/>
      <c r="I171" s="71"/>
      <c r="J171" s="73" t="s">
        <v>69</v>
      </c>
    </row>
    <row r="172" spans="1:10" x14ac:dyDescent="0.2">
      <c r="A172" s="65"/>
      <c r="B172" s="65" t="s">
        <v>70</v>
      </c>
      <c r="C172" s="66" t="s">
        <v>71</v>
      </c>
      <c r="D172" s="66" t="s">
        <v>72</v>
      </c>
      <c r="E172" s="67" t="s">
        <v>73</v>
      </c>
      <c r="F172" s="68" t="s">
        <v>74</v>
      </c>
      <c r="G172" s="69" t="s">
        <v>75</v>
      </c>
      <c r="H172" s="70" t="s">
        <v>8</v>
      </c>
      <c r="I172" s="71" t="s">
        <v>76</v>
      </c>
      <c r="J172" s="72" t="s">
        <v>9</v>
      </c>
    </row>
    <row r="173" spans="1:10" s="104" customFormat="1" x14ac:dyDescent="0.2">
      <c r="A173" s="99"/>
      <c r="B173" s="101" t="s">
        <v>77</v>
      </c>
      <c r="C173" s="100">
        <v>2935</v>
      </c>
      <c r="D173" s="100">
        <v>3736</v>
      </c>
      <c r="E173" s="101" t="s">
        <v>182</v>
      </c>
      <c r="F173" s="102" t="s">
        <v>141</v>
      </c>
      <c r="G173" s="83">
        <v>1</v>
      </c>
      <c r="H173" s="183">
        <v>27.5</v>
      </c>
      <c r="I173" s="84">
        <f t="shared" ref="I173:I179" si="3">ROUND(G173*H173,2)</f>
        <v>27.5</v>
      </c>
      <c r="J173" s="85"/>
    </row>
    <row r="174" spans="1:10" s="104" customFormat="1" x14ac:dyDescent="0.2">
      <c r="A174" s="99"/>
      <c r="B174" s="101" t="s">
        <v>77</v>
      </c>
      <c r="C174" s="100">
        <v>3383</v>
      </c>
      <c r="D174" s="100">
        <v>6212</v>
      </c>
      <c r="E174" s="101" t="s">
        <v>171</v>
      </c>
      <c r="F174" s="102" t="s">
        <v>172</v>
      </c>
      <c r="G174" s="83">
        <v>0.56000000000000005</v>
      </c>
      <c r="H174" s="183">
        <v>10.25</v>
      </c>
      <c r="I174" s="84">
        <f t="shared" si="3"/>
        <v>5.74</v>
      </c>
      <c r="J174" s="85"/>
    </row>
    <row r="175" spans="1:10" s="104" customFormat="1" x14ac:dyDescent="0.2">
      <c r="A175" s="99"/>
      <c r="B175" s="101" t="s">
        <v>77</v>
      </c>
      <c r="C175" s="100">
        <v>3385</v>
      </c>
      <c r="D175" s="100">
        <v>4491</v>
      </c>
      <c r="E175" s="101" t="s">
        <v>138</v>
      </c>
      <c r="F175" s="102" t="s">
        <v>139</v>
      </c>
      <c r="G175" s="83">
        <v>1.7</v>
      </c>
      <c r="H175" s="183">
        <v>5.07</v>
      </c>
      <c r="I175" s="84">
        <f t="shared" si="3"/>
        <v>8.6199999999999992</v>
      </c>
      <c r="J175" s="85"/>
    </row>
    <row r="176" spans="1:10" s="104" customFormat="1" x14ac:dyDescent="0.2">
      <c r="A176" s="99"/>
      <c r="B176" s="101" t="s">
        <v>77</v>
      </c>
      <c r="C176" s="100">
        <v>3397</v>
      </c>
      <c r="D176" s="100">
        <v>5061</v>
      </c>
      <c r="E176" s="101" t="s">
        <v>142</v>
      </c>
      <c r="F176" s="102" t="s">
        <v>143</v>
      </c>
      <c r="G176" s="83">
        <v>0.03</v>
      </c>
      <c r="H176" s="183">
        <v>11.05</v>
      </c>
      <c r="I176" s="84">
        <f t="shared" si="3"/>
        <v>0.33</v>
      </c>
      <c r="J176" s="85"/>
    </row>
    <row r="177" spans="1:10" s="104" customFormat="1" x14ac:dyDescent="0.2">
      <c r="A177" s="99"/>
      <c r="B177" s="101" t="s">
        <v>77</v>
      </c>
      <c r="C177" s="100">
        <v>3405</v>
      </c>
      <c r="D177" s="100">
        <v>1379</v>
      </c>
      <c r="E177" s="101" t="s">
        <v>84</v>
      </c>
      <c r="F177" s="102" t="s">
        <v>143</v>
      </c>
      <c r="G177" s="83">
        <v>9</v>
      </c>
      <c r="H177" s="183">
        <v>0.59</v>
      </c>
      <c r="I177" s="84">
        <f t="shared" si="3"/>
        <v>5.31</v>
      </c>
      <c r="J177" s="85"/>
    </row>
    <row r="178" spans="1:10" s="104" customFormat="1" x14ac:dyDescent="0.2">
      <c r="A178" s="99"/>
      <c r="B178" s="101" t="s">
        <v>77</v>
      </c>
      <c r="C178" s="100">
        <v>3407</v>
      </c>
      <c r="D178" s="100">
        <v>370</v>
      </c>
      <c r="E178" s="101" t="s">
        <v>162</v>
      </c>
      <c r="F178" s="102" t="s">
        <v>161</v>
      </c>
      <c r="G178" s="83">
        <v>3.0499999999999999E-2</v>
      </c>
      <c r="H178" s="183">
        <v>80</v>
      </c>
      <c r="I178" s="84">
        <f t="shared" si="3"/>
        <v>2.44</v>
      </c>
      <c r="J178" s="85"/>
    </row>
    <row r="179" spans="1:10" s="104" customFormat="1" x14ac:dyDescent="0.2">
      <c r="A179" s="99"/>
      <c r="B179" s="101" t="s">
        <v>77</v>
      </c>
      <c r="C179" s="100">
        <v>3399</v>
      </c>
      <c r="D179" s="100">
        <v>4721</v>
      </c>
      <c r="E179" s="101" t="s">
        <v>169</v>
      </c>
      <c r="F179" s="102" t="s">
        <v>161</v>
      </c>
      <c r="G179" s="83">
        <v>2.8000000000000001E-2</v>
      </c>
      <c r="H179" s="183">
        <v>60.68</v>
      </c>
      <c r="I179" s="84">
        <f t="shared" si="3"/>
        <v>1.7</v>
      </c>
      <c r="J179" s="85"/>
    </row>
    <row r="180" spans="1:10" s="104" customFormat="1" x14ac:dyDescent="0.2">
      <c r="A180" s="105"/>
      <c r="B180" s="106"/>
      <c r="C180" s="107"/>
      <c r="D180" s="107"/>
      <c r="E180" s="106"/>
      <c r="F180" s="108"/>
      <c r="G180" s="109"/>
      <c r="H180" s="110"/>
      <c r="I180" s="111"/>
      <c r="J180" s="112">
        <f>SUM(I173:I179)</f>
        <v>51.64</v>
      </c>
    </row>
    <row r="181" spans="1:10" s="104" customFormat="1" x14ac:dyDescent="0.2">
      <c r="A181" s="99"/>
      <c r="B181" s="101" t="s">
        <v>100</v>
      </c>
      <c r="C181" s="100">
        <v>2</v>
      </c>
      <c r="D181" s="100">
        <v>4750</v>
      </c>
      <c r="E181" s="101" t="s">
        <v>163</v>
      </c>
      <c r="F181" s="102" t="s">
        <v>135</v>
      </c>
      <c r="G181" s="83">
        <v>0.35</v>
      </c>
      <c r="H181" s="183">
        <f>$H$125</f>
        <v>17.55</v>
      </c>
      <c r="I181" s="84">
        <f>ROUND(G181*H181,2)</f>
        <v>6.14</v>
      </c>
      <c r="J181" s="85"/>
    </row>
    <row r="182" spans="1:10" s="104" customFormat="1" x14ac:dyDescent="0.2">
      <c r="A182" s="99"/>
      <c r="B182" s="101" t="s">
        <v>100</v>
      </c>
      <c r="C182" s="100">
        <v>1</v>
      </c>
      <c r="D182" s="100">
        <v>6111</v>
      </c>
      <c r="E182" s="101" t="s">
        <v>105</v>
      </c>
      <c r="F182" s="102" t="s">
        <v>135</v>
      </c>
      <c r="G182" s="83">
        <v>0.7</v>
      </c>
      <c r="H182" s="183">
        <f>$H$39</f>
        <v>10.35</v>
      </c>
      <c r="I182" s="84">
        <f>ROUND(G182*H182,2)</f>
        <v>7.25</v>
      </c>
      <c r="J182" s="85"/>
    </row>
    <row r="183" spans="1:10" x14ac:dyDescent="0.2">
      <c r="A183" s="74"/>
      <c r="B183" s="74"/>
      <c r="C183" s="75"/>
      <c r="D183" s="75"/>
      <c r="E183" s="82"/>
      <c r="F183" s="77"/>
      <c r="G183" s="83"/>
      <c r="H183" s="89"/>
      <c r="I183" s="90"/>
      <c r="J183" s="85">
        <f>SUM(I181:I182)</f>
        <v>13.39</v>
      </c>
    </row>
    <row r="184" spans="1:10" x14ac:dyDescent="0.2">
      <c r="A184" s="224"/>
      <c r="B184" s="286" t="s">
        <v>130</v>
      </c>
      <c r="C184" s="287" t="s">
        <v>327</v>
      </c>
      <c r="D184" s="288" t="s">
        <v>325</v>
      </c>
      <c r="E184" s="289" t="s">
        <v>326</v>
      </c>
      <c r="F184" s="262" t="s">
        <v>135</v>
      </c>
      <c r="G184" s="290">
        <v>0.02</v>
      </c>
      <c r="H184" s="291">
        <v>1.5</v>
      </c>
      <c r="I184" s="292">
        <f>ROUND(G184*H184,2)</f>
        <v>0.03</v>
      </c>
      <c r="J184" s="293"/>
    </row>
    <row r="185" spans="1:10" x14ac:dyDescent="0.2">
      <c r="A185" s="74"/>
      <c r="B185" s="271"/>
      <c r="C185" s="272"/>
      <c r="D185" s="272"/>
      <c r="E185" s="273"/>
      <c r="F185" s="274"/>
      <c r="G185" s="275"/>
      <c r="H185" s="276"/>
      <c r="I185" s="277"/>
      <c r="J185" s="270">
        <f>SUM(I184)</f>
        <v>0.03</v>
      </c>
    </row>
    <row r="186" spans="1:10" x14ac:dyDescent="0.2">
      <c r="A186" s="91" t="s">
        <v>9</v>
      </c>
      <c r="B186" s="278"/>
      <c r="C186" s="279"/>
      <c r="D186" s="279"/>
      <c r="E186" s="280"/>
      <c r="F186" s="281"/>
      <c r="G186" s="282"/>
      <c r="H186" s="283"/>
      <c r="I186" s="284"/>
      <c r="J186" s="285">
        <f>SUM(J173:J185)</f>
        <v>65.06</v>
      </c>
    </row>
    <row r="189" spans="1:10" x14ac:dyDescent="0.2">
      <c r="A189" s="65" t="s">
        <v>65</v>
      </c>
      <c r="B189" s="65" t="s">
        <v>132</v>
      </c>
      <c r="C189" s="66"/>
      <c r="D189" s="66"/>
      <c r="E189" s="67"/>
      <c r="F189" s="68"/>
      <c r="G189" s="69"/>
      <c r="H189" s="70"/>
      <c r="I189" s="71"/>
      <c r="J189" s="72" t="s">
        <v>67</v>
      </c>
    </row>
    <row r="190" spans="1:10" x14ac:dyDescent="0.2">
      <c r="A190" s="65" t="s">
        <v>183</v>
      </c>
      <c r="B190" s="65" t="s">
        <v>184</v>
      </c>
      <c r="C190" s="66"/>
      <c r="D190" s="66"/>
      <c r="E190" s="67"/>
      <c r="F190" s="68"/>
      <c r="G190" s="69"/>
      <c r="H190" s="70"/>
      <c r="I190" s="71"/>
      <c r="J190" s="73" t="s">
        <v>69</v>
      </c>
    </row>
    <row r="191" spans="1:10" x14ac:dyDescent="0.2">
      <c r="A191" s="65"/>
      <c r="B191" s="65" t="s">
        <v>70</v>
      </c>
      <c r="C191" s="66" t="s">
        <v>71</v>
      </c>
      <c r="D191" s="66" t="s">
        <v>72</v>
      </c>
      <c r="E191" s="67" t="s">
        <v>73</v>
      </c>
      <c r="F191" s="68" t="s">
        <v>74</v>
      </c>
      <c r="G191" s="69" t="s">
        <v>75</v>
      </c>
      <c r="H191" s="70" t="s">
        <v>8</v>
      </c>
      <c r="I191" s="71" t="s">
        <v>76</v>
      </c>
      <c r="J191" s="72" t="s">
        <v>9</v>
      </c>
    </row>
    <row r="192" spans="1:10" s="104" customFormat="1" x14ac:dyDescent="0.2">
      <c r="A192" s="99"/>
      <c r="B192" s="101" t="s">
        <v>77</v>
      </c>
      <c r="C192" s="100">
        <v>3309</v>
      </c>
      <c r="D192" s="100">
        <v>7269</v>
      </c>
      <c r="E192" s="101" t="s">
        <v>185</v>
      </c>
      <c r="F192" s="102" t="s">
        <v>167</v>
      </c>
      <c r="G192" s="83">
        <v>25</v>
      </c>
      <c r="H192" s="183">
        <v>0.44</v>
      </c>
      <c r="I192" s="84">
        <f>ROUND(G192*H192,2)</f>
        <v>11</v>
      </c>
      <c r="J192" s="85"/>
    </row>
    <row r="193" spans="1:10" s="104" customFormat="1" x14ac:dyDescent="0.2">
      <c r="A193" s="99"/>
      <c r="B193" s="101" t="s">
        <v>77</v>
      </c>
      <c r="C193" s="100">
        <v>3406</v>
      </c>
      <c r="D193" s="100">
        <v>1107</v>
      </c>
      <c r="E193" s="101" t="s">
        <v>186</v>
      </c>
      <c r="F193" s="102" t="s">
        <v>143</v>
      </c>
      <c r="G193" s="83">
        <v>1.782</v>
      </c>
      <c r="H193" s="183">
        <v>0.7</v>
      </c>
      <c r="I193" s="84">
        <f>ROUND(G193*H193,2)</f>
        <v>1.25</v>
      </c>
      <c r="J193" s="85"/>
    </row>
    <row r="194" spans="1:10" s="104" customFormat="1" x14ac:dyDescent="0.2">
      <c r="A194" s="99"/>
      <c r="B194" s="101" t="s">
        <v>77</v>
      </c>
      <c r="C194" s="100">
        <v>3407</v>
      </c>
      <c r="D194" s="100">
        <v>370</v>
      </c>
      <c r="E194" s="101" t="s">
        <v>162</v>
      </c>
      <c r="F194" s="102" t="s">
        <v>161</v>
      </c>
      <c r="G194" s="83">
        <v>1.34E-2</v>
      </c>
      <c r="H194" s="183">
        <v>80</v>
      </c>
      <c r="I194" s="84">
        <f>ROUND(G194*H194,2)</f>
        <v>1.07</v>
      </c>
      <c r="J194" s="85"/>
    </row>
    <row r="195" spans="1:10" s="104" customFormat="1" x14ac:dyDescent="0.2">
      <c r="A195" s="99"/>
      <c r="B195" s="101" t="s">
        <v>77</v>
      </c>
      <c r="C195" s="100">
        <v>3405</v>
      </c>
      <c r="D195" s="100">
        <v>1379</v>
      </c>
      <c r="E195" s="101" t="s">
        <v>84</v>
      </c>
      <c r="F195" s="102" t="s">
        <v>143</v>
      </c>
      <c r="G195" s="83">
        <v>1.43</v>
      </c>
      <c r="H195" s="183">
        <v>0.59</v>
      </c>
      <c r="I195" s="84">
        <f>ROUND(G195*H195,2)</f>
        <v>0.84</v>
      </c>
      <c r="J195" s="85"/>
    </row>
    <row r="196" spans="1:10" s="104" customFormat="1" x14ac:dyDescent="0.2">
      <c r="A196" s="105"/>
      <c r="B196" s="106"/>
      <c r="C196" s="107"/>
      <c r="D196" s="107"/>
      <c r="E196" s="106"/>
      <c r="F196" s="108"/>
      <c r="G196" s="109"/>
      <c r="H196" s="110"/>
      <c r="I196" s="111"/>
      <c r="J196" s="112">
        <f>SUM(I192:I195)</f>
        <v>14.16</v>
      </c>
    </row>
    <row r="197" spans="1:10" s="104" customFormat="1" x14ac:dyDescent="0.2">
      <c r="A197" s="99"/>
      <c r="B197" s="101" t="s">
        <v>100</v>
      </c>
      <c r="C197" s="100">
        <v>1</v>
      </c>
      <c r="D197" s="100">
        <v>6111</v>
      </c>
      <c r="E197" s="101" t="s">
        <v>105</v>
      </c>
      <c r="F197" s="102" t="s">
        <v>135</v>
      </c>
      <c r="G197" s="83">
        <v>1.1839999999999999</v>
      </c>
      <c r="H197" s="183">
        <f>$H$39</f>
        <v>10.35</v>
      </c>
      <c r="I197" s="84">
        <f>ROUND(G197*H197,2)</f>
        <v>12.25</v>
      </c>
      <c r="J197" s="85"/>
    </row>
    <row r="198" spans="1:10" s="104" customFormat="1" x14ac:dyDescent="0.2">
      <c r="A198" s="99"/>
      <c r="B198" s="101" t="s">
        <v>100</v>
      </c>
      <c r="C198" s="100">
        <v>2</v>
      </c>
      <c r="D198" s="100">
        <v>4750</v>
      </c>
      <c r="E198" s="101" t="s">
        <v>163</v>
      </c>
      <c r="F198" s="102" t="s">
        <v>135</v>
      </c>
      <c r="G198" s="83">
        <v>1.03</v>
      </c>
      <c r="H198" s="183">
        <f>$H$125</f>
        <v>17.55</v>
      </c>
      <c r="I198" s="84">
        <f>ROUND(G198*H198,2)</f>
        <v>18.079999999999998</v>
      </c>
      <c r="J198" s="85"/>
    </row>
    <row r="199" spans="1:10" x14ac:dyDescent="0.2">
      <c r="A199" s="74"/>
      <c r="B199" s="74"/>
      <c r="C199" s="75"/>
      <c r="D199" s="75"/>
      <c r="E199" s="82"/>
      <c r="F199" s="77"/>
      <c r="G199" s="83"/>
      <c r="H199" s="89"/>
      <c r="I199" s="90"/>
      <c r="J199" s="85">
        <f>SUM(I197:I198)</f>
        <v>30.33</v>
      </c>
    </row>
    <row r="200" spans="1:10" x14ac:dyDescent="0.2">
      <c r="A200" s="91" t="s">
        <v>9</v>
      </c>
      <c r="B200" s="91"/>
      <c r="C200" s="92"/>
      <c r="D200" s="92"/>
      <c r="E200" s="93"/>
      <c r="F200" s="94"/>
      <c r="G200" s="95"/>
      <c r="H200" s="96"/>
      <c r="I200" s="97"/>
      <c r="J200" s="98">
        <f>SUM(J192:J199)</f>
        <v>44.489999999999995</v>
      </c>
    </row>
    <row r="204" spans="1:10" x14ac:dyDescent="0.2">
      <c r="E204" s="65" t="s">
        <v>65</v>
      </c>
    </row>
    <row r="213" spans="1:10" x14ac:dyDescent="0.2">
      <c r="A213" s="65" t="s">
        <v>65</v>
      </c>
      <c r="B213" s="65" t="s">
        <v>132</v>
      </c>
      <c r="C213" s="66"/>
      <c r="D213" s="66"/>
      <c r="E213" s="67"/>
      <c r="F213" s="68"/>
      <c r="G213" s="69"/>
      <c r="H213" s="70"/>
      <c r="I213" s="71"/>
      <c r="J213" s="72" t="s">
        <v>67</v>
      </c>
    </row>
    <row r="214" spans="1:10" x14ac:dyDescent="0.2">
      <c r="A214" s="65" t="s">
        <v>190</v>
      </c>
      <c r="B214" s="65" t="s">
        <v>191</v>
      </c>
      <c r="C214" s="66"/>
      <c r="D214" s="66"/>
      <c r="E214" s="67"/>
      <c r="F214" s="68"/>
      <c r="G214" s="69"/>
      <c r="H214" s="70"/>
      <c r="I214" s="71"/>
      <c r="J214" s="73" t="s">
        <v>69</v>
      </c>
    </row>
    <row r="215" spans="1:10" x14ac:dyDescent="0.2">
      <c r="A215" s="65"/>
      <c r="B215" s="65" t="s">
        <v>70</v>
      </c>
      <c r="C215" s="66" t="s">
        <v>71</v>
      </c>
      <c r="D215" s="66" t="s">
        <v>72</v>
      </c>
      <c r="E215" s="67" t="s">
        <v>73</v>
      </c>
      <c r="F215" s="68" t="s">
        <v>74</v>
      </c>
      <c r="G215" s="69" t="s">
        <v>75</v>
      </c>
      <c r="H215" s="70" t="s">
        <v>8</v>
      </c>
      <c r="I215" s="71" t="s">
        <v>76</v>
      </c>
      <c r="J215" s="72" t="s">
        <v>9</v>
      </c>
    </row>
    <row r="216" spans="1:10" s="104" customFormat="1" x14ac:dyDescent="0.2">
      <c r="A216" s="99"/>
      <c r="B216" s="101" t="s">
        <v>77</v>
      </c>
      <c r="C216" s="100">
        <v>3347</v>
      </c>
      <c r="D216" s="100">
        <v>1292</v>
      </c>
      <c r="E216" s="101" t="s">
        <v>192</v>
      </c>
      <c r="F216" s="102" t="s">
        <v>141</v>
      </c>
      <c r="G216" s="83">
        <v>1.05</v>
      </c>
      <c r="H216" s="183">
        <v>40.56</v>
      </c>
      <c r="I216" s="84">
        <f>ROUND(G216*H216,2)</f>
        <v>42.59</v>
      </c>
      <c r="J216" s="85"/>
    </row>
    <row r="217" spans="1:10" s="104" customFormat="1" x14ac:dyDescent="0.2">
      <c r="A217" s="99"/>
      <c r="B217" s="101" t="s">
        <v>77</v>
      </c>
      <c r="C217" s="100">
        <v>3348</v>
      </c>
      <c r="D217" s="100">
        <v>1381</v>
      </c>
      <c r="E217" s="101" t="s">
        <v>189</v>
      </c>
      <c r="F217" s="102" t="s">
        <v>143</v>
      </c>
      <c r="G217" s="83">
        <v>3</v>
      </c>
      <c r="H217" s="183">
        <v>0.62</v>
      </c>
      <c r="I217" s="84">
        <f>ROUND(G217*H217,2)</f>
        <v>1.86</v>
      </c>
      <c r="J217" s="85"/>
    </row>
    <row r="218" spans="1:10" s="104" customFormat="1" x14ac:dyDescent="0.2">
      <c r="A218" s="99"/>
      <c r="B218" s="101" t="s">
        <v>77</v>
      </c>
      <c r="C218" s="100">
        <v>3405</v>
      </c>
      <c r="D218" s="100">
        <v>1379</v>
      </c>
      <c r="E218" s="101" t="s">
        <v>84</v>
      </c>
      <c r="F218" s="102" t="s">
        <v>143</v>
      </c>
      <c r="G218" s="83">
        <v>0.75</v>
      </c>
      <c r="H218" s="183">
        <v>0.59</v>
      </c>
      <c r="I218" s="84">
        <f>ROUND(G218*H218,2)</f>
        <v>0.44</v>
      </c>
      <c r="J218" s="85"/>
    </row>
    <row r="219" spans="1:10" s="104" customFormat="1" x14ac:dyDescent="0.2">
      <c r="A219" s="105"/>
      <c r="B219" s="106"/>
      <c r="C219" s="107"/>
      <c r="D219" s="107"/>
      <c r="E219" s="106"/>
      <c r="F219" s="108"/>
      <c r="G219" s="109"/>
      <c r="H219" s="110"/>
      <c r="I219" s="111"/>
      <c r="J219" s="112">
        <f>SUM(I216:I218)</f>
        <v>44.89</v>
      </c>
    </row>
    <row r="220" spans="1:10" s="104" customFormat="1" x14ac:dyDescent="0.2">
      <c r="A220" s="99"/>
      <c r="B220" s="101" t="s">
        <v>100</v>
      </c>
      <c r="C220" s="100">
        <v>1</v>
      </c>
      <c r="D220" s="100">
        <v>6111</v>
      </c>
      <c r="E220" s="101" t="s">
        <v>105</v>
      </c>
      <c r="F220" s="102" t="s">
        <v>135</v>
      </c>
      <c r="G220" s="83">
        <v>0.2</v>
      </c>
      <c r="H220" s="183">
        <f>$H$39</f>
        <v>10.35</v>
      </c>
      <c r="I220" s="84">
        <f>ROUND(G220*H220,2)</f>
        <v>2.0699999999999998</v>
      </c>
      <c r="J220" s="85"/>
    </row>
    <row r="221" spans="1:10" s="104" customFormat="1" x14ac:dyDescent="0.2">
      <c r="A221" s="99"/>
      <c r="B221" s="101" t="s">
        <v>100</v>
      </c>
      <c r="C221" s="100">
        <v>2</v>
      </c>
      <c r="D221" s="100">
        <v>4750</v>
      </c>
      <c r="E221" s="101" t="s">
        <v>163</v>
      </c>
      <c r="F221" s="102" t="s">
        <v>135</v>
      </c>
      <c r="G221" s="83">
        <v>0.3</v>
      </c>
      <c r="H221" s="183">
        <f>$H$125</f>
        <v>17.55</v>
      </c>
      <c r="I221" s="84">
        <f>ROUND(G221*H221,2)</f>
        <v>5.27</v>
      </c>
      <c r="J221" s="85"/>
    </row>
    <row r="222" spans="1:10" x14ac:dyDescent="0.2">
      <c r="A222" s="74"/>
      <c r="B222" s="74"/>
      <c r="C222" s="75"/>
      <c r="D222" s="75"/>
      <c r="E222" s="82"/>
      <c r="F222" s="77"/>
      <c r="G222" s="83"/>
      <c r="H222" s="89"/>
      <c r="I222" s="90"/>
      <c r="J222" s="85">
        <f>SUM(I220:I221)</f>
        <v>7.34</v>
      </c>
    </row>
    <row r="223" spans="1:10" x14ac:dyDescent="0.2">
      <c r="A223" s="91" t="s">
        <v>9</v>
      </c>
      <c r="B223" s="91"/>
      <c r="C223" s="92"/>
      <c r="D223" s="92"/>
      <c r="E223" s="93"/>
      <c r="F223" s="94"/>
      <c r="G223" s="95"/>
      <c r="H223" s="96"/>
      <c r="I223" s="97"/>
      <c r="J223" s="98">
        <f>SUM(J216:J222)</f>
        <v>52.230000000000004</v>
      </c>
    </row>
    <row r="226" spans="1:10" x14ac:dyDescent="0.2">
      <c r="A226" s="65" t="s">
        <v>65</v>
      </c>
      <c r="B226" s="65" t="s">
        <v>132</v>
      </c>
      <c r="C226" s="66"/>
      <c r="D226" s="66"/>
      <c r="E226" s="67"/>
      <c r="F226" s="68"/>
      <c r="G226" s="69"/>
      <c r="H226" s="70"/>
      <c r="I226" s="71"/>
      <c r="J226" s="72" t="s">
        <v>67</v>
      </c>
    </row>
    <row r="227" spans="1:10" x14ac:dyDescent="0.2">
      <c r="A227" s="65" t="s">
        <v>193</v>
      </c>
      <c r="B227" s="65" t="s">
        <v>194</v>
      </c>
      <c r="C227" s="66"/>
      <c r="D227" s="66"/>
      <c r="E227" s="67"/>
      <c r="F227" s="68"/>
      <c r="G227" s="69"/>
      <c r="H227" s="70"/>
      <c r="I227" s="71"/>
      <c r="J227" s="73" t="s">
        <v>69</v>
      </c>
    </row>
    <row r="228" spans="1:10" x14ac:dyDescent="0.2">
      <c r="A228" s="65"/>
      <c r="B228" s="65" t="s">
        <v>70</v>
      </c>
      <c r="C228" s="66" t="s">
        <v>71</v>
      </c>
      <c r="D228" s="66" t="s">
        <v>72</v>
      </c>
      <c r="E228" s="67" t="s">
        <v>73</v>
      </c>
      <c r="F228" s="68" t="s">
        <v>74</v>
      </c>
      <c r="G228" s="69" t="s">
        <v>75</v>
      </c>
      <c r="H228" s="70" t="s">
        <v>8</v>
      </c>
      <c r="I228" s="71" t="s">
        <v>76</v>
      </c>
      <c r="J228" s="72" t="s">
        <v>9</v>
      </c>
    </row>
    <row r="229" spans="1:10" s="104" customFormat="1" x14ac:dyDescent="0.2">
      <c r="A229" s="99"/>
      <c r="B229" s="101" t="s">
        <v>77</v>
      </c>
      <c r="C229" s="100">
        <v>3405</v>
      </c>
      <c r="D229" s="100">
        <v>1379</v>
      </c>
      <c r="E229" s="101" t="s">
        <v>84</v>
      </c>
      <c r="F229" s="102" t="s">
        <v>143</v>
      </c>
      <c r="G229" s="83">
        <v>2.2650000000000001</v>
      </c>
      <c r="H229" s="184">
        <v>0.59</v>
      </c>
      <c r="I229" s="84">
        <f>ROUND(G229*H229,2)</f>
        <v>1.34</v>
      </c>
      <c r="J229" s="85"/>
    </row>
    <row r="230" spans="1:10" s="104" customFormat="1" x14ac:dyDescent="0.2">
      <c r="A230" s="99"/>
      <c r="B230" s="101" t="s">
        <v>77</v>
      </c>
      <c r="C230" s="100">
        <v>3407</v>
      </c>
      <c r="D230" s="100">
        <v>370</v>
      </c>
      <c r="E230" s="101" t="s">
        <v>162</v>
      </c>
      <c r="F230" s="102" t="s">
        <v>161</v>
      </c>
      <c r="G230" s="83">
        <v>5.1999999999999998E-3</v>
      </c>
      <c r="H230" s="185">
        <v>80</v>
      </c>
      <c r="I230" s="84">
        <f>ROUND(G230*H230,2)</f>
        <v>0.42</v>
      </c>
      <c r="J230" s="85"/>
    </row>
    <row r="231" spans="1:10" s="104" customFormat="1" x14ac:dyDescent="0.2">
      <c r="A231" s="105"/>
      <c r="B231" s="106"/>
      <c r="C231" s="107"/>
      <c r="D231" s="107"/>
      <c r="E231" s="106"/>
      <c r="F231" s="108"/>
      <c r="G231" s="109"/>
      <c r="H231" s="110"/>
      <c r="I231" s="111"/>
      <c r="J231" s="112">
        <f>SUM(I229:I230)</f>
        <v>1.76</v>
      </c>
    </row>
    <row r="232" spans="1:10" s="104" customFormat="1" x14ac:dyDescent="0.2">
      <c r="A232" s="99"/>
      <c r="B232" s="101" t="s">
        <v>100</v>
      </c>
      <c r="C232" s="100">
        <v>1</v>
      </c>
      <c r="D232" s="100">
        <v>6111</v>
      </c>
      <c r="E232" s="101" t="s">
        <v>105</v>
      </c>
      <c r="F232" s="102" t="s">
        <v>135</v>
      </c>
      <c r="G232" s="83">
        <v>0.153</v>
      </c>
      <c r="H232" s="183">
        <f>$H$39</f>
        <v>10.35</v>
      </c>
      <c r="I232" s="84">
        <f>ROUND(G232*H232,2)</f>
        <v>1.58</v>
      </c>
      <c r="J232" s="85"/>
    </row>
    <row r="233" spans="1:10" s="104" customFormat="1" x14ac:dyDescent="0.2">
      <c r="A233" s="99"/>
      <c r="B233" s="101" t="s">
        <v>100</v>
      </c>
      <c r="C233" s="100">
        <v>2</v>
      </c>
      <c r="D233" s="100">
        <v>4750</v>
      </c>
      <c r="E233" s="101" t="s">
        <v>163</v>
      </c>
      <c r="F233" s="102" t="s">
        <v>135</v>
      </c>
      <c r="G233" s="83">
        <v>0.10299999999999999</v>
      </c>
      <c r="H233" s="184">
        <f>$H$125</f>
        <v>17.55</v>
      </c>
      <c r="I233" s="84">
        <f>ROUND(G233*H233,2)</f>
        <v>1.81</v>
      </c>
      <c r="J233" s="85"/>
    </row>
    <row r="234" spans="1:10" x14ac:dyDescent="0.2">
      <c r="A234" s="74"/>
      <c r="B234" s="74"/>
      <c r="C234" s="75"/>
      <c r="D234" s="75"/>
      <c r="E234" s="82"/>
      <c r="F234" s="77"/>
      <c r="G234" s="83"/>
      <c r="H234" s="89"/>
      <c r="I234" s="90"/>
      <c r="J234" s="85">
        <f>SUM(I232:I233)</f>
        <v>3.39</v>
      </c>
    </row>
    <row r="235" spans="1:10" x14ac:dyDescent="0.2">
      <c r="A235" s="91" t="s">
        <v>9</v>
      </c>
      <c r="B235" s="91"/>
      <c r="C235" s="92"/>
      <c r="D235" s="92"/>
      <c r="E235" s="93"/>
      <c r="F235" s="94"/>
      <c r="G235" s="95"/>
      <c r="H235" s="96"/>
      <c r="I235" s="97"/>
      <c r="J235" s="98">
        <f>SUM(J229:J234)</f>
        <v>5.15</v>
      </c>
    </row>
    <row r="238" spans="1:10" x14ac:dyDescent="0.2">
      <c r="A238" s="65" t="s">
        <v>65</v>
      </c>
      <c r="B238" s="65" t="s">
        <v>132</v>
      </c>
      <c r="C238" s="66"/>
      <c r="D238" s="66"/>
      <c r="E238" s="67"/>
      <c r="F238" s="68"/>
      <c r="G238" s="69"/>
      <c r="H238" s="70"/>
      <c r="I238" s="71"/>
      <c r="J238" s="72" t="s">
        <v>67</v>
      </c>
    </row>
    <row r="239" spans="1:10" x14ac:dyDescent="0.2">
      <c r="A239" s="65" t="s">
        <v>195</v>
      </c>
      <c r="B239" s="114" t="s">
        <v>196</v>
      </c>
      <c r="C239" s="66"/>
      <c r="D239" s="66"/>
      <c r="E239" s="67"/>
      <c r="F239" s="68"/>
      <c r="G239" s="69"/>
      <c r="H239" s="70"/>
      <c r="I239" s="71"/>
      <c r="J239" s="73" t="s">
        <v>69</v>
      </c>
    </row>
    <row r="240" spans="1:10" x14ac:dyDescent="0.2">
      <c r="A240" s="65"/>
      <c r="B240" s="65" t="s">
        <v>70</v>
      </c>
      <c r="C240" s="66" t="s">
        <v>71</v>
      </c>
      <c r="D240" s="66" t="s">
        <v>72</v>
      </c>
      <c r="E240" s="67" t="s">
        <v>73</v>
      </c>
      <c r="F240" s="68" t="s">
        <v>74</v>
      </c>
      <c r="G240" s="69" t="s">
        <v>75</v>
      </c>
      <c r="H240" s="70" t="s">
        <v>8</v>
      </c>
      <c r="I240" s="71" t="s">
        <v>76</v>
      </c>
      <c r="J240" s="72" t="s">
        <v>9</v>
      </c>
    </row>
    <row r="241" spans="1:10" s="104" customFormat="1" x14ac:dyDescent="0.2">
      <c r="A241" s="99"/>
      <c r="B241" s="101" t="s">
        <v>77</v>
      </c>
      <c r="C241" s="100">
        <v>3405</v>
      </c>
      <c r="D241" s="100">
        <v>1379</v>
      </c>
      <c r="E241" s="101" t="s">
        <v>84</v>
      </c>
      <c r="F241" s="102" t="s">
        <v>143</v>
      </c>
      <c r="G241" s="83">
        <v>3.24</v>
      </c>
      <c r="H241" s="184">
        <v>0.59</v>
      </c>
      <c r="I241" s="84">
        <f>ROUND(G241*H241,2)</f>
        <v>1.91</v>
      </c>
      <c r="J241" s="85"/>
    </row>
    <row r="242" spans="1:10" s="104" customFormat="1" x14ac:dyDescent="0.2">
      <c r="A242" s="99"/>
      <c r="B242" s="101" t="s">
        <v>77</v>
      </c>
      <c r="C242" s="100">
        <v>3295</v>
      </c>
      <c r="D242" s="100">
        <v>1106</v>
      </c>
      <c r="E242" s="101" t="s">
        <v>168</v>
      </c>
      <c r="F242" s="102" t="s">
        <v>143</v>
      </c>
      <c r="G242" s="83">
        <v>3.24</v>
      </c>
      <c r="H242" s="184">
        <v>0.83</v>
      </c>
      <c r="I242" s="84">
        <f>ROUND(G242*H242,2)</f>
        <v>2.69</v>
      </c>
      <c r="J242" s="85"/>
    </row>
    <row r="243" spans="1:10" s="104" customFormat="1" x14ac:dyDescent="0.2">
      <c r="A243" s="99"/>
      <c r="B243" s="101" t="s">
        <v>77</v>
      </c>
      <c r="C243" s="100">
        <v>3407</v>
      </c>
      <c r="D243" s="100">
        <v>370</v>
      </c>
      <c r="E243" s="101" t="s">
        <v>162</v>
      </c>
      <c r="F243" s="102" t="s">
        <v>161</v>
      </c>
      <c r="G243" s="83">
        <v>2.4299999999999999E-2</v>
      </c>
      <c r="H243" s="185">
        <f>$H$19</f>
        <v>80</v>
      </c>
      <c r="I243" s="84">
        <f>ROUND(G243*H243,2)</f>
        <v>1.94</v>
      </c>
      <c r="J243" s="85"/>
    </row>
    <row r="244" spans="1:10" s="104" customFormat="1" x14ac:dyDescent="0.2">
      <c r="A244" s="105"/>
      <c r="B244" s="106"/>
      <c r="C244" s="107"/>
      <c r="D244" s="107"/>
      <c r="E244" s="106"/>
      <c r="F244" s="108"/>
      <c r="G244" s="109"/>
      <c r="H244" s="110"/>
      <c r="I244" s="111"/>
      <c r="J244" s="112">
        <f>SUM(I241:I243)</f>
        <v>6.5399999999999991</v>
      </c>
    </row>
    <row r="245" spans="1:10" s="104" customFormat="1" x14ac:dyDescent="0.2">
      <c r="A245" s="99"/>
      <c r="B245" s="101" t="s">
        <v>100</v>
      </c>
      <c r="C245" s="100">
        <v>1</v>
      </c>
      <c r="D245" s="100">
        <v>6111</v>
      </c>
      <c r="E245" s="101" t="s">
        <v>105</v>
      </c>
      <c r="F245" s="102" t="s">
        <v>135</v>
      </c>
      <c r="G245" s="83">
        <v>0.8</v>
      </c>
      <c r="H245" s="183">
        <f>$H$39</f>
        <v>10.35</v>
      </c>
      <c r="I245" s="84">
        <f>ROUND(G245*H245,2)</f>
        <v>8.2799999999999994</v>
      </c>
      <c r="J245" s="85"/>
    </row>
    <row r="246" spans="1:10" s="104" customFormat="1" x14ac:dyDescent="0.2">
      <c r="A246" s="99"/>
      <c r="B246" s="101" t="s">
        <v>100</v>
      </c>
      <c r="C246" s="100">
        <v>2</v>
      </c>
      <c r="D246" s="100">
        <v>4750</v>
      </c>
      <c r="E246" s="101" t="s">
        <v>163</v>
      </c>
      <c r="F246" s="102" t="s">
        <v>135</v>
      </c>
      <c r="G246" s="83">
        <v>0.6</v>
      </c>
      <c r="H246" s="184">
        <f>$H$125</f>
        <v>17.55</v>
      </c>
      <c r="I246" s="84">
        <f>ROUND(G246*H246,2)</f>
        <v>10.53</v>
      </c>
      <c r="J246" s="85"/>
    </row>
    <row r="247" spans="1:10" x14ac:dyDescent="0.2">
      <c r="A247" s="74"/>
      <c r="B247" s="74"/>
      <c r="C247" s="75"/>
      <c r="D247" s="75"/>
      <c r="E247" s="82"/>
      <c r="F247" s="77"/>
      <c r="G247" s="83"/>
      <c r="H247" s="89"/>
      <c r="I247" s="90"/>
      <c r="J247" s="85">
        <f>SUM(I245:I246)</f>
        <v>18.809999999999999</v>
      </c>
    </row>
    <row r="248" spans="1:10" x14ac:dyDescent="0.2">
      <c r="A248" s="91" t="s">
        <v>9</v>
      </c>
      <c r="B248" s="91"/>
      <c r="C248" s="92"/>
      <c r="D248" s="92"/>
      <c r="E248" s="93"/>
      <c r="F248" s="94"/>
      <c r="G248" s="95"/>
      <c r="H248" s="96"/>
      <c r="I248" s="97"/>
      <c r="J248" s="98">
        <f>SUM(J241:J247)</f>
        <v>25.349999999999998</v>
      </c>
    </row>
    <row r="253" spans="1:10" x14ac:dyDescent="0.2">
      <c r="A253" s="65" t="s">
        <v>65</v>
      </c>
      <c r="B253" s="65" t="s">
        <v>132</v>
      </c>
      <c r="C253" s="66"/>
      <c r="D253" s="66"/>
      <c r="E253" s="67"/>
      <c r="F253" s="68"/>
      <c r="G253" s="69"/>
      <c r="H253" s="70"/>
      <c r="I253" s="71"/>
      <c r="J253" s="72" t="s">
        <v>67</v>
      </c>
    </row>
    <row r="254" spans="1:10" x14ac:dyDescent="0.2">
      <c r="A254" s="65" t="s">
        <v>197</v>
      </c>
      <c r="B254" s="114" t="s">
        <v>198</v>
      </c>
      <c r="C254" s="66"/>
      <c r="D254" s="66"/>
      <c r="E254" s="67"/>
      <c r="F254" s="68"/>
      <c r="G254" s="69"/>
      <c r="H254" s="70"/>
      <c r="I254" s="71"/>
      <c r="J254" s="73" t="s">
        <v>148</v>
      </c>
    </row>
    <row r="255" spans="1:10" x14ac:dyDescent="0.2">
      <c r="A255" s="65"/>
      <c r="B255" s="65" t="s">
        <v>70</v>
      </c>
      <c r="C255" s="66" t="s">
        <v>71</v>
      </c>
      <c r="D255" s="66" t="s">
        <v>72</v>
      </c>
      <c r="E255" s="67" t="s">
        <v>73</v>
      </c>
      <c r="F255" s="68" t="s">
        <v>74</v>
      </c>
      <c r="G255" s="69" t="s">
        <v>75</v>
      </c>
      <c r="H255" s="70" t="s">
        <v>8</v>
      </c>
      <c r="I255" s="71" t="s">
        <v>76</v>
      </c>
      <c r="J255" s="72" t="s">
        <v>9</v>
      </c>
    </row>
    <row r="256" spans="1:10" s="104" customFormat="1" x14ac:dyDescent="0.2">
      <c r="A256" s="225"/>
      <c r="B256" s="227" t="s">
        <v>77</v>
      </c>
      <c r="C256" s="228">
        <v>96467</v>
      </c>
      <c r="D256" s="228" t="s">
        <v>72</v>
      </c>
      <c r="E256" s="55" t="s">
        <v>573</v>
      </c>
      <c r="F256" s="229" t="s">
        <v>139</v>
      </c>
      <c r="G256" s="230">
        <v>1.1000000000000001</v>
      </c>
      <c r="H256" s="231">
        <v>4.97</v>
      </c>
      <c r="I256" s="232">
        <f>ROUND(G256*H256,2)</f>
        <v>5.47</v>
      </c>
      <c r="J256" s="226"/>
    </row>
    <row r="257" spans="1:10" s="104" customFormat="1" x14ac:dyDescent="0.2">
      <c r="A257" s="99"/>
      <c r="B257" s="101" t="s">
        <v>77</v>
      </c>
      <c r="C257" s="100">
        <v>3405</v>
      </c>
      <c r="D257" s="100">
        <v>1379</v>
      </c>
      <c r="E257" s="101" t="s">
        <v>84</v>
      </c>
      <c r="F257" s="102" t="s">
        <v>143</v>
      </c>
      <c r="G257" s="83">
        <v>0.76</v>
      </c>
      <c r="H257" s="184">
        <v>0.59</v>
      </c>
      <c r="I257" s="84">
        <f>ROUND(G257*H257,2)</f>
        <v>0.45</v>
      </c>
      <c r="J257" s="85"/>
    </row>
    <row r="258" spans="1:10" s="104" customFormat="1" x14ac:dyDescent="0.2">
      <c r="A258" s="99"/>
      <c r="B258" s="101" t="s">
        <v>77</v>
      </c>
      <c r="C258" s="100">
        <v>3407</v>
      </c>
      <c r="D258" s="100">
        <v>370</v>
      </c>
      <c r="E258" s="101" t="s">
        <v>162</v>
      </c>
      <c r="F258" s="102" t="s">
        <v>161</v>
      </c>
      <c r="G258" s="83">
        <v>1.9E-3</v>
      </c>
      <c r="H258" s="185">
        <v>80</v>
      </c>
      <c r="I258" s="84">
        <f>ROUND(G258*H258,2)</f>
        <v>0.15</v>
      </c>
      <c r="J258" s="85"/>
    </row>
    <row r="259" spans="1:10" s="104" customFormat="1" x14ac:dyDescent="0.2">
      <c r="A259" s="99"/>
      <c r="B259" s="101" t="s">
        <v>77</v>
      </c>
      <c r="C259" s="100">
        <v>3295</v>
      </c>
      <c r="D259" s="100">
        <v>1106</v>
      </c>
      <c r="E259" s="101" t="s">
        <v>168</v>
      </c>
      <c r="F259" s="102" t="s">
        <v>143</v>
      </c>
      <c r="G259" s="83">
        <v>0.13</v>
      </c>
      <c r="H259" s="184">
        <f>$H$135</f>
        <v>0.83</v>
      </c>
      <c r="I259" s="84">
        <f>ROUND(G259*H259,2)</f>
        <v>0.11</v>
      </c>
      <c r="J259" s="85"/>
    </row>
    <row r="260" spans="1:10" s="104" customFormat="1" x14ac:dyDescent="0.2">
      <c r="A260" s="105"/>
      <c r="B260" s="106"/>
      <c r="C260" s="107"/>
      <c r="D260" s="107"/>
      <c r="E260" s="106"/>
      <c r="F260" s="108"/>
      <c r="G260" s="109"/>
      <c r="H260" s="110"/>
      <c r="I260" s="111"/>
      <c r="J260" s="112">
        <f>SUM(I256:I259)</f>
        <v>6.1800000000000006</v>
      </c>
    </row>
    <row r="261" spans="1:10" s="104" customFormat="1" x14ac:dyDescent="0.2">
      <c r="A261" s="99"/>
      <c r="B261" s="101" t="s">
        <v>100</v>
      </c>
      <c r="C261" s="100">
        <v>8</v>
      </c>
      <c r="D261" s="100">
        <v>4760</v>
      </c>
      <c r="E261" s="101" t="s">
        <v>199</v>
      </c>
      <c r="F261" s="102" t="s">
        <v>135</v>
      </c>
      <c r="G261" s="83">
        <v>0.8</v>
      </c>
      <c r="H261" s="184">
        <v>18.87</v>
      </c>
      <c r="I261" s="84">
        <f>ROUND(G261*H261,2)</f>
        <v>15.1</v>
      </c>
      <c r="J261" s="85"/>
    </row>
    <row r="262" spans="1:10" s="104" customFormat="1" x14ac:dyDescent="0.2">
      <c r="A262" s="99"/>
      <c r="B262" s="101" t="s">
        <v>100</v>
      </c>
      <c r="C262" s="100">
        <v>1</v>
      </c>
      <c r="D262" s="100">
        <v>6111</v>
      </c>
      <c r="E262" s="101" t="s">
        <v>105</v>
      </c>
      <c r="F262" s="102" t="s">
        <v>135</v>
      </c>
      <c r="G262" s="83">
        <v>0.6</v>
      </c>
      <c r="H262" s="183">
        <f>$H$39</f>
        <v>10.35</v>
      </c>
      <c r="I262" s="84">
        <f>ROUND(G262*H262,2)</f>
        <v>6.21</v>
      </c>
      <c r="J262" s="85"/>
    </row>
    <row r="263" spans="1:10" x14ac:dyDescent="0.2">
      <c r="A263" s="74"/>
      <c r="B263" s="74"/>
      <c r="C263" s="75"/>
      <c r="D263" s="75"/>
      <c r="E263" s="82"/>
      <c r="F263" s="77"/>
      <c r="G263" s="83"/>
      <c r="H263" s="89"/>
      <c r="I263" s="90"/>
      <c r="J263" s="85">
        <f>SUM(I261:I262)</f>
        <v>21.31</v>
      </c>
    </row>
    <row r="264" spans="1:10" x14ac:dyDescent="0.2">
      <c r="A264" s="91" t="s">
        <v>9</v>
      </c>
      <c r="B264" s="91"/>
      <c r="C264" s="92"/>
      <c r="D264" s="92"/>
      <c r="E264" s="93"/>
      <c r="F264" s="94"/>
      <c r="G264" s="95"/>
      <c r="H264" s="96"/>
      <c r="I264" s="97"/>
      <c r="J264" s="98">
        <f>SUM(J256:J263)</f>
        <v>27.49</v>
      </c>
    </row>
    <row r="271" spans="1:10" x14ac:dyDescent="0.2">
      <c r="A271" s="65" t="s">
        <v>65</v>
      </c>
      <c r="B271" s="65" t="s">
        <v>132</v>
      </c>
      <c r="C271" s="66"/>
      <c r="D271" s="66"/>
      <c r="E271" s="67"/>
      <c r="F271" s="68"/>
      <c r="G271" s="69"/>
      <c r="H271" s="70"/>
      <c r="I271" s="71"/>
      <c r="J271" s="72" t="s">
        <v>67</v>
      </c>
    </row>
    <row r="272" spans="1:10" x14ac:dyDescent="0.2">
      <c r="A272" s="65" t="s">
        <v>201</v>
      </c>
      <c r="B272" s="114" t="s">
        <v>202</v>
      </c>
      <c r="C272" s="66"/>
      <c r="D272" s="66"/>
      <c r="E272" s="67"/>
      <c r="F272" s="68"/>
      <c r="G272" s="69"/>
      <c r="H272" s="70"/>
      <c r="I272" s="71"/>
      <c r="J272" s="73" t="s">
        <v>69</v>
      </c>
    </row>
    <row r="273" spans="1:10" x14ac:dyDescent="0.2">
      <c r="A273" s="65"/>
      <c r="B273" s="65" t="s">
        <v>70</v>
      </c>
      <c r="C273" s="66" t="s">
        <v>71</v>
      </c>
      <c r="D273" s="66" t="s">
        <v>72</v>
      </c>
      <c r="E273" s="67" t="s">
        <v>73</v>
      </c>
      <c r="F273" s="68" t="s">
        <v>74</v>
      </c>
      <c r="G273" s="69" t="s">
        <v>75</v>
      </c>
      <c r="H273" s="70" t="s">
        <v>8</v>
      </c>
      <c r="I273" s="71" t="s">
        <v>76</v>
      </c>
      <c r="J273" s="72" t="s">
        <v>9</v>
      </c>
    </row>
    <row r="274" spans="1:10" s="104" customFormat="1" x14ac:dyDescent="0.2">
      <c r="A274" s="99"/>
      <c r="B274" s="101" t="s">
        <v>77</v>
      </c>
      <c r="C274" s="100">
        <v>3287</v>
      </c>
      <c r="D274" s="100">
        <v>11190</v>
      </c>
      <c r="E274" s="101" t="s">
        <v>203</v>
      </c>
      <c r="F274" s="102" t="s">
        <v>141</v>
      </c>
      <c r="G274" s="83">
        <v>1.02</v>
      </c>
      <c r="H274" s="184">
        <v>159.69999999999999</v>
      </c>
      <c r="I274" s="84">
        <f>ROUND(G274*H274,2)</f>
        <v>162.88999999999999</v>
      </c>
      <c r="J274" s="85"/>
    </row>
    <row r="275" spans="1:10" s="104" customFormat="1" x14ac:dyDescent="0.2">
      <c r="A275" s="99"/>
      <c r="B275" s="101" t="s">
        <v>77</v>
      </c>
      <c r="C275" s="100">
        <v>3405</v>
      </c>
      <c r="D275" s="100">
        <v>1379</v>
      </c>
      <c r="E275" s="101" t="s">
        <v>84</v>
      </c>
      <c r="F275" s="102" t="s">
        <v>143</v>
      </c>
      <c r="G275" s="83">
        <v>2.67</v>
      </c>
      <c r="H275" s="184">
        <v>0.59</v>
      </c>
      <c r="I275" s="84">
        <f>ROUND(G275*H275,2)</f>
        <v>1.58</v>
      </c>
      <c r="J275" s="85"/>
    </row>
    <row r="276" spans="1:10" s="104" customFormat="1" x14ac:dyDescent="0.2">
      <c r="A276" s="99"/>
      <c r="B276" s="101" t="s">
        <v>77</v>
      </c>
      <c r="C276" s="100">
        <v>3407</v>
      </c>
      <c r="D276" s="100">
        <v>370</v>
      </c>
      <c r="E276" s="101" t="s">
        <v>162</v>
      </c>
      <c r="F276" s="102" t="s">
        <v>161</v>
      </c>
      <c r="G276" s="83">
        <v>2.0999999999999999E-3</v>
      </c>
      <c r="H276" s="185">
        <f>$H$19</f>
        <v>80</v>
      </c>
      <c r="I276" s="84">
        <f>ROUND(G276*H276,2)</f>
        <v>0.17</v>
      </c>
      <c r="J276" s="85"/>
    </row>
    <row r="277" spans="1:10" s="104" customFormat="1" x14ac:dyDescent="0.2">
      <c r="A277" s="99"/>
      <c r="B277" s="101" t="s">
        <v>77</v>
      </c>
      <c r="C277" s="100">
        <v>3295</v>
      </c>
      <c r="D277" s="100">
        <v>1106</v>
      </c>
      <c r="E277" s="101" t="s">
        <v>168</v>
      </c>
      <c r="F277" s="102" t="s">
        <v>143</v>
      </c>
      <c r="G277" s="83">
        <v>0.73</v>
      </c>
      <c r="H277" s="184">
        <f>$H$135</f>
        <v>0.83</v>
      </c>
      <c r="I277" s="84">
        <f>ROUND(G277*H277,2)</f>
        <v>0.61</v>
      </c>
      <c r="J277" s="85"/>
    </row>
    <row r="278" spans="1:10" s="104" customFormat="1" x14ac:dyDescent="0.2">
      <c r="A278" s="105"/>
      <c r="B278" s="106"/>
      <c r="C278" s="107"/>
      <c r="D278" s="107"/>
      <c r="E278" s="106"/>
      <c r="F278" s="108"/>
      <c r="G278" s="109"/>
      <c r="H278" s="110"/>
      <c r="I278" s="111"/>
      <c r="J278" s="112">
        <f>SUM(I274:I277)</f>
        <v>165.25</v>
      </c>
    </row>
    <row r="279" spans="1:10" s="104" customFormat="1" x14ac:dyDescent="0.2">
      <c r="A279" s="99"/>
      <c r="B279" s="101" t="s">
        <v>100</v>
      </c>
      <c r="C279" s="100">
        <v>1</v>
      </c>
      <c r="D279" s="100">
        <v>6111</v>
      </c>
      <c r="E279" s="101" t="s">
        <v>105</v>
      </c>
      <c r="F279" s="102" t="s">
        <v>135</v>
      </c>
      <c r="G279" s="83">
        <v>1</v>
      </c>
      <c r="H279" s="183">
        <f>$H$39</f>
        <v>10.35</v>
      </c>
      <c r="I279" s="84">
        <f>ROUND(G279*H279,2)</f>
        <v>10.35</v>
      </c>
      <c r="J279" s="85"/>
    </row>
    <row r="280" spans="1:10" s="104" customFormat="1" x14ac:dyDescent="0.2">
      <c r="A280" s="99"/>
      <c r="B280" s="101" t="s">
        <v>100</v>
      </c>
      <c r="C280" s="100">
        <v>2</v>
      </c>
      <c r="D280" s="100">
        <v>4750</v>
      </c>
      <c r="E280" s="101" t="s">
        <v>163</v>
      </c>
      <c r="F280" s="102" t="s">
        <v>135</v>
      </c>
      <c r="G280" s="83">
        <v>2.5</v>
      </c>
      <c r="H280" s="184">
        <f>$H$125</f>
        <v>17.55</v>
      </c>
      <c r="I280" s="84">
        <f>ROUND(G280*H280,2)</f>
        <v>43.88</v>
      </c>
      <c r="J280" s="85"/>
    </row>
    <row r="281" spans="1:10" x14ac:dyDescent="0.2">
      <c r="A281" s="74"/>
      <c r="B281" s="74"/>
      <c r="C281" s="75"/>
      <c r="D281" s="75"/>
      <c r="E281" s="82"/>
      <c r="F281" s="77"/>
      <c r="G281" s="83"/>
      <c r="H281" s="89"/>
      <c r="I281" s="90"/>
      <c r="J281" s="85">
        <f>SUM(I279:I280)</f>
        <v>54.230000000000004</v>
      </c>
    </row>
    <row r="282" spans="1:10" x14ac:dyDescent="0.2">
      <c r="A282" s="91" t="s">
        <v>9</v>
      </c>
      <c r="B282" s="91"/>
      <c r="C282" s="92"/>
      <c r="D282" s="92"/>
      <c r="E282" s="93"/>
      <c r="F282" s="94"/>
      <c r="G282" s="95"/>
      <c r="H282" s="96"/>
      <c r="I282" s="97"/>
      <c r="J282" s="98">
        <f>SUM(J274:J281)</f>
        <v>219.48000000000002</v>
      </c>
    </row>
    <row r="287" spans="1:10" x14ac:dyDescent="0.2">
      <c r="A287" s="65" t="s">
        <v>65</v>
      </c>
      <c r="B287" s="65" t="s">
        <v>132</v>
      </c>
      <c r="C287" s="66"/>
      <c r="D287" s="66"/>
      <c r="E287" s="67"/>
      <c r="F287" s="68"/>
      <c r="G287" s="69"/>
      <c r="H287" s="70"/>
      <c r="I287" s="71"/>
      <c r="J287" s="72" t="s">
        <v>67</v>
      </c>
    </row>
    <row r="288" spans="1:10" x14ac:dyDescent="0.2">
      <c r="A288" s="65" t="s">
        <v>205</v>
      </c>
      <c r="B288" s="114" t="s">
        <v>206</v>
      </c>
      <c r="C288" s="66"/>
      <c r="D288" s="66"/>
      <c r="E288" s="67"/>
      <c r="F288" s="68"/>
      <c r="G288" s="69"/>
      <c r="H288" s="70"/>
      <c r="I288" s="71"/>
      <c r="J288" s="73" t="s">
        <v>69</v>
      </c>
    </row>
    <row r="289" spans="1:10" x14ac:dyDescent="0.2">
      <c r="A289" s="65"/>
      <c r="B289" s="65" t="s">
        <v>70</v>
      </c>
      <c r="C289" s="66" t="s">
        <v>71</v>
      </c>
      <c r="D289" s="66" t="s">
        <v>72</v>
      </c>
      <c r="E289" s="67" t="s">
        <v>73</v>
      </c>
      <c r="F289" s="68" t="s">
        <v>74</v>
      </c>
      <c r="G289" s="69" t="s">
        <v>75</v>
      </c>
      <c r="H289" s="70" t="s">
        <v>200</v>
      </c>
      <c r="I289" s="71" t="s">
        <v>76</v>
      </c>
      <c r="J289" s="72" t="s">
        <v>9</v>
      </c>
    </row>
    <row r="290" spans="1:10" s="104" customFormat="1" x14ac:dyDescent="0.2">
      <c r="A290" s="99"/>
      <c r="B290" s="101" t="s">
        <v>77</v>
      </c>
      <c r="C290" s="100">
        <v>3282</v>
      </c>
      <c r="D290" s="100">
        <v>101161</v>
      </c>
      <c r="E290" s="101" t="s">
        <v>207</v>
      </c>
      <c r="F290" s="102" t="s">
        <v>141</v>
      </c>
      <c r="G290" s="83">
        <v>1.05</v>
      </c>
      <c r="H290" s="184">
        <v>135.79</v>
      </c>
      <c r="I290" s="84">
        <f>ROUND(G290*H290,2)</f>
        <v>142.58000000000001</v>
      </c>
      <c r="J290" s="85"/>
    </row>
    <row r="291" spans="1:10" s="104" customFormat="1" x14ac:dyDescent="0.2">
      <c r="A291" s="99"/>
      <c r="B291" s="101" t="s">
        <v>77</v>
      </c>
      <c r="C291" s="100">
        <v>3405</v>
      </c>
      <c r="D291" s="100">
        <v>1379</v>
      </c>
      <c r="E291" s="101" t="s">
        <v>84</v>
      </c>
      <c r="F291" s="102" t="s">
        <v>143</v>
      </c>
      <c r="G291" s="83">
        <v>0.90600000000000003</v>
      </c>
      <c r="H291" s="184">
        <v>0.59</v>
      </c>
      <c r="I291" s="84">
        <f>ROUND(G291*H291,2)</f>
        <v>0.53</v>
      </c>
      <c r="J291" s="85"/>
    </row>
    <row r="292" spans="1:10" s="104" customFormat="1" x14ac:dyDescent="0.2">
      <c r="A292" s="99"/>
      <c r="B292" s="101" t="s">
        <v>77</v>
      </c>
      <c r="C292" s="100">
        <v>3407</v>
      </c>
      <c r="D292" s="100">
        <v>370</v>
      </c>
      <c r="E292" s="101" t="s">
        <v>162</v>
      </c>
      <c r="F292" s="102" t="s">
        <v>161</v>
      </c>
      <c r="G292" s="83">
        <v>2.0999999999999999E-3</v>
      </c>
      <c r="H292" s="185">
        <f>$H$19</f>
        <v>80</v>
      </c>
      <c r="I292" s="84">
        <f>ROUND(G292*H292,2)</f>
        <v>0.17</v>
      </c>
      <c r="J292" s="85"/>
    </row>
    <row r="293" spans="1:10" s="104" customFormat="1" x14ac:dyDescent="0.2">
      <c r="A293" s="105"/>
      <c r="B293" s="106"/>
      <c r="C293" s="107"/>
      <c r="D293" s="107"/>
      <c r="E293" s="106"/>
      <c r="F293" s="108"/>
      <c r="G293" s="109"/>
      <c r="H293" s="110"/>
      <c r="I293" s="111"/>
      <c r="J293" s="112">
        <f>SUM(I290:I292)</f>
        <v>143.28</v>
      </c>
    </row>
    <row r="294" spans="1:10" s="104" customFormat="1" x14ac:dyDescent="0.2">
      <c r="A294" s="99"/>
      <c r="B294" s="101" t="s">
        <v>100</v>
      </c>
      <c r="C294" s="100">
        <v>1</v>
      </c>
      <c r="D294" s="100">
        <v>6111</v>
      </c>
      <c r="E294" s="101" t="s">
        <v>105</v>
      </c>
      <c r="F294" s="102" t="s">
        <v>135</v>
      </c>
      <c r="G294" s="83">
        <v>0.84799999999999998</v>
      </c>
      <c r="H294" s="183">
        <f>$H$39</f>
        <v>10.35</v>
      </c>
      <c r="I294" s="84">
        <f>ROUND(G294*H294,2)</f>
        <v>8.7799999999999994</v>
      </c>
      <c r="J294" s="85"/>
    </row>
    <row r="295" spans="1:10" s="104" customFormat="1" x14ac:dyDescent="0.2">
      <c r="A295" s="99"/>
      <c r="B295" s="101" t="s">
        <v>100</v>
      </c>
      <c r="C295" s="100">
        <v>2</v>
      </c>
      <c r="D295" s="100">
        <v>4750</v>
      </c>
      <c r="E295" s="101" t="s">
        <v>163</v>
      </c>
      <c r="F295" s="102" t="s">
        <v>135</v>
      </c>
      <c r="G295" s="83">
        <v>1.5</v>
      </c>
      <c r="H295" s="184">
        <f>$H$125</f>
        <v>17.55</v>
      </c>
      <c r="I295" s="84">
        <f>ROUND(G295*H295,2)</f>
        <v>26.33</v>
      </c>
      <c r="J295" s="85"/>
    </row>
    <row r="296" spans="1:10" x14ac:dyDescent="0.2">
      <c r="A296" s="74"/>
      <c r="B296" s="74"/>
      <c r="C296" s="75"/>
      <c r="D296" s="75"/>
      <c r="E296" s="82"/>
      <c r="F296" s="77"/>
      <c r="G296" s="83"/>
      <c r="H296" s="89"/>
      <c r="I296" s="90"/>
      <c r="J296" s="85">
        <f>SUM(I294:I295)</f>
        <v>35.11</v>
      </c>
    </row>
    <row r="297" spans="1:10" x14ac:dyDescent="0.2">
      <c r="A297" s="91" t="s">
        <v>9</v>
      </c>
      <c r="B297" s="91"/>
      <c r="C297" s="92"/>
      <c r="D297" s="92"/>
      <c r="E297" s="93"/>
      <c r="F297" s="94"/>
      <c r="G297" s="95"/>
      <c r="H297" s="96"/>
      <c r="I297" s="97"/>
      <c r="J297" s="98">
        <f>SUM(J290:J296)</f>
        <v>178.39</v>
      </c>
    </row>
    <row r="304" spans="1:10" x14ac:dyDescent="0.2">
      <c r="A304" s="65" t="s">
        <v>65</v>
      </c>
      <c r="B304" s="65" t="s">
        <v>132</v>
      </c>
      <c r="C304" s="66"/>
      <c r="D304" s="66"/>
      <c r="E304" s="67"/>
      <c r="F304" s="68"/>
      <c r="G304" s="69"/>
      <c r="H304" s="70"/>
      <c r="I304" s="71"/>
      <c r="J304" s="72" t="s">
        <v>67</v>
      </c>
    </row>
    <row r="305" spans="1:10" x14ac:dyDescent="0.2">
      <c r="A305" s="65" t="s">
        <v>208</v>
      </c>
      <c r="B305" s="114" t="s">
        <v>209</v>
      </c>
      <c r="C305" s="66"/>
      <c r="D305" s="66"/>
      <c r="E305" s="67"/>
      <c r="F305" s="68"/>
      <c r="G305" s="69"/>
      <c r="H305" s="70"/>
      <c r="I305" s="71"/>
      <c r="J305" s="73" t="s">
        <v>69</v>
      </c>
    </row>
    <row r="306" spans="1:10" x14ac:dyDescent="0.2">
      <c r="A306" s="65"/>
      <c r="B306" s="65" t="s">
        <v>70</v>
      </c>
      <c r="C306" s="66" t="s">
        <v>71</v>
      </c>
      <c r="D306" s="66" t="s">
        <v>72</v>
      </c>
      <c r="E306" s="67" t="s">
        <v>73</v>
      </c>
      <c r="F306" s="68" t="s">
        <v>74</v>
      </c>
      <c r="G306" s="69" t="s">
        <v>75</v>
      </c>
      <c r="H306" s="70" t="s">
        <v>8</v>
      </c>
      <c r="I306" s="71" t="s">
        <v>76</v>
      </c>
      <c r="J306" s="72" t="s">
        <v>9</v>
      </c>
    </row>
    <row r="307" spans="1:10" s="104" customFormat="1" x14ac:dyDescent="0.2">
      <c r="A307" s="99"/>
      <c r="B307" s="101" t="s">
        <v>77</v>
      </c>
      <c r="C307" s="100">
        <v>3269</v>
      </c>
      <c r="D307" s="100">
        <v>7356</v>
      </c>
      <c r="E307" s="101" t="s">
        <v>210</v>
      </c>
      <c r="F307" s="102" t="s">
        <v>175</v>
      </c>
      <c r="G307" s="83">
        <v>0.17</v>
      </c>
      <c r="H307" s="185">
        <v>18.28</v>
      </c>
      <c r="I307" s="84">
        <f>ROUND(G307*H307,2)</f>
        <v>3.11</v>
      </c>
      <c r="J307" s="85"/>
    </row>
    <row r="308" spans="1:10" s="104" customFormat="1" x14ac:dyDescent="0.2">
      <c r="A308" s="99"/>
      <c r="B308" s="101" t="s">
        <v>77</v>
      </c>
      <c r="C308" s="100">
        <v>3271</v>
      </c>
      <c r="D308" s="100">
        <v>6085</v>
      </c>
      <c r="E308" s="101" t="s">
        <v>211</v>
      </c>
      <c r="F308" s="102" t="s">
        <v>175</v>
      </c>
      <c r="G308" s="83">
        <v>0.12</v>
      </c>
      <c r="H308" s="184">
        <v>6.23</v>
      </c>
      <c r="I308" s="84">
        <f>ROUND(G308*H308,2)</f>
        <v>0.75</v>
      </c>
      <c r="J308" s="85"/>
    </row>
    <row r="309" spans="1:10" s="104" customFormat="1" x14ac:dyDescent="0.2">
      <c r="A309" s="99"/>
      <c r="B309" s="101" t="s">
        <v>77</v>
      </c>
      <c r="C309" s="100">
        <v>3270</v>
      </c>
      <c r="D309" s="100">
        <v>5318</v>
      </c>
      <c r="E309" s="101" t="s">
        <v>212</v>
      </c>
      <c r="F309" s="102" t="s">
        <v>175</v>
      </c>
      <c r="G309" s="83">
        <v>0.05</v>
      </c>
      <c r="H309" s="185">
        <v>12</v>
      </c>
      <c r="I309" s="84">
        <f>ROUND(G309*H309,2)</f>
        <v>0.6</v>
      </c>
      <c r="J309" s="85"/>
    </row>
    <row r="310" spans="1:10" s="104" customFormat="1" x14ac:dyDescent="0.2">
      <c r="A310" s="99"/>
      <c r="B310" s="101" t="s">
        <v>77</v>
      </c>
      <c r="C310" s="100">
        <v>3275</v>
      </c>
      <c r="D310" s="100">
        <v>3767</v>
      </c>
      <c r="E310" s="101" t="s">
        <v>213</v>
      </c>
      <c r="F310" s="102" t="s">
        <v>167</v>
      </c>
      <c r="G310" s="83">
        <v>0.25</v>
      </c>
      <c r="H310" s="184">
        <v>0.5</v>
      </c>
      <c r="I310" s="84">
        <f>ROUND(G310*H310,2)</f>
        <v>0.13</v>
      </c>
      <c r="J310" s="85"/>
    </row>
    <row r="311" spans="1:10" s="104" customFormat="1" x14ac:dyDescent="0.2">
      <c r="A311" s="105"/>
      <c r="B311" s="106"/>
      <c r="C311" s="107"/>
      <c r="D311" s="107"/>
      <c r="E311" s="106"/>
      <c r="F311" s="108"/>
      <c r="G311" s="109"/>
      <c r="H311" s="110"/>
      <c r="I311" s="111"/>
      <c r="J311" s="112">
        <f>SUM(I307:I310)</f>
        <v>4.59</v>
      </c>
    </row>
    <row r="312" spans="1:10" s="104" customFormat="1" x14ac:dyDescent="0.2">
      <c r="A312" s="99"/>
      <c r="B312" s="101" t="s">
        <v>100</v>
      </c>
      <c r="C312" s="100">
        <v>5</v>
      </c>
      <c r="D312" s="100">
        <v>4783</v>
      </c>
      <c r="E312" s="101" t="s">
        <v>214</v>
      </c>
      <c r="F312" s="102" t="s">
        <v>135</v>
      </c>
      <c r="G312" s="83">
        <v>0.4</v>
      </c>
      <c r="H312" s="184">
        <v>17.55</v>
      </c>
      <c r="I312" s="84">
        <f>ROUND(G312*H312,2)</f>
        <v>7.02</v>
      </c>
      <c r="J312" s="85"/>
    </row>
    <row r="313" spans="1:10" s="104" customFormat="1" x14ac:dyDescent="0.2">
      <c r="A313" s="99"/>
      <c r="B313" s="101" t="s">
        <v>100</v>
      </c>
      <c r="C313" s="100">
        <v>90</v>
      </c>
      <c r="D313" s="100">
        <v>6115</v>
      </c>
      <c r="E313" s="101" t="s">
        <v>177</v>
      </c>
      <c r="F313" s="102" t="s">
        <v>135</v>
      </c>
      <c r="G313" s="83">
        <v>0.35</v>
      </c>
      <c r="H313" s="183">
        <v>12.65</v>
      </c>
      <c r="I313" s="84">
        <f>ROUND(G313*H313,2)</f>
        <v>4.43</v>
      </c>
      <c r="J313" s="85"/>
    </row>
    <row r="314" spans="1:10" x14ac:dyDescent="0.2">
      <c r="A314" s="74"/>
      <c r="B314" s="74"/>
      <c r="C314" s="75"/>
      <c r="D314" s="75"/>
      <c r="E314" s="82"/>
      <c r="F314" s="77"/>
      <c r="G314" s="83"/>
      <c r="H314" s="89"/>
      <c r="I314" s="90"/>
      <c r="J314" s="85">
        <f>SUM(I312:I313)</f>
        <v>11.45</v>
      </c>
    </row>
    <row r="315" spans="1:10" x14ac:dyDescent="0.2">
      <c r="A315" s="91" t="s">
        <v>9</v>
      </c>
      <c r="B315" s="91"/>
      <c r="C315" s="92"/>
      <c r="D315" s="92"/>
      <c r="E315" s="93"/>
      <c r="F315" s="94"/>
      <c r="G315" s="95"/>
      <c r="H315" s="96"/>
      <c r="I315" s="97"/>
      <c r="J315" s="98">
        <f>SUM(J307:J314)</f>
        <v>16.04</v>
      </c>
    </row>
    <row r="326" spans="1:10" x14ac:dyDescent="0.2">
      <c r="A326" s="65" t="s">
        <v>65</v>
      </c>
      <c r="B326" s="65" t="s">
        <v>132</v>
      </c>
      <c r="C326" s="66"/>
      <c r="D326" s="66"/>
      <c r="E326" s="67"/>
      <c r="F326" s="68"/>
      <c r="G326" s="69"/>
      <c r="H326" s="70"/>
      <c r="I326" s="71"/>
      <c r="J326" s="72" t="s">
        <v>67</v>
      </c>
    </row>
    <row r="327" spans="1:10" x14ac:dyDescent="0.2">
      <c r="A327" s="65" t="s">
        <v>215</v>
      </c>
      <c r="B327" s="65" t="s">
        <v>216</v>
      </c>
      <c r="C327" s="66"/>
      <c r="D327" s="66"/>
      <c r="E327" s="67"/>
      <c r="F327" s="68"/>
      <c r="G327" s="69"/>
      <c r="H327" s="70"/>
      <c r="I327" s="71"/>
      <c r="J327" s="73" t="s">
        <v>69</v>
      </c>
    </row>
    <row r="328" spans="1:10" x14ac:dyDescent="0.2">
      <c r="A328" s="74"/>
      <c r="B328" s="75" t="s">
        <v>70</v>
      </c>
      <c r="C328" s="75" t="s">
        <v>71</v>
      </c>
      <c r="D328" s="75" t="s">
        <v>72</v>
      </c>
      <c r="E328" s="76" t="s">
        <v>73</v>
      </c>
      <c r="F328" s="77" t="s">
        <v>74</v>
      </c>
      <c r="G328" s="78" t="s">
        <v>75</v>
      </c>
      <c r="H328" s="79" t="s">
        <v>8</v>
      </c>
      <c r="I328" s="80" t="s">
        <v>76</v>
      </c>
      <c r="J328" s="81" t="s">
        <v>9</v>
      </c>
    </row>
    <row r="329" spans="1:10" s="104" customFormat="1" x14ac:dyDescent="0.2">
      <c r="A329" s="99"/>
      <c r="B329" s="101" t="s">
        <v>100</v>
      </c>
      <c r="C329" s="100">
        <v>1</v>
      </c>
      <c r="D329" s="100">
        <v>6111</v>
      </c>
      <c r="E329" s="101" t="s">
        <v>105</v>
      </c>
      <c r="F329" s="102" t="s">
        <v>135</v>
      </c>
      <c r="G329" s="83">
        <v>0.7</v>
      </c>
      <c r="H329" s="183">
        <f>$H$39</f>
        <v>10.35</v>
      </c>
      <c r="I329" s="84">
        <f>ROUND(G329*H329,2)</f>
        <v>7.25</v>
      </c>
      <c r="J329" s="85"/>
    </row>
    <row r="330" spans="1:10" x14ac:dyDescent="0.2">
      <c r="A330" s="74"/>
      <c r="B330" s="74"/>
      <c r="C330" s="75"/>
      <c r="D330" s="75"/>
      <c r="E330" s="82"/>
      <c r="F330" s="77"/>
      <c r="G330" s="83"/>
      <c r="H330" s="89"/>
      <c r="I330" s="90"/>
      <c r="J330" s="85">
        <f>SUM(I329)</f>
        <v>7.25</v>
      </c>
    </row>
    <row r="331" spans="1:10" x14ac:dyDescent="0.2">
      <c r="A331" s="91" t="s">
        <v>9</v>
      </c>
      <c r="B331" s="91"/>
      <c r="C331" s="92"/>
      <c r="D331" s="92"/>
      <c r="E331" s="93"/>
      <c r="F331" s="94"/>
      <c r="G331" s="95"/>
      <c r="H331" s="96"/>
      <c r="I331" s="97"/>
      <c r="J331" s="98">
        <f>SUM(J329:J330)</f>
        <v>7.25</v>
      </c>
    </row>
    <row r="335" spans="1:10" x14ac:dyDescent="0.2">
      <c r="A335" s="65" t="s">
        <v>65</v>
      </c>
      <c r="B335" s="65" t="s">
        <v>132</v>
      </c>
      <c r="C335" s="66"/>
      <c r="D335" s="66"/>
      <c r="E335" s="67"/>
      <c r="F335" s="68"/>
      <c r="G335" s="69"/>
      <c r="H335" s="70"/>
      <c r="I335" s="71"/>
      <c r="J335" s="72" t="s">
        <v>67</v>
      </c>
    </row>
    <row r="336" spans="1:10" x14ac:dyDescent="0.2">
      <c r="A336" s="65" t="s">
        <v>217</v>
      </c>
      <c r="B336" s="65" t="s">
        <v>218</v>
      </c>
      <c r="C336" s="66"/>
      <c r="D336" s="66"/>
      <c r="E336" s="67"/>
      <c r="F336" s="68"/>
      <c r="G336" s="69"/>
      <c r="H336" s="70"/>
      <c r="I336" s="71"/>
      <c r="J336" s="73" t="s">
        <v>69</v>
      </c>
    </row>
    <row r="337" spans="1:10" x14ac:dyDescent="0.2">
      <c r="A337" s="74"/>
      <c r="B337" s="75" t="s">
        <v>70</v>
      </c>
      <c r="C337" s="75" t="s">
        <v>71</v>
      </c>
      <c r="D337" s="75" t="s">
        <v>72</v>
      </c>
      <c r="E337" s="76" t="s">
        <v>73</v>
      </c>
      <c r="F337" s="77" t="s">
        <v>74</v>
      </c>
      <c r="G337" s="78" t="s">
        <v>75</v>
      </c>
      <c r="H337" s="79" t="s">
        <v>8</v>
      </c>
      <c r="I337" s="80" t="s">
        <v>76</v>
      </c>
      <c r="J337" s="81" t="s">
        <v>9</v>
      </c>
    </row>
    <row r="338" spans="1:10" s="104" customFormat="1" x14ac:dyDescent="0.2">
      <c r="A338" s="99"/>
      <c r="B338" s="101" t="s">
        <v>77</v>
      </c>
      <c r="C338" s="100">
        <v>3956</v>
      </c>
      <c r="D338" s="100">
        <v>10499</v>
      </c>
      <c r="E338" s="101" t="s">
        <v>219</v>
      </c>
      <c r="F338" s="102" t="s">
        <v>141</v>
      </c>
      <c r="G338" s="83">
        <v>1</v>
      </c>
      <c r="H338" s="185">
        <v>127.22</v>
      </c>
      <c r="I338" s="84">
        <f>ROUND(G338*H338,2)</f>
        <v>127.22</v>
      </c>
      <c r="J338" s="85"/>
    </row>
    <row r="339" spans="1:10" s="104" customFormat="1" x14ac:dyDescent="0.2">
      <c r="A339" s="99"/>
      <c r="B339" s="101" t="s">
        <v>77</v>
      </c>
      <c r="C339" s="100">
        <v>2998</v>
      </c>
      <c r="D339" s="100">
        <v>10498</v>
      </c>
      <c r="E339" s="101" t="s">
        <v>204</v>
      </c>
      <c r="F339" s="102" t="s">
        <v>143</v>
      </c>
      <c r="G339" s="83">
        <v>2</v>
      </c>
      <c r="H339" s="185">
        <v>9.6999999999999993</v>
      </c>
      <c r="I339" s="84">
        <f>ROUND(G339*H339,2)</f>
        <v>19.399999999999999</v>
      </c>
      <c r="J339" s="85"/>
    </row>
    <row r="340" spans="1:10" s="104" customFormat="1" x14ac:dyDescent="0.2">
      <c r="A340" s="105"/>
      <c r="B340" s="106"/>
      <c r="C340" s="107"/>
      <c r="D340" s="107"/>
      <c r="E340" s="106"/>
      <c r="F340" s="108"/>
      <c r="G340" s="109"/>
      <c r="H340" s="110"/>
      <c r="I340" s="111"/>
      <c r="J340" s="112">
        <f>SUM(I338:I339)</f>
        <v>146.62</v>
      </c>
    </row>
    <row r="341" spans="1:10" s="104" customFormat="1" x14ac:dyDescent="0.2">
      <c r="A341" s="99"/>
      <c r="B341" s="101" t="s">
        <v>100</v>
      </c>
      <c r="C341" s="100">
        <v>90</v>
      </c>
      <c r="D341" s="100">
        <v>34466</v>
      </c>
      <c r="E341" s="101" t="s">
        <v>177</v>
      </c>
      <c r="F341" s="102" t="s">
        <v>135</v>
      </c>
      <c r="G341" s="83">
        <v>2</v>
      </c>
      <c r="H341" s="183">
        <v>12.65</v>
      </c>
      <c r="I341" s="84">
        <f>ROUND(G341*H341,2)</f>
        <v>25.3</v>
      </c>
      <c r="J341" s="85"/>
    </row>
    <row r="342" spans="1:10" x14ac:dyDescent="0.2">
      <c r="A342" s="74"/>
      <c r="B342" s="74"/>
      <c r="C342" s="75"/>
      <c r="D342" s="75"/>
      <c r="E342" s="82"/>
      <c r="F342" s="77"/>
      <c r="G342" s="83"/>
      <c r="H342" s="89"/>
      <c r="I342" s="90"/>
      <c r="J342" s="85">
        <f>SUM(I341)</f>
        <v>25.3</v>
      </c>
    </row>
    <row r="343" spans="1:10" x14ac:dyDescent="0.2">
      <c r="A343" s="91" t="s">
        <v>9</v>
      </c>
      <c r="B343" s="91"/>
      <c r="C343" s="92"/>
      <c r="D343" s="92"/>
      <c r="E343" s="93"/>
      <c r="F343" s="94"/>
      <c r="G343" s="95"/>
      <c r="H343" s="96"/>
      <c r="I343" s="97"/>
      <c r="J343" s="98">
        <f>SUM(J338:J342)</f>
        <v>171.92000000000002</v>
      </c>
    </row>
    <row r="349" spans="1:10" x14ac:dyDescent="0.2">
      <c r="A349" s="65" t="s">
        <v>65</v>
      </c>
      <c r="B349" s="65" t="s">
        <v>132</v>
      </c>
      <c r="C349" s="66"/>
      <c r="D349" s="66"/>
      <c r="E349" s="67"/>
      <c r="F349" s="68"/>
      <c r="G349" s="69"/>
      <c r="H349" s="70"/>
      <c r="I349" s="71"/>
      <c r="J349" s="72" t="s">
        <v>67</v>
      </c>
    </row>
    <row r="350" spans="1:10" x14ac:dyDescent="0.2">
      <c r="A350" s="66" t="s">
        <v>187</v>
      </c>
      <c r="B350" s="65" t="s">
        <v>220</v>
      </c>
      <c r="C350" s="66"/>
      <c r="D350" s="66"/>
      <c r="E350" s="67"/>
      <c r="F350" s="68"/>
      <c r="G350" s="69"/>
      <c r="H350" s="70"/>
      <c r="I350" s="71"/>
      <c r="J350" s="73" t="s">
        <v>148</v>
      </c>
    </row>
    <row r="351" spans="1:10" x14ac:dyDescent="0.2">
      <c r="A351" s="74"/>
      <c r="B351" s="75" t="s">
        <v>70</v>
      </c>
      <c r="C351" s="75" t="s">
        <v>71</v>
      </c>
      <c r="D351" s="75" t="s">
        <v>72</v>
      </c>
      <c r="E351" s="76" t="s">
        <v>73</v>
      </c>
      <c r="F351" s="77" t="s">
        <v>74</v>
      </c>
      <c r="G351" s="78" t="s">
        <v>75</v>
      </c>
      <c r="H351" s="79" t="s">
        <v>8</v>
      </c>
      <c r="I351" s="80" t="s">
        <v>76</v>
      </c>
      <c r="J351" s="81" t="s">
        <v>9</v>
      </c>
    </row>
    <row r="352" spans="1:10" s="104" customFormat="1" x14ac:dyDescent="0.2">
      <c r="A352" s="99"/>
      <c r="B352" s="101" t="s">
        <v>221</v>
      </c>
      <c r="C352" s="100"/>
      <c r="D352" s="100">
        <v>91815</v>
      </c>
      <c r="E352" s="101" t="s">
        <v>376</v>
      </c>
      <c r="F352" s="102" t="s">
        <v>69</v>
      </c>
      <c r="G352" s="83">
        <v>0.44</v>
      </c>
      <c r="H352" s="191">
        <v>51.65</v>
      </c>
      <c r="I352" s="84">
        <f t="shared" ref="I352:I357" si="4">ROUND(G352*H352,2)</f>
        <v>22.73</v>
      </c>
      <c r="J352" s="85"/>
    </row>
    <row r="353" spans="1:10" x14ac:dyDescent="0.2">
      <c r="A353" s="74"/>
      <c r="B353" s="115" t="s">
        <v>221</v>
      </c>
      <c r="C353" s="116" t="s">
        <v>193</v>
      </c>
      <c r="D353" s="116">
        <v>87873</v>
      </c>
      <c r="E353" s="115" t="s">
        <v>222</v>
      </c>
      <c r="F353" s="117" t="s">
        <v>69</v>
      </c>
      <c r="G353" s="118">
        <v>0.44</v>
      </c>
      <c r="H353" s="191">
        <v>4.59</v>
      </c>
      <c r="I353" s="84">
        <f t="shared" si="4"/>
        <v>2.02</v>
      </c>
      <c r="J353" s="119"/>
    </row>
    <row r="354" spans="1:10" x14ac:dyDescent="0.2">
      <c r="A354" s="74"/>
      <c r="B354" s="115" t="s">
        <v>221</v>
      </c>
      <c r="C354" s="116" t="s">
        <v>195</v>
      </c>
      <c r="D354" s="116">
        <v>89048</v>
      </c>
      <c r="E354" s="115" t="s">
        <v>223</v>
      </c>
      <c r="F354" s="117" t="s">
        <v>69</v>
      </c>
      <c r="G354" s="118">
        <v>0.44</v>
      </c>
      <c r="H354" s="191">
        <v>32.090000000000003</v>
      </c>
      <c r="I354" s="84">
        <f t="shared" si="4"/>
        <v>14.12</v>
      </c>
      <c r="J354" s="119"/>
    </row>
    <row r="355" spans="1:10" x14ac:dyDescent="0.2">
      <c r="A355" s="74"/>
      <c r="B355" s="115" t="s">
        <v>221</v>
      </c>
      <c r="C355" s="116" t="s">
        <v>188</v>
      </c>
      <c r="D355" s="116">
        <v>96619</v>
      </c>
      <c r="E355" s="115" t="s">
        <v>224</v>
      </c>
      <c r="F355" s="117" t="s">
        <v>69</v>
      </c>
      <c r="G355" s="118">
        <v>0.5</v>
      </c>
      <c r="H355" s="191">
        <v>25.65</v>
      </c>
      <c r="I355" s="84">
        <f t="shared" si="4"/>
        <v>12.83</v>
      </c>
      <c r="J355" s="119"/>
    </row>
    <row r="356" spans="1:10" x14ac:dyDescent="0.2">
      <c r="A356" s="74"/>
      <c r="B356" s="115" t="s">
        <v>221</v>
      </c>
      <c r="C356" s="116" t="s">
        <v>225</v>
      </c>
      <c r="D356" s="116">
        <v>96402</v>
      </c>
      <c r="E356" s="115" t="s">
        <v>226</v>
      </c>
      <c r="F356" s="117" t="s">
        <v>69</v>
      </c>
      <c r="G356" s="118">
        <v>0.59</v>
      </c>
      <c r="H356" s="191">
        <v>1.77</v>
      </c>
      <c r="I356" s="84">
        <f t="shared" si="4"/>
        <v>1.04</v>
      </c>
      <c r="J356" s="119"/>
    </row>
    <row r="357" spans="1:10" ht="22.5" customHeight="1" x14ac:dyDescent="0.2">
      <c r="A357" s="74"/>
      <c r="B357" s="115"/>
      <c r="C357" s="116"/>
      <c r="D357" s="245"/>
      <c r="E357" s="246"/>
      <c r="F357" s="247"/>
      <c r="G357" s="248"/>
      <c r="H357" s="249"/>
      <c r="I357" s="250">
        <f t="shared" si="4"/>
        <v>0</v>
      </c>
      <c r="J357" s="251"/>
    </row>
    <row r="358" spans="1:10" s="104" customFormat="1" x14ac:dyDescent="0.2">
      <c r="A358" s="105"/>
      <c r="B358" s="106"/>
      <c r="C358" s="107"/>
      <c r="D358" s="253"/>
      <c r="E358" s="252"/>
      <c r="F358" s="254"/>
      <c r="G358" s="255"/>
      <c r="H358" s="256"/>
      <c r="I358" s="257"/>
      <c r="J358" s="258"/>
    </row>
    <row r="359" spans="1:10" x14ac:dyDescent="0.2">
      <c r="A359" s="91" t="s">
        <v>9</v>
      </c>
      <c r="B359" s="91"/>
      <c r="C359" s="92"/>
      <c r="D359" s="92"/>
      <c r="E359" s="93"/>
      <c r="F359" s="94"/>
      <c r="G359" s="95"/>
      <c r="H359" s="96"/>
      <c r="I359" s="97"/>
      <c r="J359" s="98">
        <f>SUM(I352:J358)</f>
        <v>52.739999999999995</v>
      </c>
    </row>
    <row r="363" spans="1:10" x14ac:dyDescent="0.2">
      <c r="A363" s="66" t="s">
        <v>65</v>
      </c>
      <c r="B363" s="66" t="s">
        <v>132</v>
      </c>
      <c r="C363" s="66"/>
      <c r="D363" s="66"/>
      <c r="E363" s="67"/>
      <c r="F363" s="68"/>
      <c r="G363" s="69"/>
      <c r="H363" s="70"/>
      <c r="I363" s="71"/>
      <c r="J363" s="73" t="s">
        <v>67</v>
      </c>
    </row>
    <row r="364" spans="1:10" x14ac:dyDescent="0.2">
      <c r="A364" s="66" t="s">
        <v>227</v>
      </c>
      <c r="B364" s="114" t="s">
        <v>228</v>
      </c>
      <c r="C364" s="66"/>
      <c r="D364" s="66"/>
      <c r="E364" s="67"/>
      <c r="F364" s="68"/>
      <c r="G364" s="69"/>
      <c r="H364" s="70"/>
      <c r="I364" s="71"/>
      <c r="J364" s="73" t="s">
        <v>69</v>
      </c>
    </row>
    <row r="365" spans="1:10" x14ac:dyDescent="0.2">
      <c r="A365" s="66" t="s">
        <v>229</v>
      </c>
      <c r="B365" s="66" t="s">
        <v>70</v>
      </c>
      <c r="C365" s="66" t="s">
        <v>71</v>
      </c>
      <c r="D365" s="66" t="s">
        <v>72</v>
      </c>
      <c r="E365" s="120" t="s">
        <v>73</v>
      </c>
      <c r="F365" s="68" t="s">
        <v>74</v>
      </c>
      <c r="G365" s="121" t="s">
        <v>75</v>
      </c>
      <c r="H365" s="122" t="s">
        <v>8</v>
      </c>
      <c r="I365" s="123" t="s">
        <v>76</v>
      </c>
      <c r="J365" s="73" t="s">
        <v>9</v>
      </c>
    </row>
    <row r="366" spans="1:10" s="104" customFormat="1" x14ac:dyDescent="0.2">
      <c r="A366" s="99"/>
      <c r="B366" s="101" t="s">
        <v>77</v>
      </c>
      <c r="C366" s="100" t="s">
        <v>187</v>
      </c>
      <c r="D366" s="100">
        <v>7313</v>
      </c>
      <c r="E366" s="101" t="s">
        <v>230</v>
      </c>
      <c r="F366" s="102" t="s">
        <v>231</v>
      </c>
      <c r="G366" s="83">
        <v>0.5</v>
      </c>
      <c r="H366" s="190">
        <v>14.23</v>
      </c>
      <c r="I366" s="84">
        <f>ROUND(G366*H366,2)</f>
        <v>7.12</v>
      </c>
      <c r="J366" s="85"/>
    </row>
    <row r="367" spans="1:10" s="104" customFormat="1" x14ac:dyDescent="0.2">
      <c r="A367" s="105"/>
      <c r="B367" s="106"/>
      <c r="C367" s="107"/>
      <c r="D367" s="107"/>
      <c r="E367" s="106"/>
      <c r="F367" s="108"/>
      <c r="G367" s="109"/>
      <c r="H367" s="110"/>
      <c r="I367" s="111"/>
      <c r="J367" s="112">
        <f>SUM(I366:I366)</f>
        <v>7.12</v>
      </c>
    </row>
    <row r="368" spans="1:10" s="104" customFormat="1" x14ac:dyDescent="0.2">
      <c r="A368" s="99"/>
      <c r="B368" s="101" t="s">
        <v>100</v>
      </c>
      <c r="C368" s="100" t="s">
        <v>187</v>
      </c>
      <c r="D368" s="100">
        <v>6111</v>
      </c>
      <c r="E368" s="101" t="s">
        <v>105</v>
      </c>
      <c r="F368" s="102" t="s">
        <v>135</v>
      </c>
      <c r="G368" s="83">
        <v>0.4</v>
      </c>
      <c r="H368" s="183">
        <f>$H$39</f>
        <v>10.35</v>
      </c>
      <c r="I368" s="84">
        <f>ROUND(G368*H368,2)</f>
        <v>4.1399999999999997</v>
      </c>
      <c r="J368" s="85"/>
    </row>
    <row r="369" spans="1:10" x14ac:dyDescent="0.2">
      <c r="A369" s="74"/>
      <c r="B369" s="74"/>
      <c r="C369" s="75"/>
      <c r="D369" s="75"/>
      <c r="E369" s="82"/>
      <c r="F369" s="77"/>
      <c r="G369" s="83"/>
      <c r="H369" s="89"/>
      <c r="I369" s="90"/>
      <c r="J369" s="85">
        <f>SUM(I368)</f>
        <v>4.1399999999999997</v>
      </c>
    </row>
    <row r="370" spans="1:10" x14ac:dyDescent="0.2">
      <c r="A370" s="91" t="s">
        <v>9</v>
      </c>
      <c r="B370" s="91"/>
      <c r="C370" s="92"/>
      <c r="D370" s="92"/>
      <c r="E370" s="93"/>
      <c r="F370" s="94"/>
      <c r="G370" s="95"/>
      <c r="H370" s="96"/>
      <c r="I370" s="97"/>
      <c r="J370" s="98">
        <f>SUM(J366:J369)</f>
        <v>11.26</v>
      </c>
    </row>
    <row r="371" spans="1:10" ht="23.25" customHeight="1" x14ac:dyDescent="0.2">
      <c r="A371" s="535" t="s">
        <v>232</v>
      </c>
      <c r="B371" s="535"/>
      <c r="C371" s="535"/>
      <c r="D371" s="535"/>
      <c r="E371" s="535"/>
      <c r="F371" s="535"/>
      <c r="G371" s="535"/>
      <c r="H371" s="535"/>
      <c r="I371" s="535"/>
      <c r="J371" s="535"/>
    </row>
  </sheetData>
  <sheetProtection selectLockedCells="1" selectUnlockedCells="1"/>
  <mergeCells count="1">
    <mergeCell ref="A371:J371"/>
  </mergeCells>
  <conditionalFormatting sqref="H9:H34 H36:H41 H44:H127 H130:H141 H146:H167 H170:H186 H189:H200 H213:H223 H226:H235 H238:H248 H271:H282 H287:H297 H304:H315 H326:H331 H335:H343 H349:H351 H358:H359 H363:H365 H367:H370 H253:H255 H257:H264">
    <cfRule type="expression" dxfId="275" priority="7" stopIfTrue="1">
      <formula>$B9="M-M-S"</formula>
    </cfRule>
    <cfRule type="expression" dxfId="274" priority="8" stopIfTrue="1">
      <formula>$J9&lt;&gt;""</formula>
    </cfRule>
    <cfRule type="expression" dxfId="273" priority="9" stopIfTrue="1">
      <formula>OR($D9="-",AND($D9="",$J9&lt;&gt;""))</formula>
    </cfRule>
  </conditionalFormatting>
  <conditionalFormatting sqref="J9:J34 J36:J41 J44:J127 J130:J141 J146:J164 J166:J167 J170:J183 J185:J186 J189:J200 J213:J223 J226:J235 J238:J248 J253:J264 J271:J282 J287:J297 J304:J315 J326:J331 J335:J343 J349:J359 J363:J370">
    <cfRule type="expression" dxfId="272" priority="10" stopIfTrue="1">
      <formula>OR(J9="UNID",OR(J9="TOTAL",#REF!="UNID"))</formula>
    </cfRule>
    <cfRule type="expression" dxfId="271" priority="11" stopIfTrue="1">
      <formula>J9&lt;&gt;""</formula>
    </cfRule>
    <cfRule type="expression" dxfId="270" priority="12" stopIfTrue="1">
      <formula>AND(J9="",B9&lt;&gt;"")</formula>
    </cfRule>
  </conditionalFormatting>
  <conditionalFormatting sqref="A44 A66 A74 A88 A101 A109 A117 A130 A146 A148 A170 A172 A189 A191 A213 A215 A226 A228 A238 A240 A253 A255 A271 A273 A287 A289 A304 A306 A326 A335 A349 A353:A357 A363 A365">
    <cfRule type="expression" dxfId="269" priority="13" stopIfTrue="1">
      <formula>OR(A44="CODIGO",A43="CODIGO")</formula>
    </cfRule>
    <cfRule type="expression" dxfId="268" priority="14" stopIfTrue="1">
      <formula>J44&lt;&gt;""</formula>
    </cfRule>
    <cfRule type="expression" dxfId="267" priority="15" stopIfTrue="1">
      <formula>B44&lt;&gt;""</formula>
    </cfRule>
  </conditionalFormatting>
  <conditionalFormatting sqref="C9:C34 C36:C41 C44:C127 C130:C141 C146:C164 C166:C167 C170:C183 C185:C186 C189:C200 C213:C223 C226:C235 C238:C248 C253:C264 C271:C282 C287:C297 C304:C315 C326:C331 C335:C343 C349:C359 C363:C370">
    <cfRule type="expression" dxfId="266" priority="16" stopIfTrue="1">
      <formula>$B9="M-M-S"</formula>
    </cfRule>
    <cfRule type="cellIs" dxfId="265" priority="17" stopIfTrue="1" operator="notEqual">
      <formula>""</formula>
    </cfRule>
    <cfRule type="expression" dxfId="264" priority="18" stopIfTrue="1">
      <formula>J9&lt;&gt;""</formula>
    </cfRule>
  </conditionalFormatting>
  <conditionalFormatting sqref="D9:D34 D36:D41 D44:D127 D130:D141 D146:D164 D166:D167 D170:D183 D185:D186 D189:D200 D213:D223 D226:D235 D238:D248 D253:D264 D271:D282 D287:D297 D304:D315 D326:D331 D335:D343 D349:D359 D363:D370">
    <cfRule type="expression" dxfId="263" priority="19" stopIfTrue="1">
      <formula>$B9="M-M-S"</formula>
    </cfRule>
    <cfRule type="cellIs" dxfId="262" priority="20" stopIfTrue="1" operator="notEqual">
      <formula>""</formula>
    </cfRule>
    <cfRule type="expression" dxfId="261" priority="21" stopIfTrue="1">
      <formula>J9&lt;&gt;""</formula>
    </cfRule>
  </conditionalFormatting>
  <conditionalFormatting sqref="B65 B69 B72:B73 B77:B83 B86:B87 B91:B96 B99:B100 B104 B107:B108 B112 B115:B116 B120:B125 B133:B139 B149:B160 B163 B173:B182 B192:B198 B216:B221 B229:B233 B241:B246 B256:B262 B274:B280 B290:B295 B307:B313 B329 B338:B341 B352 B358 B366:B368 E9:E29 E36:E41 E44:E127 E130:E141 E146:E164 E166:E167 E170:E183 E185:E186 E189:E200 E213:E223 E226:E235 E238:E248 E253:E255 E271:E282 E287:E297 E304:E315 E326:E331 E335:E343 E349:E359 E363:E370 E31:E34 E257:E264">
    <cfRule type="expression" dxfId="260" priority="22" stopIfTrue="1">
      <formula>OR($A9="TOTAL",$B9="M-M-S")</formula>
    </cfRule>
    <cfRule type="cellIs" dxfId="259" priority="23" stopIfTrue="1" operator="notEqual">
      <formula>""</formula>
    </cfRule>
    <cfRule type="expression" dxfId="258" priority="24" stopIfTrue="1">
      <formula>G9&lt;&gt;""</formula>
    </cfRule>
  </conditionalFormatting>
  <conditionalFormatting sqref="F9:F34 F36:F41 F130:F141 F146:F167 F170:F186 F189:F200 F213:F223 F226:F235 F238:F248 F253:F264 F271:F282 F287:F297 F304:F315 F326:F331 F335:F343 F349:F359 F363:F370 F44:F127">
    <cfRule type="expression" dxfId="257" priority="25" stopIfTrue="1">
      <formula>$B9="M-M-S"</formula>
    </cfRule>
    <cfRule type="cellIs" dxfId="256" priority="26" stopIfTrue="1" operator="notEqual">
      <formula>""</formula>
    </cfRule>
    <cfRule type="expression" dxfId="255" priority="27" stopIfTrue="1">
      <formula>J9&lt;&gt;""</formula>
    </cfRule>
  </conditionalFormatting>
  <conditionalFormatting sqref="G9:G34 G36:G41 G130:G141 G146:G164 G166:G167 G170:G183 G185:G186 G189:G200 G213:G223 G226:G235 G238:G248 G253:G264 G271:G282 G287:G297 G304:G315 G326:G331 G335:G343 G349:G359 G363:G370 G44:G127">
    <cfRule type="expression" dxfId="254" priority="28" stopIfTrue="1">
      <formula>OR($A9="TOTAL",$B9="M-M-S")</formula>
    </cfRule>
    <cfRule type="cellIs" dxfId="253" priority="29" stopIfTrue="1" operator="notEqual">
      <formula>""</formula>
    </cfRule>
    <cfRule type="expression" dxfId="252" priority="30" stopIfTrue="1">
      <formula>J9&lt;&gt;""</formula>
    </cfRule>
  </conditionalFormatting>
  <conditionalFormatting sqref="H366:I366 I9:I34 I36:I41 I130:I141 I146:I167 I170:I186 I189:I200 I213:I223 I226:I235 I238:I248 I253:I264 I271:I282 I287:I297 I304:I315 I326:I331 I335:I343 I349:I359 I363:I370 I44:I127">
    <cfRule type="expression" dxfId="251" priority="31" stopIfTrue="1">
      <formula>OR($A9="TOTAL",$B9="M-M-S")</formula>
    </cfRule>
    <cfRule type="cellIs" dxfId="250" priority="32" stopIfTrue="1" operator="notEqual">
      <formula>""</formula>
    </cfRule>
    <cfRule type="expression" dxfId="249" priority="33" stopIfTrue="1">
      <formula>$J9&lt;&gt;""</formula>
    </cfRule>
  </conditionalFormatting>
  <conditionalFormatting sqref="A45:A49 A53:A54 A67:A68 A75:A76 A89:A90 A102:A103 A110:A111 A118:A119 A131:A132 A147 A171 A190 A214 A227 A239 A254 A272 A288 A305 A327:A328 A336:A337 A350:A351 A364 A11:A34">
    <cfRule type="expression" dxfId="248" priority="34" stopIfTrue="1">
      <formula>OR(A11="CODIGO",A9="CODIGO")</formula>
    </cfRule>
    <cfRule type="expression" dxfId="247" priority="35" stopIfTrue="1">
      <formula>J11&lt;&gt;""</formula>
    </cfRule>
    <cfRule type="expression" dxfId="246" priority="36" stopIfTrue="1">
      <formula>#REF!&lt;&gt;""</formula>
    </cfRule>
  </conditionalFormatting>
  <conditionalFormatting sqref="A40:A41 A59:A60 A62:A65 A69:A73 A77:A87 A91:A100 A104:A108 A112:A116 A120:A127 A133:A141 A149:A160 A163:A164 A166:A167 A173:A183 A185:A186 A192:A200 A216:A223 A229:A235 A241:A248 A256:A264 A274:A282 A290:A297 A307:A315 A329:A331 A338:A343 A352 A358:A359 A366:A370">
    <cfRule type="expression" dxfId="245" priority="37" stopIfTrue="1">
      <formula>OR(A40="CODIGO",#REF!="CODIGO")</formula>
    </cfRule>
    <cfRule type="expression" dxfId="244" priority="38" stopIfTrue="1">
      <formula>J40&lt;&gt;""</formula>
    </cfRule>
    <cfRule type="expression" dxfId="243" priority="39" stopIfTrue="1">
      <formula>B40&lt;&gt;""</formula>
    </cfRule>
  </conditionalFormatting>
  <conditionalFormatting sqref="A55">
    <cfRule type="expression" dxfId="242" priority="40" stopIfTrue="1">
      <formula>OR(A55="CODIGO",#REF!="CODIGO")</formula>
    </cfRule>
    <cfRule type="expression" dxfId="241" priority="41" stopIfTrue="1">
      <formula>J55&lt;&gt;""</formula>
    </cfRule>
    <cfRule type="expression" dxfId="240" priority="42" stopIfTrue="1">
      <formula>#REF!&lt;&gt;""</formula>
    </cfRule>
  </conditionalFormatting>
  <conditionalFormatting sqref="A37 A39 A57:A58 A61 A161:A162">
    <cfRule type="expression" dxfId="239" priority="43" stopIfTrue="1">
      <formula>OR(A37="CODIGO",#REF!="CODIGO")</formula>
    </cfRule>
    <cfRule type="expression" dxfId="238" priority="44" stopIfTrue="1">
      <formula>J37&lt;&gt;""</formula>
    </cfRule>
    <cfRule type="expression" dxfId="237" priority="45" stopIfTrue="1">
      <formula>#REF!&lt;&gt;""</formula>
    </cfRule>
  </conditionalFormatting>
  <conditionalFormatting sqref="A36 A38 A56">
    <cfRule type="expression" dxfId="236" priority="46" stopIfTrue="1">
      <formula>OR(A36="CODIGO",A28="CODIGO")</formula>
    </cfRule>
    <cfRule type="expression" dxfId="235" priority="47" stopIfTrue="1">
      <formula>J36&lt;&gt;""</formula>
    </cfRule>
    <cfRule type="expression" dxfId="234" priority="48" stopIfTrue="1">
      <formula>#REF!&lt;&gt;""</formula>
    </cfRule>
  </conditionalFormatting>
  <conditionalFormatting sqref="A50:A52">
    <cfRule type="expression" dxfId="233" priority="49" stopIfTrue="1">
      <formula>OR(A50="CODIGO",A47="CODIGO")</formula>
    </cfRule>
    <cfRule type="expression" dxfId="232" priority="50" stopIfTrue="1">
      <formula>J50&lt;&gt;""</formula>
    </cfRule>
    <cfRule type="expression" dxfId="231" priority="51" stopIfTrue="1">
      <formula>#REF!&lt;&gt;""</formula>
    </cfRule>
  </conditionalFormatting>
  <conditionalFormatting sqref="B239 B254 B272 B288 B305 B364">
    <cfRule type="expression" dxfId="230" priority="52" stopIfTrue="1">
      <formula>OR(A239="CODIGO",OR(#REF!="CODIGO",B239="M-M-S"))</formula>
    </cfRule>
    <cfRule type="cellIs" dxfId="229" priority="53" stopIfTrue="1" operator="notEqual">
      <formula>""</formula>
    </cfRule>
    <cfRule type="expression" dxfId="228" priority="54" stopIfTrue="1">
      <formula>J239&lt;&gt;""</formula>
    </cfRule>
  </conditionalFormatting>
  <conditionalFormatting sqref="B101:B103 B109:B111 B117:B119 B130:B132 B189:B191 B363">
    <cfRule type="expression" dxfId="227" priority="61" stopIfTrue="1">
      <formula>OR(A101="CODIGO",OR(A71="CODIGO",B101="M-M-S"))</formula>
    </cfRule>
    <cfRule type="cellIs" dxfId="226" priority="62" stopIfTrue="1" operator="notEqual">
      <formula>""</formula>
    </cfRule>
    <cfRule type="expression" dxfId="225" priority="63" stopIfTrue="1">
      <formula>J101&lt;&gt;""</formula>
    </cfRule>
  </conditionalFormatting>
  <conditionalFormatting sqref="B70:B71 B84:B85 B97:B98 B105:B106 B113:B114 B126:B127 B140:B141 B161:B162 B164 B166:B167 B183 B185:B186 B199:B200 B222:B223 B234:B235 B330:B331 B342:B343 B44:B64">
    <cfRule type="expression" dxfId="224" priority="64" stopIfTrue="1">
      <formula>OR(A44="CODIGO",OR(#REF!="CODIGO",B44="M-M-S"))</formula>
    </cfRule>
    <cfRule type="cellIs" dxfId="223" priority="65" stopIfTrue="1" operator="notEqual">
      <formula>""</formula>
    </cfRule>
    <cfRule type="expression" dxfId="222" priority="66" stopIfTrue="1">
      <formula>J44&lt;&gt;""</formula>
    </cfRule>
  </conditionalFormatting>
  <conditionalFormatting sqref="B36:B41">
    <cfRule type="expression" dxfId="221" priority="67" stopIfTrue="1">
      <formula>OR(A36="CODIGO",OR(#REF!="CODIGO",B36="M-M-S"))</formula>
    </cfRule>
    <cfRule type="cellIs" dxfId="220" priority="68" stopIfTrue="1" operator="notEqual">
      <formula>""</formula>
    </cfRule>
    <cfRule type="expression" dxfId="219" priority="69" stopIfTrue="1">
      <formula>J36&lt;&gt;""</formula>
    </cfRule>
  </conditionalFormatting>
  <conditionalFormatting sqref="B9:B34">
    <cfRule type="expression" dxfId="218" priority="70" stopIfTrue="1">
      <formula>OR(A9="CODIGO",OR(#REF!="CODIGO",B9="M-M-S"))</formula>
    </cfRule>
    <cfRule type="cellIs" dxfId="217" priority="71" stopIfTrue="1" operator="notEqual">
      <formula>""</formula>
    </cfRule>
    <cfRule type="expression" dxfId="216" priority="72" stopIfTrue="1">
      <formula>J9&lt;&gt;""</formula>
    </cfRule>
  </conditionalFormatting>
  <conditionalFormatting sqref="B240 B306 B365">
    <cfRule type="expression" dxfId="215" priority="73" stopIfTrue="1">
      <formula>OR(A240="CODIGO",OR(A223="CODIGO",B240="M-M-S"))</formula>
    </cfRule>
    <cfRule type="cellIs" dxfId="214" priority="74" stopIfTrue="1" operator="notEqual">
      <formula>""</formula>
    </cfRule>
    <cfRule type="expression" dxfId="213" priority="75" stopIfTrue="1">
      <formula>J240&lt;&gt;""</formula>
    </cfRule>
  </conditionalFormatting>
  <conditionalFormatting sqref="B353:B357">
    <cfRule type="expression" dxfId="212" priority="94" stopIfTrue="1">
      <formula>OR(A353="CODIGO",OR(A429="CODIGO",B353="M-M-S"))</formula>
    </cfRule>
    <cfRule type="cellIs" dxfId="211" priority="95" stopIfTrue="1" operator="notEqual">
      <formula>""</formula>
    </cfRule>
    <cfRule type="expression" dxfId="210" priority="96" stopIfTrue="1">
      <formula>J353&lt;&gt;""</formula>
    </cfRule>
  </conditionalFormatting>
  <conditionalFormatting sqref="H256">
    <cfRule type="expression" dxfId="209" priority="4" stopIfTrue="1">
      <formula>OR($A256="TOTAL",$B256="M-M-S")</formula>
    </cfRule>
    <cfRule type="cellIs" dxfId="208" priority="5" stopIfTrue="1" operator="notEqual">
      <formula>""</formula>
    </cfRule>
    <cfRule type="expression" dxfId="207" priority="6" stopIfTrue="1">
      <formula>K256&lt;&gt;""</formula>
    </cfRule>
  </conditionalFormatting>
  <conditionalFormatting sqref="B66:B68 B74:B76 B88:B90">
    <cfRule type="expression" dxfId="206" priority="97" stopIfTrue="1">
      <formula>OR(A66="CODIGO",OR(A35="CODIGO",B66="M-M-S"))</formula>
    </cfRule>
    <cfRule type="cellIs" dxfId="205" priority="98" stopIfTrue="1" operator="notEqual">
      <formula>""</formula>
    </cfRule>
    <cfRule type="expression" dxfId="204" priority="99" stopIfTrue="1">
      <formula>J66&lt;&gt;""</formula>
    </cfRule>
  </conditionalFormatting>
  <conditionalFormatting sqref="A9">
    <cfRule type="expression" dxfId="203" priority="100" stopIfTrue="1">
      <formula>OR(A9="CODIGO",#REF!="CODIGO")</formula>
    </cfRule>
    <cfRule type="expression" dxfId="202" priority="101" stopIfTrue="1">
      <formula>J9&lt;&gt;""</formula>
    </cfRule>
    <cfRule type="expression" dxfId="201" priority="102" stopIfTrue="1">
      <formula>B9&lt;&gt;""</formula>
    </cfRule>
  </conditionalFormatting>
  <conditionalFormatting sqref="A10">
    <cfRule type="expression" dxfId="200" priority="103" stopIfTrue="1">
      <formula>OR(A10="CODIGO",#REF!="CODIGO")</formula>
    </cfRule>
    <cfRule type="expression" dxfId="199" priority="104" stopIfTrue="1">
      <formula>J10&lt;&gt;""</formula>
    </cfRule>
    <cfRule type="expression" dxfId="198" priority="105" stopIfTrue="1">
      <formula>#REF!&lt;&gt;""</formula>
    </cfRule>
  </conditionalFormatting>
  <conditionalFormatting sqref="B146:B148">
    <cfRule type="expression" dxfId="197" priority="106" stopIfTrue="1">
      <formula>OR(A146="CODIGO",OR(A137="CODIGO",B146="M-M-S"))</formula>
    </cfRule>
    <cfRule type="cellIs" dxfId="196" priority="107" stopIfTrue="1" operator="notEqual">
      <formula>""</formula>
    </cfRule>
    <cfRule type="expression" dxfId="195" priority="108" stopIfTrue="1">
      <formula>J146&lt;&gt;""</formula>
    </cfRule>
  </conditionalFormatting>
  <conditionalFormatting sqref="B170:B172 B226:B228 B238 B271 B287 B326:B328 B335:B337 B349:B351">
    <cfRule type="expression" dxfId="194" priority="109" stopIfTrue="1">
      <formula>OR(A170="CODIGO",OR(#REF!="CODIGO",B170="M-M-S"))</formula>
    </cfRule>
    <cfRule type="cellIs" dxfId="193" priority="110" stopIfTrue="1" operator="notEqual">
      <formula>""</formula>
    </cfRule>
    <cfRule type="expression" dxfId="192" priority="111" stopIfTrue="1">
      <formula>J170&lt;&gt;""</formula>
    </cfRule>
  </conditionalFormatting>
  <conditionalFormatting sqref="B247:B248 B296:B297">
    <cfRule type="expression" dxfId="191" priority="121" stopIfTrue="1">
      <formula>OR(A247="CODIGO",OR(#REF!="CODIGO",B247="M-M-S"))</formula>
    </cfRule>
    <cfRule type="cellIs" dxfId="190" priority="122" stopIfTrue="1" operator="notEqual">
      <formula>""</formula>
    </cfRule>
    <cfRule type="expression" dxfId="189" priority="123" stopIfTrue="1">
      <formula>J247&lt;&gt;""</formula>
    </cfRule>
  </conditionalFormatting>
  <conditionalFormatting sqref="B213:B215">
    <cfRule type="expression" dxfId="188" priority="163" stopIfTrue="1">
      <formula>OR(A213="CODIGO",OR(A208="CODIGO",B213="M-M-S"))</formula>
    </cfRule>
    <cfRule type="cellIs" dxfId="187" priority="164" stopIfTrue="1" operator="notEqual">
      <formula>""</formula>
    </cfRule>
    <cfRule type="expression" dxfId="186" priority="165" stopIfTrue="1">
      <formula>J213&lt;&gt;""</formula>
    </cfRule>
  </conditionalFormatting>
  <conditionalFormatting sqref="E204">
    <cfRule type="expression" dxfId="185" priority="166" stopIfTrue="1">
      <formula>OR(E204="CODIGO",A210="CODIGO")</formula>
    </cfRule>
    <cfRule type="expression" dxfId="184" priority="167" stopIfTrue="1">
      <formula>#REF!&lt;&gt;""</formula>
    </cfRule>
    <cfRule type="expression" dxfId="183" priority="168" stopIfTrue="1">
      <formula>#REF!&lt;&gt;""</formula>
    </cfRule>
  </conditionalFormatting>
  <conditionalFormatting sqref="B253">
    <cfRule type="expression" dxfId="182" priority="169" stopIfTrue="1">
      <formula>OR(A253="CODIGO",OR(A234="CODIGO",B253="M-M-S"))</formula>
    </cfRule>
    <cfRule type="cellIs" dxfId="181" priority="170" stopIfTrue="1" operator="notEqual">
      <formula>""</formula>
    </cfRule>
    <cfRule type="expression" dxfId="180" priority="171" stopIfTrue="1">
      <formula>J253&lt;&gt;""</formula>
    </cfRule>
  </conditionalFormatting>
  <conditionalFormatting sqref="B255">
    <cfRule type="expression" dxfId="179" priority="175" stopIfTrue="1">
      <formula>OR(A255="CODIGO",OR(A249="CODIGO",B255="M-M-S"))</formula>
    </cfRule>
    <cfRule type="cellIs" dxfId="178" priority="176" stopIfTrue="1" operator="notEqual">
      <formula>""</formula>
    </cfRule>
    <cfRule type="expression" dxfId="177" priority="177" stopIfTrue="1">
      <formula>J255&lt;&gt;""</formula>
    </cfRule>
  </conditionalFormatting>
  <conditionalFormatting sqref="B263:B264">
    <cfRule type="expression" dxfId="176" priority="178" stopIfTrue="1">
      <formula>OR(A263="CODIGO",OR(A223="CODIGO",B263="M-M-S"))</formula>
    </cfRule>
    <cfRule type="cellIs" dxfId="175" priority="179" stopIfTrue="1" operator="notEqual">
      <formula>""</formula>
    </cfRule>
    <cfRule type="expression" dxfId="174" priority="180" stopIfTrue="1">
      <formula>J263&lt;&gt;""</formula>
    </cfRule>
  </conditionalFormatting>
  <conditionalFormatting sqref="B273">
    <cfRule type="expression" dxfId="173" priority="187" stopIfTrue="1">
      <formula>OR(A273="CODIGO",OR(#REF!="CODIGO",B273="M-M-S"))</formula>
    </cfRule>
    <cfRule type="cellIs" dxfId="172" priority="188" stopIfTrue="1" operator="notEqual">
      <formula>""</formula>
    </cfRule>
    <cfRule type="expression" dxfId="171" priority="189" stopIfTrue="1">
      <formula>J273&lt;&gt;""</formula>
    </cfRule>
  </conditionalFormatting>
  <conditionalFormatting sqref="B281:B282">
    <cfRule type="expression" dxfId="170" priority="196" stopIfTrue="1">
      <formula>OR(A281="CODIGO",OR(A266="CODIGO",B281="M-M-S"))</formula>
    </cfRule>
    <cfRule type="cellIs" dxfId="169" priority="197" stopIfTrue="1" operator="notEqual">
      <formula>""</formula>
    </cfRule>
    <cfRule type="expression" dxfId="168" priority="198" stopIfTrue="1">
      <formula>J281&lt;&gt;""</formula>
    </cfRule>
  </conditionalFormatting>
  <conditionalFormatting sqref="B304">
    <cfRule type="expression" dxfId="167" priority="199" stopIfTrue="1">
      <formula>OR(A304="CODIGO",OR(A283="CODIGO",B304="M-M-S"))</formula>
    </cfRule>
    <cfRule type="cellIs" dxfId="166" priority="200" stopIfTrue="1" operator="notEqual">
      <formula>""</formula>
    </cfRule>
    <cfRule type="expression" dxfId="165" priority="201" stopIfTrue="1">
      <formula>J304&lt;&gt;""</formula>
    </cfRule>
  </conditionalFormatting>
  <conditionalFormatting sqref="B289">
    <cfRule type="expression" dxfId="164" priority="202" stopIfTrue="1">
      <formula>OR(A289="CODIGO",OR(A281="CODIGO",B289="M-M-S"))</formula>
    </cfRule>
    <cfRule type="cellIs" dxfId="163" priority="203" stopIfTrue="1" operator="notEqual">
      <formula>""</formula>
    </cfRule>
    <cfRule type="expression" dxfId="162" priority="204" stopIfTrue="1">
      <formula>J289&lt;&gt;""</formula>
    </cfRule>
  </conditionalFormatting>
  <conditionalFormatting sqref="B314:B315">
    <cfRule type="expression" dxfId="161" priority="205" stopIfTrue="1">
      <formula>OR(A314="CODIGO",OR(A272="CODIGO",B314="M-M-S"))</formula>
    </cfRule>
    <cfRule type="cellIs" dxfId="160" priority="206" stopIfTrue="1" operator="notEqual">
      <formula>""</formula>
    </cfRule>
    <cfRule type="expression" dxfId="159" priority="207" stopIfTrue="1">
      <formula>J314&lt;&gt;""</formula>
    </cfRule>
  </conditionalFormatting>
  <conditionalFormatting sqref="B369:B370">
    <cfRule type="expression" dxfId="158" priority="238" stopIfTrue="1">
      <formula>OR(A369="CODIGO",OR(#REF!="CODIGO",B369="M-M-S"))</formula>
    </cfRule>
    <cfRule type="cellIs" dxfId="157" priority="239" stopIfTrue="1" operator="notEqual">
      <formula>""</formula>
    </cfRule>
    <cfRule type="expression" dxfId="156" priority="240" stopIfTrue="1">
      <formula>J369&lt;&gt;""</formula>
    </cfRule>
  </conditionalFormatting>
  <conditionalFormatting sqref="B359">
    <cfRule type="expression" dxfId="155" priority="244" stopIfTrue="1">
      <formula>OR(A359="CODIGO",OR(A320="CODIGO",B359="M-M-S"))</formula>
    </cfRule>
    <cfRule type="cellIs" dxfId="154" priority="245" stopIfTrue="1" operator="notEqual">
      <formula>""</formula>
    </cfRule>
    <cfRule type="expression" dxfId="153" priority="246" stopIfTrue="1">
      <formula>J359&lt;&gt;""</formula>
    </cfRule>
  </conditionalFormatting>
  <pageMargins left="0.74791666666666667" right="0.74791666666666667" top="0.98402777777777772" bottom="0.98402777777777772" header="0.51180555555555551" footer="0.51180555555555551"/>
  <pageSetup paperSize="9" scale="59" firstPageNumber="0" orientation="portrait" horizontalDpi="300" verticalDpi="300" r:id="rId1"/>
  <headerFooter alignWithMargins="0"/>
  <rowBreaks count="4" manualBreakCount="4">
    <brk id="65" max="16383" man="1"/>
    <brk id="143" max="16383" man="1"/>
    <brk id="206" max="16383" man="1"/>
    <brk id="26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8"/>
  <sheetViews>
    <sheetView workbookViewId="0">
      <selection activeCell="D20" sqref="D20"/>
    </sheetView>
  </sheetViews>
  <sheetFormatPr defaultRowHeight="12.75" x14ac:dyDescent="0.2"/>
  <cols>
    <col min="1" max="1" width="19" customWidth="1"/>
    <col min="4" max="4" width="43" customWidth="1"/>
    <col min="6" max="6" width="8.28515625" customWidth="1"/>
    <col min="8" max="8" width="9.5703125" bestFit="1" customWidth="1"/>
  </cols>
  <sheetData>
    <row r="1" spans="1:10" ht="30" x14ac:dyDescent="0.2">
      <c r="A1" s="421" t="s">
        <v>522</v>
      </c>
      <c r="B1" s="422" t="s">
        <v>523</v>
      </c>
      <c r="C1" s="421" t="s">
        <v>524</v>
      </c>
      <c r="D1" s="421" t="s">
        <v>525</v>
      </c>
      <c r="E1" s="537" t="s">
        <v>526</v>
      </c>
      <c r="F1" s="537"/>
      <c r="G1" s="423" t="s">
        <v>527</v>
      </c>
      <c r="H1" s="422" t="s">
        <v>528</v>
      </c>
      <c r="I1" s="422" t="s">
        <v>529</v>
      </c>
      <c r="J1" s="422" t="s">
        <v>530</v>
      </c>
    </row>
    <row r="2" spans="1:10" ht="30" customHeight="1" x14ac:dyDescent="0.2">
      <c r="A2" s="424" t="s">
        <v>379</v>
      </c>
      <c r="B2" s="425" t="s">
        <v>531</v>
      </c>
      <c r="C2" s="424" t="s">
        <v>325</v>
      </c>
      <c r="D2" s="424" t="s">
        <v>532</v>
      </c>
      <c r="E2" s="538" t="s">
        <v>533</v>
      </c>
      <c r="F2" s="538"/>
      <c r="G2" s="427" t="s">
        <v>15</v>
      </c>
      <c r="H2" s="428">
        <v>1</v>
      </c>
      <c r="I2" s="429">
        <v>67.55</v>
      </c>
      <c r="J2" s="429">
        <f>SUM(J3:J9)</f>
        <v>56.790000000000006</v>
      </c>
    </row>
    <row r="3" spans="1:10" ht="13.5" customHeight="1" x14ac:dyDescent="0.2">
      <c r="A3" s="430" t="s">
        <v>534</v>
      </c>
      <c r="B3" s="431" t="s">
        <v>535</v>
      </c>
      <c r="C3" s="430" t="s">
        <v>325</v>
      </c>
      <c r="D3" s="430" t="s">
        <v>536</v>
      </c>
      <c r="E3" s="539" t="s">
        <v>537</v>
      </c>
      <c r="F3" s="539"/>
      <c r="G3" s="432" t="s">
        <v>102</v>
      </c>
      <c r="H3" s="433">
        <v>0.3</v>
      </c>
      <c r="I3" s="434">
        <v>2.93</v>
      </c>
      <c r="J3" s="429">
        <f t="shared" ref="J3:J9" si="0">I3*H3</f>
        <v>0.879</v>
      </c>
    </row>
    <row r="4" spans="1:10" ht="16.5" customHeight="1" x14ac:dyDescent="0.2">
      <c r="A4" s="430" t="s">
        <v>534</v>
      </c>
      <c r="B4" s="431" t="s">
        <v>538</v>
      </c>
      <c r="C4" s="430" t="s">
        <v>325</v>
      </c>
      <c r="D4" s="430" t="s">
        <v>539</v>
      </c>
      <c r="E4" s="539" t="s">
        <v>537</v>
      </c>
      <c r="F4" s="539"/>
      <c r="G4" s="432" t="s">
        <v>102</v>
      </c>
      <c r="H4" s="433">
        <v>0.3</v>
      </c>
      <c r="I4" s="434">
        <v>2.87</v>
      </c>
      <c r="J4" s="429">
        <f t="shared" si="0"/>
        <v>0.86099999999999999</v>
      </c>
    </row>
    <row r="5" spans="1:10" ht="18" customHeight="1" x14ac:dyDescent="0.2">
      <c r="A5" s="435" t="s">
        <v>540</v>
      </c>
      <c r="B5" s="436" t="s">
        <v>541</v>
      </c>
      <c r="C5" s="435" t="s">
        <v>325</v>
      </c>
      <c r="D5" s="435" t="s">
        <v>542</v>
      </c>
      <c r="E5" s="536" t="s">
        <v>543</v>
      </c>
      <c r="F5" s="536"/>
      <c r="G5" s="437" t="s">
        <v>85</v>
      </c>
      <c r="H5" s="438">
        <v>4.0000000000000001E-3</v>
      </c>
      <c r="I5" s="439">
        <v>25</v>
      </c>
      <c r="J5" s="429">
        <f t="shared" si="0"/>
        <v>0.1</v>
      </c>
    </row>
    <row r="6" spans="1:10" ht="28.5" customHeight="1" x14ac:dyDescent="0.2">
      <c r="A6" s="435" t="s">
        <v>540</v>
      </c>
      <c r="B6" s="436" t="s">
        <v>544</v>
      </c>
      <c r="C6" s="435" t="s">
        <v>72</v>
      </c>
      <c r="D6" s="435" t="s">
        <v>545</v>
      </c>
      <c r="E6" s="536" t="s">
        <v>546</v>
      </c>
      <c r="F6" s="536"/>
      <c r="G6" s="437" t="s">
        <v>279</v>
      </c>
      <c r="H6" s="438">
        <v>0.3</v>
      </c>
      <c r="I6" s="439">
        <v>17.55</v>
      </c>
      <c r="J6" s="429">
        <f t="shared" si="0"/>
        <v>5.2649999999999997</v>
      </c>
    </row>
    <row r="7" spans="1:10" ht="27.75" customHeight="1" x14ac:dyDescent="0.2">
      <c r="A7" s="435" t="s">
        <v>540</v>
      </c>
      <c r="B7" s="440" t="s">
        <v>547</v>
      </c>
      <c r="C7" s="435" t="s">
        <v>72</v>
      </c>
      <c r="D7" s="435" t="s">
        <v>548</v>
      </c>
      <c r="E7" s="536" t="s">
        <v>543</v>
      </c>
      <c r="F7" s="536"/>
      <c r="G7" s="437" t="s">
        <v>74</v>
      </c>
      <c r="H7" s="438">
        <v>1</v>
      </c>
      <c r="I7" s="439">
        <v>1</v>
      </c>
      <c r="J7" s="429">
        <f t="shared" si="0"/>
        <v>1</v>
      </c>
    </row>
    <row r="8" spans="1:10" ht="25.5" x14ac:dyDescent="0.2">
      <c r="A8" s="435" t="s">
        <v>540</v>
      </c>
      <c r="B8" s="436" t="s">
        <v>549</v>
      </c>
      <c r="C8" s="435" t="s">
        <v>72</v>
      </c>
      <c r="D8" s="435" t="s">
        <v>550</v>
      </c>
      <c r="E8" s="536" t="s">
        <v>546</v>
      </c>
      <c r="F8" s="536"/>
      <c r="G8" s="437" t="s">
        <v>279</v>
      </c>
      <c r="H8" s="438">
        <v>0.3</v>
      </c>
      <c r="I8" s="439">
        <v>10.35</v>
      </c>
      <c r="J8" s="429">
        <f t="shared" si="0"/>
        <v>3.105</v>
      </c>
    </row>
    <row r="9" spans="1:10" ht="29.25" customHeight="1" x14ac:dyDescent="0.2">
      <c r="A9" s="435" t="s">
        <v>540</v>
      </c>
      <c r="B9" s="436" t="s">
        <v>551</v>
      </c>
      <c r="C9" s="435" t="s">
        <v>552</v>
      </c>
      <c r="D9" s="435" t="s">
        <v>553</v>
      </c>
      <c r="E9" s="536" t="s">
        <v>543</v>
      </c>
      <c r="F9" s="536"/>
      <c r="G9" s="437" t="s">
        <v>15</v>
      </c>
      <c r="H9" s="438">
        <v>1.06</v>
      </c>
      <c r="I9" s="439">
        <v>43</v>
      </c>
      <c r="J9" s="429">
        <f t="shared" si="0"/>
        <v>45.580000000000005</v>
      </c>
    </row>
    <row r="12" spans="1:10" ht="30" x14ac:dyDescent="0.2">
      <c r="A12" s="421" t="s">
        <v>554</v>
      </c>
      <c r="B12" s="422" t="s">
        <v>523</v>
      </c>
      <c r="C12" s="421" t="s">
        <v>524</v>
      </c>
      <c r="D12" s="421" t="s">
        <v>525</v>
      </c>
      <c r="E12" s="537" t="s">
        <v>526</v>
      </c>
      <c r="F12" s="537"/>
      <c r="G12" s="423" t="s">
        <v>527</v>
      </c>
      <c r="H12" s="422" t="s">
        <v>528</v>
      </c>
      <c r="I12" s="422" t="s">
        <v>529</v>
      </c>
      <c r="J12" s="422" t="s">
        <v>530</v>
      </c>
    </row>
    <row r="13" spans="1:10" ht="25.5" x14ac:dyDescent="0.2">
      <c r="A13" s="424" t="s">
        <v>379</v>
      </c>
      <c r="B13" s="425" t="s">
        <v>555</v>
      </c>
      <c r="C13" s="424" t="s">
        <v>72</v>
      </c>
      <c r="D13" s="424" t="s">
        <v>565</v>
      </c>
      <c r="E13" s="538" t="s">
        <v>556</v>
      </c>
      <c r="F13" s="538"/>
      <c r="G13" s="427" t="s">
        <v>15</v>
      </c>
      <c r="H13" s="428">
        <v>1</v>
      </c>
      <c r="I13" s="429">
        <v>295.12</v>
      </c>
      <c r="J13" s="429">
        <f>SUM(J14:J17)</f>
        <v>317.79638</v>
      </c>
    </row>
    <row r="14" spans="1:10" ht="38.25" x14ac:dyDescent="0.2">
      <c r="A14" s="430" t="s">
        <v>534</v>
      </c>
      <c r="B14" s="431" t="s">
        <v>557</v>
      </c>
      <c r="C14" s="430" t="s">
        <v>72</v>
      </c>
      <c r="D14" s="430" t="s">
        <v>558</v>
      </c>
      <c r="E14" s="539" t="s">
        <v>559</v>
      </c>
      <c r="F14" s="539"/>
      <c r="G14" s="432" t="s">
        <v>24</v>
      </c>
      <c r="H14" s="433">
        <v>1.2E-2</v>
      </c>
      <c r="I14" s="434">
        <v>499.77</v>
      </c>
      <c r="J14" s="429">
        <f t="shared" ref="J14:J17" si="1">I14*H14</f>
        <v>5.9972399999999997</v>
      </c>
    </row>
    <row r="15" spans="1:10" x14ac:dyDescent="0.2">
      <c r="A15" s="430" t="s">
        <v>534</v>
      </c>
      <c r="B15" s="431" t="s">
        <v>560</v>
      </c>
      <c r="C15" s="430" t="s">
        <v>72</v>
      </c>
      <c r="D15" s="430" t="s">
        <v>561</v>
      </c>
      <c r="E15" s="539" t="s">
        <v>559</v>
      </c>
      <c r="F15" s="539"/>
      <c r="G15" s="432" t="s">
        <v>279</v>
      </c>
      <c r="H15" s="433">
        <v>0.45700000000000002</v>
      </c>
      <c r="I15" s="434">
        <v>24.03</v>
      </c>
      <c r="J15" s="429">
        <f t="shared" si="1"/>
        <v>10.981710000000001</v>
      </c>
    </row>
    <row r="16" spans="1:10" x14ac:dyDescent="0.2">
      <c r="A16" s="430" t="s">
        <v>534</v>
      </c>
      <c r="B16" s="431" t="s">
        <v>562</v>
      </c>
      <c r="C16" s="430" t="s">
        <v>72</v>
      </c>
      <c r="D16" s="430" t="s">
        <v>563</v>
      </c>
      <c r="E16" s="539" t="s">
        <v>559</v>
      </c>
      <c r="F16" s="539"/>
      <c r="G16" s="432" t="s">
        <v>279</v>
      </c>
      <c r="H16" s="433">
        <v>0.22900000000000001</v>
      </c>
      <c r="I16" s="434">
        <v>16.670000000000002</v>
      </c>
      <c r="J16" s="429">
        <f t="shared" si="1"/>
        <v>3.8174300000000003</v>
      </c>
    </row>
    <row r="17" spans="1:10" ht="25.5" x14ac:dyDescent="0.2">
      <c r="A17" s="435" t="s">
        <v>540</v>
      </c>
      <c r="B17" s="436" t="s">
        <v>564</v>
      </c>
      <c r="C17" s="435" t="s">
        <v>552</v>
      </c>
      <c r="D17" s="435" t="s">
        <v>521</v>
      </c>
      <c r="E17" s="536" t="s">
        <v>543</v>
      </c>
      <c r="F17" s="536"/>
      <c r="G17" s="437" t="s">
        <v>15</v>
      </c>
      <c r="H17" s="438">
        <v>1</v>
      </c>
      <c r="I17" s="439">
        <v>297</v>
      </c>
      <c r="J17" s="429">
        <f t="shared" si="1"/>
        <v>297</v>
      </c>
    </row>
    <row r="18" spans="1:10" x14ac:dyDescent="0.2">
      <c r="J18" s="445"/>
    </row>
  </sheetData>
  <mergeCells count="15">
    <mergeCell ref="E15:F15"/>
    <mergeCell ref="E16:F16"/>
    <mergeCell ref="E17:F17"/>
    <mergeCell ref="E12:F12"/>
    <mergeCell ref="E13:F13"/>
    <mergeCell ref="E14:F14"/>
    <mergeCell ref="E7:F7"/>
    <mergeCell ref="E8:F8"/>
    <mergeCell ref="E9:F9"/>
    <mergeCell ref="E1:F1"/>
    <mergeCell ref="E2:F2"/>
    <mergeCell ref="E3:F3"/>
    <mergeCell ref="E4:F4"/>
    <mergeCell ref="E5:F5"/>
    <mergeCell ref="E6:F6"/>
  </mergeCells>
  <pageMargins left="0.511811024" right="0.511811024" top="0.78740157499999996" bottom="0.78740157499999996" header="0.31496062000000002" footer="0.31496062000000002"/>
  <pageSetup paperSize="9" orientation="landscape"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70"/>
  <sheetViews>
    <sheetView view="pageBreakPreview" topLeftCell="A37" zoomScale="130" zoomScaleNormal="110" zoomScaleSheetLayoutView="130" workbookViewId="0">
      <selection activeCell="H73" sqref="H73"/>
    </sheetView>
  </sheetViews>
  <sheetFormatPr defaultRowHeight="11.25" x14ac:dyDescent="0.2"/>
  <cols>
    <col min="1" max="1" width="10.7109375" style="104" customWidth="1"/>
    <col min="2" max="2" width="9.140625" style="104"/>
    <col min="3" max="3" width="9.140625" style="124"/>
    <col min="4" max="4" width="9.140625" style="125"/>
    <col min="5" max="5" width="12.85546875" style="126" customWidth="1"/>
    <col min="6" max="6" width="9.140625" style="127"/>
    <col min="7" max="7" width="9.42578125" style="104" customWidth="1"/>
    <col min="8" max="16384" width="9.140625" style="104"/>
  </cols>
  <sheetData>
    <row r="1" spans="1:10" customFormat="1" ht="12.75" x14ac:dyDescent="0.2"/>
    <row r="2" spans="1:10" customFormat="1" ht="12.75" x14ac:dyDescent="0.2"/>
    <row r="3" spans="1:10" customFormat="1" ht="12.75" x14ac:dyDescent="0.2"/>
    <row r="4" spans="1:10" customFormat="1" ht="12.75" x14ac:dyDescent="0.2"/>
    <row r="5" spans="1:10" customFormat="1" ht="12.75" x14ac:dyDescent="0.2"/>
    <row r="6" spans="1:10" customFormat="1" ht="12.75" x14ac:dyDescent="0.2">
      <c r="A6" s="1" t="s">
        <v>313</v>
      </c>
    </row>
    <row r="7" spans="1:10" customFormat="1" ht="12.75" x14ac:dyDescent="0.2">
      <c r="A7" s="1" t="s">
        <v>252</v>
      </c>
      <c r="B7" t="s">
        <v>323</v>
      </c>
    </row>
    <row r="8" spans="1:10" ht="15.75" customHeight="1" x14ac:dyDescent="0.2">
      <c r="F8" s="540" t="s">
        <v>319</v>
      </c>
      <c r="G8" s="540"/>
      <c r="H8" s="540"/>
      <c r="I8" s="540"/>
    </row>
    <row r="9" spans="1:10" ht="22.5" x14ac:dyDescent="0.2">
      <c r="A9" s="328" t="s">
        <v>62</v>
      </c>
      <c r="B9" s="328" t="s">
        <v>375</v>
      </c>
      <c r="C9" s="329"/>
      <c r="D9" s="330"/>
      <c r="E9" s="331"/>
      <c r="F9" s="332"/>
      <c r="G9" s="328"/>
      <c r="H9" s="328"/>
      <c r="I9" s="328"/>
      <c r="J9" s="333">
        <v>170.54</v>
      </c>
    </row>
    <row r="10" spans="1:10" s="60" customFormat="1" x14ac:dyDescent="0.2">
      <c r="A10" s="65" t="s">
        <v>65</v>
      </c>
      <c r="B10" s="65" t="s">
        <v>132</v>
      </c>
      <c r="C10" s="66"/>
      <c r="D10" s="66"/>
      <c r="E10" s="67"/>
      <c r="F10" s="68"/>
      <c r="G10" s="69"/>
      <c r="H10" s="70"/>
      <c r="I10" s="71"/>
      <c r="J10" s="72" t="s">
        <v>67</v>
      </c>
    </row>
    <row r="11" spans="1:10" s="60" customFormat="1" x14ac:dyDescent="0.2">
      <c r="A11" s="66" t="s">
        <v>227</v>
      </c>
      <c r="B11" s="65" t="s">
        <v>233</v>
      </c>
      <c r="C11" s="66"/>
      <c r="D11" s="66"/>
      <c r="E11" s="67"/>
      <c r="F11" s="68"/>
      <c r="G11" s="69"/>
      <c r="H11" s="70"/>
      <c r="I11" s="71"/>
      <c r="J11" s="73" t="s">
        <v>69</v>
      </c>
    </row>
    <row r="12" spans="1:10" s="60" customFormat="1" x14ac:dyDescent="0.2">
      <c r="A12" s="65" t="s">
        <v>234</v>
      </c>
      <c r="B12" s="65" t="s">
        <v>70</v>
      </c>
      <c r="C12" s="66" t="s">
        <v>71</v>
      </c>
      <c r="D12" s="66" t="s">
        <v>72</v>
      </c>
      <c r="E12" s="67" t="s">
        <v>73</v>
      </c>
      <c r="F12" s="68" t="s">
        <v>74</v>
      </c>
      <c r="G12" s="69" t="s">
        <v>75</v>
      </c>
      <c r="H12" s="70" t="s">
        <v>8</v>
      </c>
      <c r="I12" s="71" t="s">
        <v>76</v>
      </c>
      <c r="J12" s="72" t="s">
        <v>9</v>
      </c>
    </row>
    <row r="13" spans="1:10" ht="22.5" x14ac:dyDescent="0.2">
      <c r="A13" s="99"/>
      <c r="B13" s="207" t="s">
        <v>77</v>
      </c>
      <c r="C13" s="100">
        <v>3309</v>
      </c>
      <c r="D13" s="100">
        <v>651</v>
      </c>
      <c r="E13" s="101" t="s">
        <v>373</v>
      </c>
      <c r="F13" s="102" t="s">
        <v>167</v>
      </c>
      <c r="G13" s="83">
        <v>18</v>
      </c>
      <c r="H13" s="209">
        <v>1.75</v>
      </c>
      <c r="I13" s="84">
        <f>ROUND(G13*H13,2)</f>
        <v>31.5</v>
      </c>
      <c r="J13" s="85"/>
    </row>
    <row r="14" spans="1:10" x14ac:dyDescent="0.2">
      <c r="A14" s="99"/>
      <c r="B14" s="207" t="s">
        <v>77</v>
      </c>
      <c r="C14" s="100">
        <v>3406</v>
      </c>
      <c r="D14" s="100">
        <v>1106</v>
      </c>
      <c r="E14" s="101" t="s">
        <v>235</v>
      </c>
      <c r="F14" s="102" t="s">
        <v>143</v>
      </c>
      <c r="G14" s="83">
        <v>6.19</v>
      </c>
      <c r="H14" s="209">
        <f>COMPOSIÇÕES!H135</f>
        <v>0.83</v>
      </c>
      <c r="I14" s="84">
        <f>ROUND(G14*H14,2)</f>
        <v>5.14</v>
      </c>
      <c r="J14" s="85"/>
    </row>
    <row r="15" spans="1:10" ht="22.5" x14ac:dyDescent="0.2">
      <c r="A15" s="99"/>
      <c r="B15" s="207" t="s">
        <v>77</v>
      </c>
      <c r="C15" s="100">
        <v>3407</v>
      </c>
      <c r="D15" s="100">
        <v>370</v>
      </c>
      <c r="E15" s="101" t="s">
        <v>162</v>
      </c>
      <c r="F15" s="102" t="s">
        <v>161</v>
      </c>
      <c r="G15" s="83">
        <v>4.1300000000000003E-2</v>
      </c>
      <c r="H15" s="210">
        <f>COMPOSIÇÕES!H19</f>
        <v>80</v>
      </c>
      <c r="I15" s="84">
        <f>ROUND(G15*H15,2)</f>
        <v>3.3</v>
      </c>
      <c r="J15" s="85"/>
    </row>
    <row r="16" spans="1:10" x14ac:dyDescent="0.2">
      <c r="A16" s="99"/>
      <c r="B16" s="207" t="s">
        <v>77</v>
      </c>
      <c r="C16" s="100">
        <v>3405</v>
      </c>
      <c r="D16" s="100">
        <v>1379</v>
      </c>
      <c r="E16" s="101" t="s">
        <v>84</v>
      </c>
      <c r="F16" s="102" t="s">
        <v>143</v>
      </c>
      <c r="G16" s="83">
        <v>6.19</v>
      </c>
      <c r="H16" s="209">
        <v>0.59</v>
      </c>
      <c r="I16" s="84">
        <f>ROUND(G16*H16,2)</f>
        <v>3.65</v>
      </c>
      <c r="J16" s="85"/>
    </row>
    <row r="17" spans="1:10" x14ac:dyDescent="0.2">
      <c r="A17" s="105"/>
      <c r="B17" s="101"/>
      <c r="C17" s="107"/>
      <c r="D17" s="107"/>
      <c r="E17" s="106"/>
      <c r="F17" s="108"/>
      <c r="G17" s="109"/>
      <c r="H17" s="103"/>
      <c r="I17" s="111"/>
      <c r="J17" s="112">
        <f>SUM(I13:I16)</f>
        <v>43.589999999999996</v>
      </c>
    </row>
    <row r="18" spans="1:10" ht="22.5" x14ac:dyDescent="0.2">
      <c r="A18" s="99"/>
      <c r="B18" s="207" t="s">
        <v>100</v>
      </c>
      <c r="C18" s="100">
        <v>1</v>
      </c>
      <c r="D18" s="100">
        <v>6111</v>
      </c>
      <c r="E18" s="101" t="s">
        <v>105</v>
      </c>
      <c r="F18" s="102" t="s">
        <v>135</v>
      </c>
      <c r="G18" s="83">
        <v>1.84</v>
      </c>
      <c r="H18" s="210">
        <f>COMPOSIÇÕES!H39</f>
        <v>10.35</v>
      </c>
      <c r="I18" s="84">
        <f>ROUND(G18*H18,2)</f>
        <v>19.04</v>
      </c>
      <c r="J18" s="85"/>
    </row>
    <row r="19" spans="1:10" ht="22.5" x14ac:dyDescent="0.2">
      <c r="A19" s="99"/>
      <c r="B19" s="207" t="s">
        <v>100</v>
      </c>
      <c r="C19" s="100">
        <v>2</v>
      </c>
      <c r="D19" s="100">
        <v>4750</v>
      </c>
      <c r="E19" s="101" t="s">
        <v>163</v>
      </c>
      <c r="F19" s="102" t="s">
        <v>135</v>
      </c>
      <c r="G19" s="83">
        <v>1.5</v>
      </c>
      <c r="H19" s="209">
        <f>COMPOSIÇÕES!H57</f>
        <v>17.55</v>
      </c>
      <c r="I19" s="84">
        <f>ROUND(G19*H19,2)</f>
        <v>26.33</v>
      </c>
      <c r="J19" s="85"/>
    </row>
    <row r="20" spans="1:10" s="60" customFormat="1" x14ac:dyDescent="0.2">
      <c r="A20" s="74"/>
      <c r="B20" s="74"/>
      <c r="C20" s="75"/>
      <c r="D20" s="75"/>
      <c r="E20" s="82"/>
      <c r="F20" s="77"/>
      <c r="G20" s="83"/>
      <c r="H20" s="89"/>
      <c r="I20" s="90"/>
      <c r="J20" s="85">
        <f>SUM(I18:I19)</f>
        <v>45.37</v>
      </c>
    </row>
    <row r="21" spans="1:10" s="60" customFormat="1" x14ac:dyDescent="0.2">
      <c r="A21" s="91" t="s">
        <v>9</v>
      </c>
      <c r="B21" s="91"/>
      <c r="C21" s="92"/>
      <c r="D21" s="92"/>
      <c r="E21" s="93"/>
      <c r="F21" s="94"/>
      <c r="G21" s="95"/>
      <c r="H21" s="96"/>
      <c r="I21" s="97"/>
      <c r="J21" s="98">
        <f>SUM(J13:J20)</f>
        <v>88.96</v>
      </c>
    </row>
    <row r="24" spans="1:10" s="60" customFormat="1" x14ac:dyDescent="0.2">
      <c r="A24" s="65" t="s">
        <v>65</v>
      </c>
      <c r="B24" s="65" t="s">
        <v>132</v>
      </c>
      <c r="C24" s="66"/>
      <c r="D24" s="66"/>
      <c r="E24" s="67"/>
      <c r="F24" s="68"/>
      <c r="G24" s="69"/>
      <c r="H24" s="70"/>
      <c r="I24" s="71"/>
      <c r="J24" s="72" t="s">
        <v>67</v>
      </c>
    </row>
    <row r="25" spans="1:10" s="60" customFormat="1" x14ac:dyDescent="0.2">
      <c r="A25" s="66" t="s">
        <v>227</v>
      </c>
      <c r="B25" s="65" t="s">
        <v>236</v>
      </c>
      <c r="C25" s="66"/>
      <c r="D25" s="66"/>
      <c r="E25" s="67"/>
      <c r="F25" s="68"/>
      <c r="G25" s="69"/>
      <c r="H25" s="70"/>
      <c r="I25" s="71"/>
      <c r="J25" s="73" t="s">
        <v>69</v>
      </c>
    </row>
    <row r="26" spans="1:10" s="60" customFormat="1" x14ac:dyDescent="0.2">
      <c r="A26" s="65" t="s">
        <v>237</v>
      </c>
      <c r="B26" s="65" t="s">
        <v>70</v>
      </c>
      <c r="C26" s="66" t="s">
        <v>71</v>
      </c>
      <c r="D26" s="66" t="s">
        <v>72</v>
      </c>
      <c r="E26" s="67" t="s">
        <v>73</v>
      </c>
      <c r="F26" s="68" t="s">
        <v>74</v>
      </c>
      <c r="G26" s="69" t="s">
        <v>75</v>
      </c>
      <c r="H26" s="70" t="s">
        <v>8</v>
      </c>
      <c r="I26" s="71" t="s">
        <v>76</v>
      </c>
      <c r="J26" s="72" t="s">
        <v>9</v>
      </c>
    </row>
    <row r="27" spans="1:10" x14ac:dyDescent="0.2">
      <c r="A27" s="99"/>
      <c r="B27" s="101" t="s">
        <v>77</v>
      </c>
      <c r="C27" s="100">
        <v>3405</v>
      </c>
      <c r="D27" s="100">
        <v>1379</v>
      </c>
      <c r="E27" s="101" t="s">
        <v>84</v>
      </c>
      <c r="F27" s="102" t="s">
        <v>143</v>
      </c>
      <c r="G27" s="83">
        <v>13.2</v>
      </c>
      <c r="H27" s="209">
        <f>$H$16</f>
        <v>0.59</v>
      </c>
      <c r="I27" s="84">
        <f>ROUND(G27*H27,2)</f>
        <v>7.79</v>
      </c>
      <c r="J27" s="85"/>
    </row>
    <row r="28" spans="1:10" x14ac:dyDescent="0.2">
      <c r="A28" s="99"/>
      <c r="B28" s="101" t="s">
        <v>77</v>
      </c>
      <c r="C28" s="100">
        <v>3399</v>
      </c>
      <c r="D28" s="100">
        <v>4721</v>
      </c>
      <c r="E28" s="101" t="s">
        <v>169</v>
      </c>
      <c r="F28" s="102" t="s">
        <v>161</v>
      </c>
      <c r="G28" s="83">
        <v>5.2699999999999997E-2</v>
      </c>
      <c r="H28" s="209">
        <f>COMPOSIÇÕES!H20</f>
        <v>60.68</v>
      </c>
      <c r="I28" s="84">
        <f>ROUND(G28*H28,2)</f>
        <v>3.2</v>
      </c>
      <c r="J28" s="85"/>
    </row>
    <row r="29" spans="1:10" ht="22.5" x14ac:dyDescent="0.2">
      <c r="A29" s="99"/>
      <c r="B29" s="101" t="s">
        <v>77</v>
      </c>
      <c r="C29" s="100">
        <v>3407</v>
      </c>
      <c r="D29" s="100">
        <v>370</v>
      </c>
      <c r="E29" s="101" t="s">
        <v>162</v>
      </c>
      <c r="F29" s="102" t="s">
        <v>161</v>
      </c>
      <c r="G29" s="83">
        <v>4.0599999999999997E-2</v>
      </c>
      <c r="H29" s="210">
        <f>$H$15</f>
        <v>80</v>
      </c>
      <c r="I29" s="84">
        <f>ROUND(G29*H29,2)</f>
        <v>3.25</v>
      </c>
      <c r="J29" s="85"/>
    </row>
    <row r="30" spans="1:10" x14ac:dyDescent="0.2">
      <c r="A30" s="105"/>
      <c r="B30" s="106"/>
      <c r="C30" s="107"/>
      <c r="D30" s="107"/>
      <c r="E30" s="106"/>
      <c r="F30" s="108"/>
      <c r="G30" s="109"/>
      <c r="H30" s="208"/>
      <c r="I30" s="111"/>
      <c r="J30" s="112">
        <f>SUM(I27:I29)</f>
        <v>14.24</v>
      </c>
    </row>
    <row r="31" spans="1:10" ht="22.5" x14ac:dyDescent="0.2">
      <c r="A31" s="99"/>
      <c r="B31" s="101" t="s">
        <v>100</v>
      </c>
      <c r="C31" s="100">
        <v>1</v>
      </c>
      <c r="D31" s="100">
        <v>6111</v>
      </c>
      <c r="E31" s="101" t="s">
        <v>105</v>
      </c>
      <c r="F31" s="102" t="s">
        <v>135</v>
      </c>
      <c r="G31" s="83">
        <v>1.1599999999999999</v>
      </c>
      <c r="H31" s="185">
        <f>$H$18</f>
        <v>10.35</v>
      </c>
      <c r="I31" s="84">
        <f>ROUND(G31*H31,2)</f>
        <v>12.01</v>
      </c>
      <c r="J31" s="85"/>
    </row>
    <row r="32" spans="1:10" ht="22.5" x14ac:dyDescent="0.2">
      <c r="A32" s="217"/>
      <c r="B32" s="207" t="s">
        <v>100</v>
      </c>
      <c r="C32" s="218">
        <v>2</v>
      </c>
      <c r="D32" s="218">
        <v>4750</v>
      </c>
      <c r="E32" s="207" t="s">
        <v>163</v>
      </c>
      <c r="F32" s="219" t="s">
        <v>135</v>
      </c>
      <c r="G32" s="220">
        <v>0.4</v>
      </c>
      <c r="H32" s="184">
        <f>$H$19</f>
        <v>17.55</v>
      </c>
      <c r="I32" s="84">
        <f>ROUND(G32*H32,2)</f>
        <v>7.02</v>
      </c>
      <c r="J32" s="85"/>
    </row>
    <row r="33" spans="1:10" s="60" customFormat="1" x14ac:dyDescent="0.2">
      <c r="A33" s="211"/>
      <c r="B33" s="212"/>
      <c r="C33" s="213"/>
      <c r="D33" s="214"/>
      <c r="E33" s="215"/>
      <c r="F33" s="216"/>
      <c r="G33" s="212"/>
      <c r="H33" s="86"/>
      <c r="I33" s="86"/>
      <c r="J33" s="112">
        <f>SUM(I31:I32)</f>
        <v>19.03</v>
      </c>
    </row>
    <row r="34" spans="1:10" s="60" customFormat="1" x14ac:dyDescent="0.2">
      <c r="A34" s="74"/>
      <c r="B34" s="74"/>
      <c r="C34" s="75"/>
      <c r="D34" s="75"/>
      <c r="E34" s="82"/>
      <c r="F34" s="77"/>
      <c r="G34" s="83"/>
      <c r="H34" s="89"/>
      <c r="I34" s="90"/>
      <c r="J34" s="85"/>
    </row>
    <row r="35" spans="1:10" s="60" customFormat="1" x14ac:dyDescent="0.2">
      <c r="A35" s="91" t="s">
        <v>9</v>
      </c>
      <c r="B35" s="91"/>
      <c r="C35" s="92"/>
      <c r="D35" s="92"/>
      <c r="E35" s="93"/>
      <c r="F35" s="94"/>
      <c r="G35" s="95"/>
      <c r="H35" s="96"/>
      <c r="I35" s="97"/>
      <c r="J35" s="98">
        <f>SUM(J27:J34)</f>
        <v>33.270000000000003</v>
      </c>
    </row>
    <row r="38" spans="1:10" s="60" customFormat="1" x14ac:dyDescent="0.2">
      <c r="A38" s="65" t="s">
        <v>65</v>
      </c>
      <c r="B38" s="65" t="s">
        <v>132</v>
      </c>
      <c r="C38" s="66"/>
      <c r="D38" s="66"/>
      <c r="E38" s="67"/>
      <c r="F38" s="68"/>
      <c r="G38" s="69"/>
      <c r="H38" s="70"/>
      <c r="I38" s="71"/>
      <c r="J38" s="72" t="s">
        <v>67</v>
      </c>
    </row>
    <row r="39" spans="1:10" s="60" customFormat="1" x14ac:dyDescent="0.2">
      <c r="A39" s="66" t="s">
        <v>227</v>
      </c>
      <c r="B39" s="65" t="s">
        <v>238</v>
      </c>
      <c r="C39" s="66"/>
      <c r="D39" s="66"/>
      <c r="E39" s="67"/>
      <c r="F39" s="68"/>
      <c r="G39" s="69"/>
      <c r="H39" s="70"/>
      <c r="I39" s="71"/>
      <c r="J39" s="73" t="s">
        <v>69</v>
      </c>
    </row>
    <row r="40" spans="1:10" s="60" customFormat="1" x14ac:dyDescent="0.2">
      <c r="A40" s="65" t="s">
        <v>239</v>
      </c>
      <c r="B40" s="65" t="s">
        <v>70</v>
      </c>
      <c r="C40" s="66" t="s">
        <v>71</v>
      </c>
      <c r="D40" s="66" t="s">
        <v>72</v>
      </c>
      <c r="E40" s="67" t="s">
        <v>73</v>
      </c>
      <c r="F40" s="68" t="s">
        <v>74</v>
      </c>
      <c r="G40" s="69" t="s">
        <v>75</v>
      </c>
      <c r="H40" s="70" t="s">
        <v>8</v>
      </c>
      <c r="I40" s="71" t="s">
        <v>76</v>
      </c>
      <c r="J40" s="72" t="s">
        <v>9</v>
      </c>
    </row>
    <row r="41" spans="1:10" x14ac:dyDescent="0.2">
      <c r="A41" s="99"/>
      <c r="B41" s="101" t="s">
        <v>77</v>
      </c>
      <c r="C41" s="100">
        <v>3405</v>
      </c>
      <c r="D41" s="100">
        <v>1379</v>
      </c>
      <c r="E41" s="101" t="s">
        <v>84</v>
      </c>
      <c r="F41" s="102" t="s">
        <v>143</v>
      </c>
      <c r="G41" s="83">
        <v>2.4300000000000002</v>
      </c>
      <c r="H41" s="184">
        <f>$H$16</f>
        <v>0.59</v>
      </c>
      <c r="I41" s="84">
        <f>ROUND(G41*H41,2)</f>
        <v>1.43</v>
      </c>
      <c r="J41" s="85"/>
    </row>
    <row r="42" spans="1:10" ht="22.5" x14ac:dyDescent="0.2">
      <c r="A42" s="99"/>
      <c r="B42" s="101" t="s">
        <v>77</v>
      </c>
      <c r="C42" s="100">
        <v>3407</v>
      </c>
      <c r="D42" s="100">
        <v>370</v>
      </c>
      <c r="E42" s="101" t="s">
        <v>162</v>
      </c>
      <c r="F42" s="102" t="s">
        <v>161</v>
      </c>
      <c r="G42" s="83">
        <v>6.1000000000000004E-3</v>
      </c>
      <c r="H42" s="185">
        <f>$H$15</f>
        <v>80</v>
      </c>
      <c r="I42" s="84">
        <f>ROUND(G42*H42,2)</f>
        <v>0.49</v>
      </c>
      <c r="J42" s="85"/>
    </row>
    <row r="43" spans="1:10" x14ac:dyDescent="0.2">
      <c r="A43" s="105"/>
      <c r="B43" s="106"/>
      <c r="C43" s="107"/>
      <c r="D43" s="107"/>
      <c r="E43" s="106"/>
      <c r="F43" s="108"/>
      <c r="G43" s="109"/>
      <c r="H43" s="110"/>
      <c r="I43" s="111"/>
      <c r="J43" s="112">
        <f>SUM(I41:I42)</f>
        <v>1.92</v>
      </c>
    </row>
    <row r="44" spans="1:10" ht="22.5" x14ac:dyDescent="0.2">
      <c r="A44" s="99"/>
      <c r="B44" s="101" t="s">
        <v>100</v>
      </c>
      <c r="C44" s="100">
        <v>1</v>
      </c>
      <c r="D44" s="100">
        <v>6111</v>
      </c>
      <c r="E44" s="101" t="s">
        <v>105</v>
      </c>
      <c r="F44" s="102" t="s">
        <v>135</v>
      </c>
      <c r="G44" s="83">
        <v>0.15</v>
      </c>
      <c r="H44" s="185">
        <f>$H$18</f>
        <v>10.35</v>
      </c>
      <c r="I44" s="84">
        <f>ROUND(G44*H44,2)</f>
        <v>1.55</v>
      </c>
      <c r="J44" s="85"/>
    </row>
    <row r="45" spans="1:10" ht="22.5" x14ac:dyDescent="0.2">
      <c r="A45" s="99"/>
      <c r="B45" s="101" t="s">
        <v>100</v>
      </c>
      <c r="C45" s="100">
        <v>2</v>
      </c>
      <c r="D45" s="100">
        <v>4750</v>
      </c>
      <c r="E45" s="101" t="s">
        <v>163</v>
      </c>
      <c r="F45" s="102" t="s">
        <v>135</v>
      </c>
      <c r="G45" s="83">
        <v>0.1</v>
      </c>
      <c r="H45" s="184">
        <f>$H$19</f>
        <v>17.55</v>
      </c>
      <c r="I45" s="84">
        <f>ROUND(G45*H45,2)</f>
        <v>1.76</v>
      </c>
      <c r="J45" s="85"/>
    </row>
    <row r="46" spans="1:10" s="60" customFormat="1" x14ac:dyDescent="0.2">
      <c r="A46" s="74"/>
      <c r="B46" s="74"/>
      <c r="C46" s="75"/>
      <c r="D46" s="75"/>
      <c r="E46" s="82"/>
      <c r="F46" s="77"/>
      <c r="G46" s="83"/>
      <c r="H46" s="89"/>
      <c r="I46" s="90"/>
      <c r="J46" s="85">
        <f>SUM(I44:I45)</f>
        <v>3.31</v>
      </c>
    </row>
    <row r="47" spans="1:10" s="60" customFormat="1" x14ac:dyDescent="0.2">
      <c r="A47" s="91" t="s">
        <v>9</v>
      </c>
      <c r="B47" s="91"/>
      <c r="C47" s="92"/>
      <c r="D47" s="92"/>
      <c r="E47" s="93"/>
      <c r="F47" s="94"/>
      <c r="G47" s="95"/>
      <c r="H47" s="96"/>
      <c r="I47" s="97"/>
      <c r="J47" s="98">
        <f>SUM(J41:J46)</f>
        <v>5.23</v>
      </c>
    </row>
    <row r="50" spans="1:10" s="60" customFormat="1" x14ac:dyDescent="0.2">
      <c r="A50" s="65" t="s">
        <v>65</v>
      </c>
      <c r="B50" s="65" t="s">
        <v>132</v>
      </c>
      <c r="C50" s="66"/>
      <c r="D50" s="66"/>
      <c r="E50" s="67"/>
      <c r="F50" s="68"/>
      <c r="G50" s="69"/>
      <c r="H50" s="70"/>
      <c r="I50" s="71"/>
      <c r="J50" s="72" t="s">
        <v>67</v>
      </c>
    </row>
    <row r="51" spans="1:10" s="60" customFormat="1" x14ac:dyDescent="0.2">
      <c r="A51" s="66" t="s">
        <v>227</v>
      </c>
      <c r="B51" s="114" t="s">
        <v>240</v>
      </c>
      <c r="C51" s="66"/>
      <c r="D51" s="66"/>
      <c r="E51" s="67"/>
      <c r="F51" s="68"/>
      <c r="G51" s="69"/>
      <c r="H51" s="70"/>
      <c r="I51" s="71"/>
      <c r="J51" s="73" t="s">
        <v>69</v>
      </c>
    </row>
    <row r="52" spans="1:10" s="60" customFormat="1" x14ac:dyDescent="0.2">
      <c r="A52" s="65" t="s">
        <v>241</v>
      </c>
      <c r="B52" s="65" t="s">
        <v>70</v>
      </c>
      <c r="C52" s="66" t="s">
        <v>71</v>
      </c>
      <c r="D52" s="66" t="s">
        <v>72</v>
      </c>
      <c r="E52" s="67" t="s">
        <v>73</v>
      </c>
      <c r="F52" s="68" t="s">
        <v>74</v>
      </c>
      <c r="G52" s="69" t="s">
        <v>75</v>
      </c>
      <c r="H52" s="70" t="s">
        <v>8</v>
      </c>
      <c r="I52" s="71" t="s">
        <v>76</v>
      </c>
      <c r="J52" s="72" t="s">
        <v>9</v>
      </c>
    </row>
    <row r="53" spans="1:10" x14ac:dyDescent="0.2">
      <c r="A53" s="99"/>
      <c r="B53" s="101" t="s">
        <v>77</v>
      </c>
      <c r="C53" s="100">
        <v>3405</v>
      </c>
      <c r="D53" s="100">
        <v>1379</v>
      </c>
      <c r="E53" s="101" t="s">
        <v>84</v>
      </c>
      <c r="F53" s="102" t="s">
        <v>143</v>
      </c>
      <c r="G53" s="83">
        <v>6.1</v>
      </c>
      <c r="H53" s="184">
        <f>$H$16</f>
        <v>0.59</v>
      </c>
      <c r="I53" s="84">
        <f>ROUND(G53*H53,2)</f>
        <v>3.6</v>
      </c>
      <c r="J53" s="85"/>
    </row>
    <row r="54" spans="1:10" ht="22.5" x14ac:dyDescent="0.2">
      <c r="A54" s="99"/>
      <c r="B54" s="101" t="s">
        <v>77</v>
      </c>
      <c r="C54" s="100">
        <v>3295</v>
      </c>
      <c r="D54" s="100">
        <v>1106</v>
      </c>
      <c r="E54" s="101" t="s">
        <v>168</v>
      </c>
      <c r="F54" s="102" t="s">
        <v>143</v>
      </c>
      <c r="G54" s="83">
        <v>6.1</v>
      </c>
      <c r="H54" s="184">
        <f>H14</f>
        <v>0.83</v>
      </c>
      <c r="I54" s="84">
        <f>ROUND(G54*H54,2)</f>
        <v>5.0599999999999996</v>
      </c>
      <c r="J54" s="85"/>
    </row>
    <row r="55" spans="1:10" ht="22.5" x14ac:dyDescent="0.2">
      <c r="A55" s="99"/>
      <c r="B55" s="101" t="s">
        <v>77</v>
      </c>
      <c r="C55" s="100">
        <v>3407</v>
      </c>
      <c r="D55" s="100">
        <v>370</v>
      </c>
      <c r="E55" s="101" t="s">
        <v>162</v>
      </c>
      <c r="F55" s="102" t="s">
        <v>161</v>
      </c>
      <c r="G55" s="83">
        <v>3.04E-2</v>
      </c>
      <c r="H55" s="185">
        <f>$H$15</f>
        <v>80</v>
      </c>
      <c r="I55" s="84">
        <f>ROUND(G55*H55,2)</f>
        <v>2.4300000000000002</v>
      </c>
      <c r="J55" s="85"/>
    </row>
    <row r="56" spans="1:10" x14ac:dyDescent="0.2">
      <c r="A56" s="105"/>
      <c r="B56" s="106"/>
      <c r="C56" s="107"/>
      <c r="D56" s="107"/>
      <c r="E56" s="106"/>
      <c r="F56" s="108"/>
      <c r="G56" s="109"/>
      <c r="H56" s="110"/>
      <c r="I56" s="111"/>
      <c r="J56" s="112">
        <f>SUM(I53:I55)</f>
        <v>11.09</v>
      </c>
    </row>
    <row r="57" spans="1:10" ht="22.5" x14ac:dyDescent="0.2">
      <c r="A57" s="99"/>
      <c r="B57" s="101" t="s">
        <v>100</v>
      </c>
      <c r="C57" s="100">
        <v>1</v>
      </c>
      <c r="D57" s="100">
        <v>6111</v>
      </c>
      <c r="E57" s="101" t="s">
        <v>105</v>
      </c>
      <c r="F57" s="102" t="s">
        <v>135</v>
      </c>
      <c r="G57" s="83">
        <v>0.66</v>
      </c>
      <c r="H57" s="185">
        <f>$H$18</f>
        <v>10.35</v>
      </c>
      <c r="I57" s="84">
        <f>ROUND(G57*H57,2)</f>
        <v>6.83</v>
      </c>
      <c r="J57" s="85"/>
    </row>
    <row r="58" spans="1:10" ht="22.5" x14ac:dyDescent="0.2">
      <c r="A58" s="99"/>
      <c r="B58" s="101" t="s">
        <v>100</v>
      </c>
      <c r="C58" s="100">
        <v>2</v>
      </c>
      <c r="D58" s="100">
        <v>4750</v>
      </c>
      <c r="E58" s="101" t="s">
        <v>163</v>
      </c>
      <c r="F58" s="102" t="s">
        <v>135</v>
      </c>
      <c r="G58" s="83">
        <v>0.82</v>
      </c>
      <c r="H58" s="184">
        <f>$H$19</f>
        <v>17.55</v>
      </c>
      <c r="I58" s="84">
        <f>ROUND(G58*H58,2)</f>
        <v>14.39</v>
      </c>
      <c r="J58" s="85"/>
    </row>
    <row r="59" spans="1:10" s="60" customFormat="1" x14ac:dyDescent="0.2">
      <c r="A59" s="74"/>
      <c r="B59" s="74"/>
      <c r="C59" s="75"/>
      <c r="D59" s="75"/>
      <c r="E59" s="82"/>
      <c r="F59" s="77"/>
      <c r="G59" s="83"/>
      <c r="H59" s="89"/>
      <c r="I59" s="90"/>
      <c r="J59" s="85">
        <f>SUM(I57:I58)</f>
        <v>21.22</v>
      </c>
    </row>
    <row r="60" spans="1:10" s="60" customFormat="1" x14ac:dyDescent="0.2">
      <c r="A60" s="91" t="s">
        <v>9</v>
      </c>
      <c r="B60" s="91"/>
      <c r="C60" s="92"/>
      <c r="D60" s="92"/>
      <c r="E60" s="93"/>
      <c r="F60" s="94"/>
      <c r="G60" s="95"/>
      <c r="H60" s="96"/>
      <c r="I60" s="97"/>
      <c r="J60" s="98">
        <f>SUM(J53:J59)</f>
        <v>32.31</v>
      </c>
    </row>
    <row r="63" spans="1:10" s="60" customFormat="1" x14ac:dyDescent="0.2">
      <c r="A63" s="65" t="s">
        <v>65</v>
      </c>
      <c r="B63" s="65" t="s">
        <v>132</v>
      </c>
      <c r="C63" s="66"/>
      <c r="D63" s="66"/>
      <c r="E63" s="67"/>
      <c r="F63" s="68"/>
      <c r="G63" s="69"/>
      <c r="H63" s="70"/>
      <c r="I63" s="71"/>
      <c r="J63" s="72" t="s">
        <v>67</v>
      </c>
    </row>
    <row r="64" spans="1:10" s="60" customFormat="1" x14ac:dyDescent="0.2">
      <c r="A64" s="66" t="s">
        <v>227</v>
      </c>
      <c r="B64" s="114" t="s">
        <v>242</v>
      </c>
      <c r="C64" s="66"/>
      <c r="D64" s="66"/>
      <c r="E64" s="67"/>
      <c r="F64" s="68"/>
      <c r="G64" s="69"/>
      <c r="H64" s="70"/>
      <c r="I64" s="71"/>
      <c r="J64" s="73" t="s">
        <v>69</v>
      </c>
    </row>
    <row r="65" spans="1:10" s="60" customFormat="1" x14ac:dyDescent="0.2">
      <c r="A65" s="65" t="s">
        <v>243</v>
      </c>
      <c r="B65" s="65" t="s">
        <v>70</v>
      </c>
      <c r="C65" s="66" t="s">
        <v>71</v>
      </c>
      <c r="D65" s="66" t="s">
        <v>72</v>
      </c>
      <c r="E65" s="67" t="s">
        <v>73</v>
      </c>
      <c r="F65" s="68" t="s">
        <v>74</v>
      </c>
      <c r="G65" s="69" t="s">
        <v>75</v>
      </c>
      <c r="H65" s="70" t="s">
        <v>8</v>
      </c>
      <c r="I65" s="71" t="s">
        <v>76</v>
      </c>
      <c r="J65" s="72" t="s">
        <v>9</v>
      </c>
    </row>
    <row r="66" spans="1:10" x14ac:dyDescent="0.2">
      <c r="A66" s="99"/>
      <c r="B66" s="101" t="s">
        <v>77</v>
      </c>
      <c r="C66" s="100" t="s">
        <v>187</v>
      </c>
      <c r="D66" s="100">
        <v>7319</v>
      </c>
      <c r="E66" s="101" t="s">
        <v>244</v>
      </c>
      <c r="F66" s="102" t="s">
        <v>231</v>
      </c>
      <c r="G66" s="83">
        <v>0.5</v>
      </c>
      <c r="H66" s="185">
        <v>8.14</v>
      </c>
      <c r="I66" s="84">
        <f>ROUND(G66*H66,2)</f>
        <v>4.07</v>
      </c>
      <c r="J66" s="85"/>
    </row>
    <row r="67" spans="1:10" x14ac:dyDescent="0.2">
      <c r="A67" s="105"/>
      <c r="B67" s="106"/>
      <c r="C67" s="107"/>
      <c r="D67" s="107"/>
      <c r="E67" s="106"/>
      <c r="F67" s="108"/>
      <c r="G67" s="109"/>
      <c r="H67" s="189"/>
      <c r="I67" s="111"/>
      <c r="J67" s="112">
        <f>SUM(I66:I66)</f>
        <v>4.07</v>
      </c>
    </row>
    <row r="68" spans="1:10" ht="22.5" x14ac:dyDescent="0.2">
      <c r="A68" s="99"/>
      <c r="B68" s="101" t="s">
        <v>100</v>
      </c>
      <c r="C68" s="100" t="s">
        <v>187</v>
      </c>
      <c r="D68" s="100">
        <v>6111</v>
      </c>
      <c r="E68" s="101" t="s">
        <v>105</v>
      </c>
      <c r="F68" s="102" t="s">
        <v>135</v>
      </c>
      <c r="G68" s="83">
        <v>0.4</v>
      </c>
      <c r="H68" s="185">
        <f>$H$18</f>
        <v>10.35</v>
      </c>
      <c r="I68" s="84">
        <f>ROUND(G68*H68,2)</f>
        <v>4.1399999999999997</v>
      </c>
      <c r="J68" s="85"/>
    </row>
    <row r="69" spans="1:10" s="60" customFormat="1" x14ac:dyDescent="0.2">
      <c r="A69" s="74"/>
      <c r="B69" s="74"/>
      <c r="C69" s="75"/>
      <c r="D69" s="75"/>
      <c r="E69" s="82"/>
      <c r="F69" s="77"/>
      <c r="G69" s="83"/>
      <c r="H69" s="89"/>
      <c r="I69" s="90"/>
      <c r="J69" s="85">
        <f>SUM(I68:I68)</f>
        <v>4.1399999999999997</v>
      </c>
    </row>
    <row r="70" spans="1:10" s="60" customFormat="1" x14ac:dyDescent="0.2">
      <c r="A70" s="91" t="s">
        <v>9</v>
      </c>
      <c r="B70" s="91"/>
      <c r="C70" s="92"/>
      <c r="D70" s="92"/>
      <c r="E70" s="93"/>
      <c r="F70" s="94"/>
      <c r="G70" s="95"/>
      <c r="H70" s="96"/>
      <c r="I70" s="97"/>
      <c r="J70" s="98">
        <f>SUM(J66:J69)</f>
        <v>8.2100000000000009</v>
      </c>
    </row>
  </sheetData>
  <sheetProtection selectLockedCells="1" selectUnlockedCells="1"/>
  <mergeCells count="1">
    <mergeCell ref="F8:I8"/>
  </mergeCells>
  <conditionalFormatting sqref="H10:H21 H24:H32 H34:H35 H38:H47 H50:H60 H63:H70">
    <cfRule type="expression" dxfId="152" priority="1" stopIfTrue="1">
      <formula>$B10="M-M-S"</formula>
    </cfRule>
    <cfRule type="expression" dxfId="151" priority="2" stopIfTrue="1">
      <formula>$J10&lt;&gt;""</formula>
    </cfRule>
    <cfRule type="expression" dxfId="150" priority="3" stopIfTrue="1">
      <formula>OR($D10="-",AND($D10="",$J10&lt;&gt;""))</formula>
    </cfRule>
  </conditionalFormatting>
  <conditionalFormatting sqref="J10:J21 J24:J35 J38:J47 J50:J60 J63:J70">
    <cfRule type="expression" dxfId="149" priority="4" stopIfTrue="1">
      <formula>OR(J10="UNID",OR(J10="TOTAL",#REF!="UNID"))</formula>
    </cfRule>
    <cfRule type="expression" dxfId="148" priority="5" stopIfTrue="1">
      <formula>J10&lt;&gt;""</formula>
    </cfRule>
    <cfRule type="expression" dxfId="147" priority="6" stopIfTrue="1">
      <formula>AND(J10="",B10&lt;&gt;"")</formula>
    </cfRule>
  </conditionalFormatting>
  <conditionalFormatting sqref="A10 A24 A38 A50 A52 A63 A65">
    <cfRule type="expression" dxfId="146" priority="7" stopIfTrue="1">
      <formula>OR(A10="CODIGO",A9="CODIGO")</formula>
    </cfRule>
    <cfRule type="expression" dxfId="145" priority="8" stopIfTrue="1">
      <formula>J10&lt;&gt;""</formula>
    </cfRule>
    <cfRule type="expression" dxfId="144" priority="9" stopIfTrue="1">
      <formula>B10&lt;&gt;""</formula>
    </cfRule>
  </conditionalFormatting>
  <conditionalFormatting sqref="C10:C21 C24:C32 C34:C35 C38:C47 C50:C60 C63:C70">
    <cfRule type="expression" dxfId="143" priority="10" stopIfTrue="1">
      <formula>$B10="M-M-S"</formula>
    </cfRule>
    <cfRule type="cellIs" dxfId="142" priority="11" stopIfTrue="1" operator="notEqual">
      <formula>""</formula>
    </cfRule>
    <cfRule type="expression" dxfId="141" priority="12" stopIfTrue="1">
      <formula>J10&lt;&gt;""</formula>
    </cfRule>
  </conditionalFormatting>
  <conditionalFormatting sqref="D10:D21 D24:D32 D34:D35 D38:D47 D50:D60 D63:D70">
    <cfRule type="expression" dxfId="140" priority="13" stopIfTrue="1">
      <formula>$B10="M-M-S"</formula>
    </cfRule>
    <cfRule type="cellIs" dxfId="139" priority="14" stopIfTrue="1" operator="notEqual">
      <formula>""</formula>
    </cfRule>
    <cfRule type="expression" dxfId="138" priority="15" stopIfTrue="1">
      <formula>J10&lt;&gt;""</formula>
    </cfRule>
  </conditionalFormatting>
  <conditionalFormatting sqref="B13:B19 B27:B32 B41:B45 B53:B58 B66:B68 E10:E21 E24:E32 E34:E35 E38:E47 E50:E60 E63:E70">
    <cfRule type="expression" dxfId="137" priority="16" stopIfTrue="1">
      <formula>OR($A10="TOTAL",$B10="M-M-S")</formula>
    </cfRule>
    <cfRule type="cellIs" dxfId="136" priority="17" stopIfTrue="1" operator="notEqual">
      <formula>""</formula>
    </cfRule>
    <cfRule type="expression" dxfId="135" priority="18" stopIfTrue="1">
      <formula>G10&lt;&gt;""</formula>
    </cfRule>
  </conditionalFormatting>
  <conditionalFormatting sqref="F10:F21 F24:F32 F34:F35 F38:F47 F50:F60 F63:F70">
    <cfRule type="expression" dxfId="134" priority="19" stopIfTrue="1">
      <formula>$B10="M-M-S"</formula>
    </cfRule>
    <cfRule type="cellIs" dxfId="133" priority="20" stopIfTrue="1" operator="notEqual">
      <formula>""</formula>
    </cfRule>
    <cfRule type="expression" dxfId="132" priority="21" stopIfTrue="1">
      <formula>J10&lt;&gt;""</formula>
    </cfRule>
  </conditionalFormatting>
  <conditionalFormatting sqref="G10:G21 G24:G32 G34:G35 G38:G47 G50:G60 G63:G70">
    <cfRule type="expression" dxfId="131" priority="22" stopIfTrue="1">
      <formula>OR($A10="TOTAL",$B10="M-M-S")</formula>
    </cfRule>
    <cfRule type="cellIs" dxfId="130" priority="23" stopIfTrue="1" operator="notEqual">
      <formula>""</formula>
    </cfRule>
    <cfRule type="expression" dxfId="129" priority="24" stopIfTrue="1">
      <formula>J10&lt;&gt;""</formula>
    </cfRule>
  </conditionalFormatting>
  <conditionalFormatting sqref="I10:I21 I24:I32 I34:I35 I38:I47 I50:I60 I63:I70">
    <cfRule type="expression" dxfId="128" priority="25" stopIfTrue="1">
      <formula>OR($A10="TOTAL",$B10="M-M-S")</formula>
    </cfRule>
    <cfRule type="cellIs" dxfId="127" priority="26" stopIfTrue="1" operator="notEqual">
      <formula>""</formula>
    </cfRule>
    <cfRule type="expression" dxfId="126" priority="27" stopIfTrue="1">
      <formula>$J10&lt;&gt;""</formula>
    </cfRule>
  </conditionalFormatting>
  <conditionalFormatting sqref="A11:A12 A25:A26 A39:A40 A51 A64">
    <cfRule type="expression" dxfId="125" priority="28" stopIfTrue="1">
      <formula>OR(A11="CODIGO",A9="CODIGO")</formula>
    </cfRule>
    <cfRule type="expression" dxfId="124" priority="29" stopIfTrue="1">
      <formula>J11&lt;&gt;""</formula>
    </cfRule>
    <cfRule type="expression" dxfId="123" priority="30" stopIfTrue="1">
      <formula>#REF!&lt;&gt;""</formula>
    </cfRule>
  </conditionalFormatting>
  <conditionalFormatting sqref="A13:A21 A27:A32 A34:A35 A41:A47 A53:A60 A66:A70">
    <cfRule type="expression" dxfId="122" priority="31" stopIfTrue="1">
      <formula>OR(A13="CODIGO",#REF!="CODIGO")</formula>
    </cfRule>
    <cfRule type="expression" dxfId="121" priority="32" stopIfTrue="1">
      <formula>J13&lt;&gt;""</formula>
    </cfRule>
    <cfRule type="expression" dxfId="120" priority="33" stopIfTrue="1">
      <formula>B13&lt;&gt;""</formula>
    </cfRule>
  </conditionalFormatting>
  <conditionalFormatting sqref="B51 B64">
    <cfRule type="expression" dxfId="119" priority="34" stopIfTrue="1">
      <formula>OR(A51="CODIGO",OR(#REF!="CODIGO",B51="M-M-S"))</formula>
    </cfRule>
    <cfRule type="cellIs" dxfId="118" priority="35" stopIfTrue="1" operator="notEqual">
      <formula>""</formula>
    </cfRule>
    <cfRule type="expression" dxfId="117" priority="36" stopIfTrue="1">
      <formula>J51&lt;&gt;""</formula>
    </cfRule>
  </conditionalFormatting>
  <conditionalFormatting sqref="B52 B65">
    <cfRule type="expression" dxfId="116" priority="37" stopIfTrue="1">
      <formula>OR(A52="CODIGO",OR(A35="CODIGO",B52="M-M-S"))</formula>
    </cfRule>
    <cfRule type="cellIs" dxfId="115" priority="38" stopIfTrue="1" operator="notEqual">
      <formula>""</formula>
    </cfRule>
    <cfRule type="expression" dxfId="114" priority="39" stopIfTrue="1">
      <formula>J52&lt;&gt;""</formula>
    </cfRule>
  </conditionalFormatting>
  <conditionalFormatting sqref="B38:B40 B50 B63">
    <cfRule type="expression" dxfId="113" priority="40" stopIfTrue="1">
      <formula>OR(A38="CODIGO",OR(A10="CODIGO",B38="M-M-S"))</formula>
    </cfRule>
    <cfRule type="cellIs" dxfId="112" priority="41" stopIfTrue="1" operator="notEqual">
      <formula>""</formula>
    </cfRule>
    <cfRule type="expression" dxfId="111" priority="42" stopIfTrue="1">
      <formula>J38&lt;&gt;""</formula>
    </cfRule>
  </conditionalFormatting>
  <conditionalFormatting sqref="B59:B60">
    <cfRule type="expression" dxfId="110" priority="43" stopIfTrue="1">
      <formula>OR(A59="CODIGO",OR(A10="CODIGO",B59="M-M-S"))</formula>
    </cfRule>
    <cfRule type="cellIs" dxfId="109" priority="44" stopIfTrue="1" operator="notEqual">
      <formula>""</formula>
    </cfRule>
    <cfRule type="expression" dxfId="108" priority="45" stopIfTrue="1">
      <formula>J59&lt;&gt;""</formula>
    </cfRule>
  </conditionalFormatting>
  <conditionalFormatting sqref="B34:B35 B46:B47">
    <cfRule type="expression" dxfId="107" priority="46" stopIfTrue="1">
      <formula>OR(A34="CODIGO",OR(#REF!="CODIGO",B34="M-M-S"))</formula>
    </cfRule>
    <cfRule type="cellIs" dxfId="106" priority="47" stopIfTrue="1" operator="notEqual">
      <formula>""</formula>
    </cfRule>
    <cfRule type="expression" dxfId="105" priority="48" stopIfTrue="1">
      <formula>J34&lt;&gt;""</formula>
    </cfRule>
  </conditionalFormatting>
  <conditionalFormatting sqref="B10:B12 B24:B26">
    <cfRule type="expression" dxfId="104" priority="49" stopIfTrue="1">
      <formula>OR(A10="CODIGO",OR(#REF!="CODIGO",B10="M-M-S"))</formula>
    </cfRule>
    <cfRule type="cellIs" dxfId="103" priority="50" stopIfTrue="1" operator="notEqual">
      <formula>""</formula>
    </cfRule>
    <cfRule type="expression" dxfId="102" priority="51" stopIfTrue="1">
      <formula>J10&lt;&gt;""</formula>
    </cfRule>
  </conditionalFormatting>
  <conditionalFormatting sqref="B20:B21">
    <cfRule type="expression" dxfId="101" priority="52" stopIfTrue="1">
      <formula>OR(A20="CODIGO",OR(#REF!="CODIGO",B20="M-M-S"))</formula>
    </cfRule>
    <cfRule type="cellIs" dxfId="100" priority="53" stopIfTrue="1" operator="notEqual">
      <formula>""</formula>
    </cfRule>
    <cfRule type="expression" dxfId="99" priority="54" stopIfTrue="1">
      <formula>J20&lt;&gt;""</formula>
    </cfRule>
  </conditionalFormatting>
  <conditionalFormatting sqref="B69:B70">
    <cfRule type="expression" dxfId="98" priority="55" stopIfTrue="1">
      <formula>OR(A69="CODIGO",OR(A23="CODIGO",B69="M-M-S"))</formula>
    </cfRule>
    <cfRule type="cellIs" dxfId="97" priority="56" stopIfTrue="1" operator="notEqual">
      <formula>""</formula>
    </cfRule>
    <cfRule type="expression" dxfId="96" priority="57" stopIfTrue="1">
      <formula>J69&lt;&gt;""</formula>
    </cfRule>
  </conditionalFormatting>
  <pageMargins left="0.74791666666666667" right="0.74791666666666667" top="0.98402777777777772" bottom="0.98402777777777772" header="0.51180555555555551" footer="0.51180555555555551"/>
  <pageSetup paperSize="9" scale="72" firstPageNumber="0"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45"/>
  <sheetViews>
    <sheetView view="pageBreakPreview" zoomScaleNormal="69" zoomScaleSheetLayoutView="100" workbookViewId="0">
      <selection activeCell="E79" sqref="E79"/>
    </sheetView>
  </sheetViews>
  <sheetFormatPr defaultRowHeight="12.75" x14ac:dyDescent="0.2"/>
  <cols>
    <col min="1" max="1" width="12.7109375" customWidth="1"/>
    <col min="2" max="2" width="11.28515625" customWidth="1"/>
    <col min="3" max="3" width="5.42578125" customWidth="1"/>
    <col min="4" max="4" width="11" customWidth="1"/>
    <col min="5" max="5" width="74.42578125" customWidth="1"/>
    <col min="7" max="7" width="9.85546875" customWidth="1"/>
    <col min="8" max="8" width="11.28515625" customWidth="1"/>
    <col min="9" max="9" width="12.28515625" customWidth="1"/>
    <col min="10" max="10" width="11" customWidth="1"/>
  </cols>
  <sheetData>
    <row r="1" spans="1:10" x14ac:dyDescent="0.2">
      <c r="A1" s="141"/>
    </row>
    <row r="2" spans="1:10" x14ac:dyDescent="0.2">
      <c r="A2" s="141"/>
    </row>
    <row r="3" spans="1:10" x14ac:dyDescent="0.2">
      <c r="A3" s="142"/>
    </row>
    <row r="6" spans="1:10" x14ac:dyDescent="0.2">
      <c r="A6" s="141"/>
    </row>
    <row r="7" spans="1:10" x14ac:dyDescent="0.2">
      <c r="A7" s="141"/>
    </row>
    <row r="8" spans="1:10" x14ac:dyDescent="0.2">
      <c r="A8" s="143"/>
    </row>
    <row r="9" spans="1:10" x14ac:dyDescent="0.2">
      <c r="A9" s="141"/>
    </row>
    <row r="10" spans="1:10" x14ac:dyDescent="0.2">
      <c r="G10" t="s">
        <v>319</v>
      </c>
    </row>
    <row r="11" spans="1:10" ht="15" x14ac:dyDescent="0.25">
      <c r="A11" s="541" t="s">
        <v>269</v>
      </c>
      <c r="B11" s="541"/>
      <c r="C11" s="541"/>
      <c r="D11" s="541"/>
      <c r="E11" s="541"/>
      <c r="F11" s="541"/>
      <c r="G11" s="541"/>
      <c r="H11" s="541"/>
      <c r="I11" s="541"/>
      <c r="J11" s="541"/>
    </row>
    <row r="13" spans="1:10" x14ac:dyDescent="0.2">
      <c r="A13" s="150" t="s">
        <v>65</v>
      </c>
      <c r="B13" s="150" t="s">
        <v>66</v>
      </c>
      <c r="C13" s="151"/>
      <c r="D13" s="151"/>
      <c r="E13" s="150"/>
      <c r="F13" s="152"/>
      <c r="G13" s="153"/>
      <c r="H13" s="154"/>
      <c r="I13" s="155"/>
      <c r="J13" s="156" t="s">
        <v>67</v>
      </c>
    </row>
    <row r="14" spans="1:10" x14ac:dyDescent="0.2">
      <c r="A14" s="150" t="s">
        <v>315</v>
      </c>
      <c r="B14" s="157" t="s">
        <v>270</v>
      </c>
      <c r="C14" s="158"/>
      <c r="D14" s="158"/>
      <c r="E14" s="159"/>
      <c r="F14" s="152"/>
      <c r="G14" s="153"/>
      <c r="H14" s="154"/>
      <c r="I14" s="155"/>
      <c r="J14" s="156" t="s">
        <v>74</v>
      </c>
    </row>
    <row r="15" spans="1:10" x14ac:dyDescent="0.2">
      <c r="A15" s="150" t="s">
        <v>271</v>
      </c>
      <c r="B15" s="150" t="s">
        <v>70</v>
      </c>
      <c r="C15" s="151" t="s">
        <v>71</v>
      </c>
      <c r="D15" s="151" t="s">
        <v>72</v>
      </c>
      <c r="E15" s="150" t="s">
        <v>73</v>
      </c>
      <c r="F15" s="152" t="s">
        <v>74</v>
      </c>
      <c r="G15" s="160" t="s">
        <v>75</v>
      </c>
      <c r="H15" s="161" t="s">
        <v>8</v>
      </c>
      <c r="I15" s="162" t="s">
        <v>76</v>
      </c>
      <c r="J15" s="156" t="s">
        <v>9</v>
      </c>
    </row>
    <row r="16" spans="1:10" x14ac:dyDescent="0.2">
      <c r="A16" s="150"/>
      <c r="B16" s="150" t="s">
        <v>77</v>
      </c>
      <c r="C16" s="151"/>
      <c r="D16" s="310" t="s">
        <v>332</v>
      </c>
      <c r="E16" s="311" t="s">
        <v>331</v>
      </c>
      <c r="F16" s="312" t="s">
        <v>74</v>
      </c>
      <c r="G16" s="313">
        <v>1</v>
      </c>
      <c r="H16" s="314">
        <v>39.47</v>
      </c>
      <c r="I16" s="315">
        <f t="shared" ref="I16:I22" si="0">G16*H16</f>
        <v>39.47</v>
      </c>
      <c r="J16" s="156"/>
    </row>
    <row r="17" spans="1:11" x14ac:dyDescent="0.2">
      <c r="A17" s="150"/>
      <c r="B17" s="150" t="s">
        <v>77</v>
      </c>
      <c r="C17" s="151"/>
      <c r="D17" s="151">
        <v>2679</v>
      </c>
      <c r="E17" s="192" t="s">
        <v>272</v>
      </c>
      <c r="F17" s="197" t="s">
        <v>273</v>
      </c>
      <c r="G17" s="195">
        <v>7</v>
      </c>
      <c r="H17" s="198">
        <v>2.37</v>
      </c>
      <c r="I17" s="196">
        <f t="shared" si="0"/>
        <v>16.59</v>
      </c>
      <c r="J17" s="156"/>
    </row>
    <row r="18" spans="1:11" x14ac:dyDescent="0.2">
      <c r="A18" s="150"/>
      <c r="B18" s="150" t="s">
        <v>77</v>
      </c>
      <c r="C18" s="151"/>
      <c r="D18" s="151">
        <v>1957</v>
      </c>
      <c r="E18" s="193" t="s">
        <v>274</v>
      </c>
      <c r="F18" s="194" t="s">
        <v>74</v>
      </c>
      <c r="G18" s="195">
        <v>10</v>
      </c>
      <c r="H18" s="199">
        <v>4.95</v>
      </c>
      <c r="I18" s="196">
        <f t="shared" si="0"/>
        <v>49.5</v>
      </c>
      <c r="J18" s="156"/>
    </row>
    <row r="19" spans="1:11" x14ac:dyDescent="0.2">
      <c r="A19" s="150"/>
      <c r="B19" s="150" t="s">
        <v>77</v>
      </c>
      <c r="C19" s="151"/>
      <c r="D19" s="151">
        <v>1062</v>
      </c>
      <c r="E19" s="193" t="s">
        <v>275</v>
      </c>
      <c r="F19" s="194" t="s">
        <v>74</v>
      </c>
      <c r="G19" s="195">
        <v>1</v>
      </c>
      <c r="H19" s="198">
        <v>165</v>
      </c>
      <c r="I19" s="196">
        <f t="shared" si="0"/>
        <v>165</v>
      </c>
      <c r="J19" s="156"/>
    </row>
    <row r="20" spans="1:11" x14ac:dyDescent="0.2">
      <c r="A20" s="150"/>
      <c r="B20" s="150" t="s">
        <v>77</v>
      </c>
      <c r="C20" s="151"/>
      <c r="D20" s="151">
        <v>34653</v>
      </c>
      <c r="E20" s="193" t="s">
        <v>276</v>
      </c>
      <c r="F20" s="194" t="s">
        <v>74</v>
      </c>
      <c r="G20" s="195">
        <v>1</v>
      </c>
      <c r="H20" s="200">
        <v>7.56</v>
      </c>
      <c r="I20" s="196">
        <f t="shared" si="0"/>
        <v>7.56</v>
      </c>
      <c r="J20" s="156"/>
    </row>
    <row r="21" spans="1:11" x14ac:dyDescent="0.2">
      <c r="A21" s="150"/>
      <c r="B21" s="150" t="s">
        <v>77</v>
      </c>
      <c r="C21" s="151"/>
      <c r="D21" s="151">
        <v>981</v>
      </c>
      <c r="E21" s="193" t="s">
        <v>277</v>
      </c>
      <c r="F21" s="197" t="s">
        <v>34</v>
      </c>
      <c r="G21" s="195">
        <v>130</v>
      </c>
      <c r="H21" s="200">
        <v>2.41</v>
      </c>
      <c r="I21" s="196">
        <f t="shared" si="0"/>
        <v>313.3</v>
      </c>
      <c r="J21" s="156"/>
    </row>
    <row r="22" spans="1:11" x14ac:dyDescent="0.2">
      <c r="A22" s="150"/>
      <c r="B22" s="163" t="s">
        <v>77</v>
      </c>
      <c r="C22" s="151"/>
      <c r="D22" s="151">
        <v>3380</v>
      </c>
      <c r="E22" s="193" t="s">
        <v>278</v>
      </c>
      <c r="F22" s="194" t="s">
        <v>74</v>
      </c>
      <c r="G22" s="195">
        <v>1</v>
      </c>
      <c r="H22" s="201">
        <v>45.3</v>
      </c>
      <c r="I22" s="196">
        <f t="shared" si="0"/>
        <v>45.3</v>
      </c>
      <c r="J22" s="156"/>
    </row>
    <row r="23" spans="1:11" x14ac:dyDescent="0.2">
      <c r="A23" s="150"/>
      <c r="B23" s="150"/>
      <c r="C23" s="151"/>
      <c r="D23" s="151"/>
      <c r="E23" s="150"/>
      <c r="F23" s="152"/>
      <c r="G23" s="153"/>
      <c r="H23" s="154"/>
      <c r="I23" s="155"/>
      <c r="J23" s="294">
        <f>SUM(I16:I22)</f>
        <v>636.72</v>
      </c>
    </row>
    <row r="24" spans="1:11" x14ac:dyDescent="0.2">
      <c r="A24" s="150"/>
      <c r="B24" s="150" t="s">
        <v>100</v>
      </c>
      <c r="C24" s="151"/>
      <c r="D24" s="151">
        <v>2436</v>
      </c>
      <c r="E24" s="150" t="s">
        <v>104</v>
      </c>
      <c r="F24" s="152" t="s">
        <v>279</v>
      </c>
      <c r="G24" s="153">
        <v>6</v>
      </c>
      <c r="H24" s="187">
        <v>17.55</v>
      </c>
      <c r="I24" s="155">
        <f>ROUND(G24*H24,2)</f>
        <v>105.3</v>
      </c>
      <c r="J24" s="156"/>
    </row>
    <row r="25" spans="1:11" x14ac:dyDescent="0.2">
      <c r="A25" s="150"/>
      <c r="B25" s="150" t="s">
        <v>100</v>
      </c>
      <c r="C25" s="151"/>
      <c r="D25" s="151">
        <v>6111</v>
      </c>
      <c r="E25" s="150" t="s">
        <v>105</v>
      </c>
      <c r="F25" s="152" t="s">
        <v>279</v>
      </c>
      <c r="G25" s="153">
        <v>6</v>
      </c>
      <c r="H25" s="187">
        <v>10.35</v>
      </c>
      <c r="I25" s="155">
        <f>ROUND(G25*H25,2)</f>
        <v>62.1</v>
      </c>
      <c r="J25" s="156"/>
    </row>
    <row r="26" spans="1:11" x14ac:dyDescent="0.2">
      <c r="A26" s="150"/>
      <c r="B26" s="150"/>
      <c r="C26" s="151"/>
      <c r="D26" s="151"/>
      <c r="E26" s="150"/>
      <c r="F26" s="152"/>
      <c r="G26" s="153"/>
      <c r="H26" s="154"/>
      <c r="I26" s="155"/>
      <c r="J26" s="294">
        <f>SUM(I24:I25)</f>
        <v>167.4</v>
      </c>
    </row>
    <row r="27" spans="1:11" x14ac:dyDescent="0.2">
      <c r="A27" s="150" t="s">
        <v>9</v>
      </c>
      <c r="B27" s="150"/>
      <c r="C27" s="151"/>
      <c r="D27" s="151"/>
      <c r="E27" s="150"/>
      <c r="F27" s="152"/>
      <c r="G27" s="153"/>
      <c r="H27" s="154"/>
      <c r="I27" s="155"/>
      <c r="J27" s="294">
        <f>SUM(J16:J26)</f>
        <v>804.12</v>
      </c>
    </row>
    <row r="29" spans="1:11" x14ac:dyDescent="0.2">
      <c r="A29" s="150" t="s">
        <v>65</v>
      </c>
      <c r="B29" s="150" t="s">
        <v>66</v>
      </c>
      <c r="C29" s="151"/>
      <c r="D29" s="151"/>
      <c r="E29" s="150"/>
      <c r="F29" s="152"/>
      <c r="G29" s="153"/>
      <c r="H29" s="154"/>
      <c r="I29" s="155"/>
      <c r="J29" s="156" t="s">
        <v>67</v>
      </c>
    </row>
    <row r="30" spans="1:11" x14ac:dyDescent="0.2">
      <c r="A30" s="150" t="s">
        <v>316</v>
      </c>
      <c r="B30" s="164" t="s">
        <v>280</v>
      </c>
      <c r="C30" s="151"/>
      <c r="D30" s="151"/>
      <c r="E30" s="150"/>
      <c r="F30" s="152"/>
      <c r="G30" s="153"/>
      <c r="H30" s="154"/>
      <c r="I30" s="155"/>
      <c r="J30" s="156" t="s">
        <v>74</v>
      </c>
    </row>
    <row r="31" spans="1:11" x14ac:dyDescent="0.2">
      <c r="A31" s="150" t="s">
        <v>271</v>
      </c>
      <c r="B31" s="150" t="s">
        <v>70</v>
      </c>
      <c r="C31" s="151" t="s">
        <v>71</v>
      </c>
      <c r="D31" s="151" t="s">
        <v>72</v>
      </c>
      <c r="E31" s="150" t="s">
        <v>73</v>
      </c>
      <c r="F31" s="152" t="s">
        <v>74</v>
      </c>
      <c r="G31" s="160" t="s">
        <v>75</v>
      </c>
      <c r="H31" s="161" t="s">
        <v>8</v>
      </c>
      <c r="I31" s="162" t="s">
        <v>76</v>
      </c>
      <c r="J31" s="165" t="s">
        <v>9</v>
      </c>
      <c r="K31" t="s">
        <v>281</v>
      </c>
    </row>
    <row r="32" spans="1:11" x14ac:dyDescent="0.2">
      <c r="A32" s="150"/>
      <c r="B32" s="150" t="s">
        <v>77</v>
      </c>
      <c r="C32" s="151"/>
      <c r="D32" s="151">
        <v>13393</v>
      </c>
      <c r="E32" s="150" t="s">
        <v>282</v>
      </c>
      <c r="F32" s="152" t="s">
        <v>74</v>
      </c>
      <c r="G32" s="153">
        <v>1</v>
      </c>
      <c r="H32" s="202">
        <v>220.51</v>
      </c>
      <c r="I32" s="196">
        <f>ROUND(G32*H32,2)</f>
        <v>220.51</v>
      </c>
      <c r="J32" s="156"/>
    </row>
    <row r="33" spans="1:10" x14ac:dyDescent="0.2">
      <c r="A33" s="150"/>
      <c r="B33" s="150" t="s">
        <v>77</v>
      </c>
      <c r="C33" s="151"/>
      <c r="D33" s="151">
        <v>939</v>
      </c>
      <c r="E33" s="150" t="s">
        <v>283</v>
      </c>
      <c r="F33" s="152" t="s">
        <v>148</v>
      </c>
      <c r="G33" s="153">
        <v>5</v>
      </c>
      <c r="H33" s="202">
        <v>1.38</v>
      </c>
      <c r="I33" s="196">
        <f>ROUND(G33*H33,2)</f>
        <v>6.9</v>
      </c>
      <c r="J33" s="156"/>
    </row>
    <row r="34" spans="1:10" x14ac:dyDescent="0.2">
      <c r="A34" s="150"/>
      <c r="B34" s="150" t="s">
        <v>77</v>
      </c>
      <c r="C34" s="151"/>
      <c r="D34" s="151">
        <v>2689</v>
      </c>
      <c r="E34" s="150" t="s">
        <v>284</v>
      </c>
      <c r="F34" s="152" t="s">
        <v>148</v>
      </c>
      <c r="G34" s="153">
        <v>2</v>
      </c>
      <c r="H34" s="202">
        <v>1.27</v>
      </c>
      <c r="I34" s="196">
        <f>ROUND(G34*H34,2)</f>
        <v>2.54</v>
      </c>
      <c r="J34" s="156"/>
    </row>
    <row r="35" spans="1:10" x14ac:dyDescent="0.2">
      <c r="A35" s="150"/>
      <c r="B35" s="150" t="s">
        <v>77</v>
      </c>
      <c r="C35" s="151"/>
      <c r="D35" s="151">
        <v>20111</v>
      </c>
      <c r="E35" s="150" t="s">
        <v>285</v>
      </c>
      <c r="F35" s="152" t="s">
        <v>74</v>
      </c>
      <c r="G35" s="153">
        <v>0.15</v>
      </c>
      <c r="H35" s="202">
        <v>6.95</v>
      </c>
      <c r="I35" s="196">
        <f>ROUND(G35*H35,2)</f>
        <v>1.04</v>
      </c>
      <c r="J35" s="156"/>
    </row>
    <row r="36" spans="1:10" x14ac:dyDescent="0.2">
      <c r="A36" s="150"/>
      <c r="B36" s="150" t="s">
        <v>77</v>
      </c>
      <c r="C36" s="151"/>
      <c r="D36" s="151">
        <v>34653</v>
      </c>
      <c r="E36" s="150" t="s">
        <v>286</v>
      </c>
      <c r="F36" s="152" t="s">
        <v>74</v>
      </c>
      <c r="G36" s="153">
        <v>12</v>
      </c>
      <c r="H36" s="202">
        <v>7.56</v>
      </c>
      <c r="I36" s="196">
        <f>ROUND(G36*H36,2)</f>
        <v>90.72</v>
      </c>
      <c r="J36" s="156"/>
    </row>
    <row r="37" spans="1:10" x14ac:dyDescent="0.2">
      <c r="A37" s="150"/>
      <c r="B37" s="150"/>
      <c r="C37" s="151"/>
      <c r="D37" s="151"/>
      <c r="E37" s="150"/>
      <c r="F37" s="152"/>
      <c r="G37" s="153"/>
      <c r="H37" s="154"/>
      <c r="I37" s="155"/>
      <c r="J37" s="156">
        <f>SUM(I32:I36)</f>
        <v>321.70999999999998</v>
      </c>
    </row>
    <row r="38" spans="1:10" x14ac:dyDescent="0.2">
      <c r="A38" s="150"/>
      <c r="B38" s="150" t="s">
        <v>100</v>
      </c>
      <c r="C38" s="151"/>
      <c r="D38" s="151">
        <v>4750</v>
      </c>
      <c r="E38" s="150" t="s">
        <v>163</v>
      </c>
      <c r="F38" s="152" t="s">
        <v>279</v>
      </c>
      <c r="G38" s="153">
        <v>1</v>
      </c>
      <c r="H38" s="202">
        <v>17.55</v>
      </c>
      <c r="I38" s="155">
        <f>ROUND(G38*H38,2)</f>
        <v>17.55</v>
      </c>
      <c r="J38" s="156"/>
    </row>
    <row r="39" spans="1:10" x14ac:dyDescent="0.2">
      <c r="A39" s="150"/>
      <c r="B39" s="150" t="s">
        <v>100</v>
      </c>
      <c r="C39" s="151"/>
      <c r="D39" s="151">
        <v>6111</v>
      </c>
      <c r="E39" s="150" t="s">
        <v>105</v>
      </c>
      <c r="F39" s="152" t="s">
        <v>279</v>
      </c>
      <c r="G39" s="153">
        <v>3</v>
      </c>
      <c r="H39" s="202">
        <v>10.35</v>
      </c>
      <c r="I39" s="155">
        <f>ROUND(G39*H39,2)</f>
        <v>31.05</v>
      </c>
      <c r="J39" s="156"/>
    </row>
    <row r="40" spans="1:10" x14ac:dyDescent="0.2">
      <c r="A40" s="150"/>
      <c r="B40" s="150" t="s">
        <v>100</v>
      </c>
      <c r="C40" s="151"/>
      <c r="D40" s="151">
        <v>2436</v>
      </c>
      <c r="E40" s="150" t="s">
        <v>104</v>
      </c>
      <c r="F40" s="152" t="s">
        <v>279</v>
      </c>
      <c r="G40" s="153">
        <v>2</v>
      </c>
      <c r="H40" s="202">
        <f>$H$24</f>
        <v>17.55</v>
      </c>
      <c r="I40" s="155">
        <f>ROUND(G40*H40,2)</f>
        <v>35.1</v>
      </c>
      <c r="J40" s="156"/>
    </row>
    <row r="41" spans="1:10" x14ac:dyDescent="0.2">
      <c r="A41" s="150"/>
      <c r="B41" s="150"/>
      <c r="C41" s="151"/>
      <c r="D41" s="151"/>
      <c r="E41" s="150"/>
      <c r="F41" s="152"/>
      <c r="G41" s="153"/>
      <c r="H41" s="154"/>
      <c r="I41" s="155"/>
      <c r="J41" s="156">
        <f>SUM(I38:I40)</f>
        <v>83.7</v>
      </c>
    </row>
    <row r="42" spans="1:10" x14ac:dyDescent="0.2">
      <c r="A42" s="150" t="s">
        <v>9</v>
      </c>
      <c r="B42" s="150"/>
      <c r="C42" s="151"/>
      <c r="D42" s="151"/>
      <c r="E42" s="150"/>
      <c r="F42" s="152"/>
      <c r="G42" s="153"/>
      <c r="H42" s="154"/>
      <c r="I42" s="155"/>
      <c r="J42" s="156">
        <f>SUM(J32:J41)</f>
        <v>405.40999999999997</v>
      </c>
    </row>
    <row r="44" spans="1:10" x14ac:dyDescent="0.2">
      <c r="A44" s="150" t="s">
        <v>65</v>
      </c>
      <c r="B44" s="150" t="s">
        <v>66</v>
      </c>
      <c r="C44" s="151"/>
      <c r="D44" s="151"/>
      <c r="E44" s="150"/>
      <c r="F44" s="152"/>
      <c r="G44" s="153"/>
      <c r="H44" s="154"/>
      <c r="I44" s="155"/>
      <c r="J44" s="156" t="s">
        <v>67</v>
      </c>
    </row>
    <row r="45" spans="1:10" x14ac:dyDescent="0.2">
      <c r="A45" s="150" t="s">
        <v>317</v>
      </c>
      <c r="B45" s="157" t="s">
        <v>287</v>
      </c>
      <c r="C45" s="151"/>
      <c r="D45" s="151"/>
      <c r="E45" s="150"/>
      <c r="F45" s="152"/>
      <c r="G45" s="153"/>
      <c r="H45" s="154"/>
      <c r="I45" s="155"/>
      <c r="J45" s="156" t="s">
        <v>74</v>
      </c>
    </row>
    <row r="46" spans="1:10" x14ac:dyDescent="0.2">
      <c r="A46" s="150" t="s">
        <v>271</v>
      </c>
      <c r="B46" s="150" t="s">
        <v>70</v>
      </c>
      <c r="C46" s="151" t="s">
        <v>71</v>
      </c>
      <c r="D46" s="151" t="s">
        <v>72</v>
      </c>
      <c r="E46" s="150" t="s">
        <v>73</v>
      </c>
      <c r="F46" s="152" t="s">
        <v>74</v>
      </c>
      <c r="G46" s="160" t="s">
        <v>75</v>
      </c>
      <c r="H46" s="161" t="s">
        <v>8</v>
      </c>
      <c r="I46" s="162" t="s">
        <v>76</v>
      </c>
      <c r="J46" s="156" t="s">
        <v>9</v>
      </c>
    </row>
    <row r="47" spans="1:10" x14ac:dyDescent="0.2">
      <c r="A47" s="150"/>
      <c r="B47" s="150" t="s">
        <v>77</v>
      </c>
      <c r="C47" s="151"/>
      <c r="D47" s="151">
        <v>38078</v>
      </c>
      <c r="E47" s="150" t="s">
        <v>288</v>
      </c>
      <c r="F47" s="152" t="s">
        <v>74</v>
      </c>
      <c r="G47" s="153">
        <v>1</v>
      </c>
      <c r="H47" s="202">
        <v>12.64</v>
      </c>
      <c r="I47" s="155">
        <f>ROUND(G47*H47,2)</f>
        <v>12.64</v>
      </c>
      <c r="J47" s="156"/>
    </row>
    <row r="48" spans="1:10" x14ac:dyDescent="0.2">
      <c r="A48" s="150"/>
      <c r="B48" s="150" t="s">
        <v>77</v>
      </c>
      <c r="C48" s="151"/>
      <c r="D48" s="151">
        <v>939</v>
      </c>
      <c r="E48" s="150" t="s">
        <v>283</v>
      </c>
      <c r="F48" s="152" t="s">
        <v>148</v>
      </c>
      <c r="G48" s="153">
        <v>12</v>
      </c>
      <c r="H48" s="202">
        <v>1.38</v>
      </c>
      <c r="I48" s="155">
        <f>ROUND(G48*H48,2)</f>
        <v>16.559999999999999</v>
      </c>
      <c r="J48" s="156"/>
    </row>
    <row r="49" spans="1:10" x14ac:dyDescent="0.2">
      <c r="A49" s="150"/>
      <c r="B49" s="150" t="s">
        <v>77</v>
      </c>
      <c r="C49" s="151"/>
      <c r="D49" s="151">
        <v>2689</v>
      </c>
      <c r="E49" s="150" t="s">
        <v>284</v>
      </c>
      <c r="F49" s="152" t="s">
        <v>148</v>
      </c>
      <c r="G49" s="153">
        <v>6</v>
      </c>
      <c r="H49" s="202">
        <v>1.27</v>
      </c>
      <c r="I49" s="155">
        <f>ROUND(G49*H49,2)</f>
        <v>7.62</v>
      </c>
      <c r="J49" s="156"/>
    </row>
    <row r="50" spans="1:10" x14ac:dyDescent="0.2">
      <c r="A50" s="150"/>
      <c r="B50" s="150" t="s">
        <v>77</v>
      </c>
      <c r="C50" s="151"/>
      <c r="D50" s="151">
        <v>20111</v>
      </c>
      <c r="E50" s="150" t="s">
        <v>285</v>
      </c>
      <c r="F50" s="152" t="s">
        <v>74</v>
      </c>
      <c r="G50" s="153">
        <v>0.15</v>
      </c>
      <c r="H50" s="202">
        <v>6.95</v>
      </c>
      <c r="I50" s="155">
        <f>ROUND(G50*H50,2)</f>
        <v>1.04</v>
      </c>
      <c r="J50" s="156"/>
    </row>
    <row r="51" spans="1:10" x14ac:dyDescent="0.2">
      <c r="A51" s="150"/>
      <c r="B51" s="150" t="s">
        <v>77</v>
      </c>
      <c r="C51" s="151"/>
      <c r="D51" s="151">
        <v>1872</v>
      </c>
      <c r="E51" s="150" t="s">
        <v>289</v>
      </c>
      <c r="F51" s="152" t="s">
        <v>74</v>
      </c>
      <c r="G51" s="153">
        <v>1</v>
      </c>
      <c r="H51" s="202">
        <v>1.4</v>
      </c>
      <c r="I51" s="155">
        <f>ROUND(G51*H51,2)</f>
        <v>1.4</v>
      </c>
      <c r="J51" s="156"/>
    </row>
    <row r="52" spans="1:10" x14ac:dyDescent="0.2">
      <c r="A52" s="150"/>
      <c r="B52" s="150"/>
      <c r="C52" s="151"/>
      <c r="D52" s="151"/>
      <c r="E52" s="150"/>
      <c r="F52" s="152"/>
      <c r="G52" s="153"/>
      <c r="H52" s="154"/>
      <c r="I52" s="155"/>
      <c r="J52" s="156">
        <f>SUM(I47:I51)</f>
        <v>39.26</v>
      </c>
    </row>
    <row r="53" spans="1:10" x14ac:dyDescent="0.2">
      <c r="A53" s="150"/>
      <c r="B53" s="150" t="s">
        <v>100</v>
      </c>
      <c r="C53" s="151"/>
      <c r="D53" s="151">
        <v>6111</v>
      </c>
      <c r="E53" s="150" t="s">
        <v>105</v>
      </c>
      <c r="F53" s="152" t="s">
        <v>279</v>
      </c>
      <c r="G53" s="153">
        <v>3</v>
      </c>
      <c r="H53" s="202">
        <v>10.35</v>
      </c>
      <c r="I53" s="155">
        <f>ROUND(G53*H53,2)</f>
        <v>31.05</v>
      </c>
      <c r="J53" s="156"/>
    </row>
    <row r="54" spans="1:10" x14ac:dyDescent="0.2">
      <c r="A54" s="150"/>
      <c r="B54" s="150" t="s">
        <v>100</v>
      </c>
      <c r="C54" s="151"/>
      <c r="D54" s="151">
        <v>2436</v>
      </c>
      <c r="E54" s="150" t="s">
        <v>104</v>
      </c>
      <c r="F54" s="152" t="s">
        <v>279</v>
      </c>
      <c r="G54" s="153">
        <v>4</v>
      </c>
      <c r="H54" s="202">
        <f>$H$24</f>
        <v>17.55</v>
      </c>
      <c r="I54" s="155">
        <f>ROUND(G54*H54,2)</f>
        <v>70.2</v>
      </c>
      <c r="J54" s="156"/>
    </row>
    <row r="55" spans="1:10" x14ac:dyDescent="0.2">
      <c r="A55" s="150"/>
      <c r="B55" s="150"/>
      <c r="C55" s="151"/>
      <c r="D55" s="151"/>
      <c r="E55" s="150"/>
      <c r="F55" s="152"/>
      <c r="G55" s="153"/>
      <c r="H55" s="154"/>
      <c r="I55" s="155"/>
      <c r="J55" s="156">
        <f>SUM(I53:I54)</f>
        <v>101.25</v>
      </c>
    </row>
    <row r="56" spans="1:10" x14ac:dyDescent="0.2">
      <c r="A56" s="150" t="s">
        <v>9</v>
      </c>
      <c r="B56" s="150"/>
      <c r="C56" s="151"/>
      <c r="D56" s="151"/>
      <c r="E56" s="150"/>
      <c r="F56" s="152"/>
      <c r="G56" s="153"/>
      <c r="H56" s="154"/>
      <c r="I56" s="155"/>
      <c r="J56" s="156">
        <f>SUM(J47:J55)</f>
        <v>140.51</v>
      </c>
    </row>
    <row r="58" spans="1:10" x14ac:dyDescent="0.2">
      <c r="A58" s="150" t="s">
        <v>65</v>
      </c>
      <c r="B58" s="150" t="s">
        <v>66</v>
      </c>
      <c r="C58" s="151"/>
      <c r="D58" s="151"/>
      <c r="E58" s="150"/>
      <c r="F58" s="152"/>
      <c r="G58" s="153"/>
      <c r="H58" s="154"/>
      <c r="I58" s="155"/>
      <c r="J58" s="156" t="s">
        <v>67</v>
      </c>
    </row>
    <row r="59" spans="1:10" x14ac:dyDescent="0.2">
      <c r="A59" s="150" t="s">
        <v>271</v>
      </c>
      <c r="B59" s="157" t="s">
        <v>290</v>
      </c>
      <c r="C59" s="151"/>
      <c r="D59" s="151"/>
      <c r="E59" s="150"/>
      <c r="F59" s="152"/>
      <c r="G59" s="153"/>
      <c r="H59" s="154"/>
      <c r="I59" s="155"/>
      <c r="J59" s="156" t="s">
        <v>74</v>
      </c>
    </row>
    <row r="60" spans="1:10" x14ac:dyDescent="0.2">
      <c r="A60" s="150"/>
      <c r="B60" s="150" t="s">
        <v>70</v>
      </c>
      <c r="C60" s="151" t="s">
        <v>71</v>
      </c>
      <c r="D60" s="151" t="s">
        <v>72</v>
      </c>
      <c r="E60" s="150" t="s">
        <v>73</v>
      </c>
      <c r="F60" s="152" t="s">
        <v>74</v>
      </c>
      <c r="G60" s="160" t="s">
        <v>75</v>
      </c>
      <c r="H60" s="161" t="s">
        <v>8</v>
      </c>
      <c r="I60" s="162" t="s">
        <v>76</v>
      </c>
      <c r="J60" s="156" t="s">
        <v>9</v>
      </c>
    </row>
    <row r="61" spans="1:10" x14ac:dyDescent="0.2">
      <c r="A61" s="150"/>
      <c r="B61" s="166" t="s">
        <v>77</v>
      </c>
      <c r="C61" s="167"/>
      <c r="D61" s="167">
        <v>38078</v>
      </c>
      <c r="E61" s="166" t="s">
        <v>291</v>
      </c>
      <c r="F61" s="168" t="s">
        <v>74</v>
      </c>
      <c r="G61" s="169">
        <v>1</v>
      </c>
      <c r="H61" s="188">
        <v>12.64</v>
      </c>
      <c r="I61" s="170">
        <f>ROUND(G61*H61,2)</f>
        <v>12.64</v>
      </c>
      <c r="J61" s="171"/>
    </row>
    <row r="62" spans="1:10" x14ac:dyDescent="0.2">
      <c r="A62" s="150"/>
      <c r="B62" s="150"/>
      <c r="C62" s="151"/>
      <c r="D62" s="151"/>
      <c r="E62" s="150"/>
      <c r="F62" s="152"/>
      <c r="G62" s="153"/>
      <c r="H62" s="154"/>
      <c r="I62" s="155"/>
      <c r="J62" s="156">
        <f>SUM(I61)</f>
        <v>12.64</v>
      </c>
    </row>
    <row r="63" spans="1:10" ht="25.5" x14ac:dyDescent="0.2">
      <c r="A63" s="150"/>
      <c r="B63" s="172" t="s">
        <v>292</v>
      </c>
      <c r="C63" s="167"/>
      <c r="D63" s="173" t="s">
        <v>318</v>
      </c>
      <c r="E63" s="145" t="s">
        <v>287</v>
      </c>
      <c r="F63" s="173" t="s">
        <v>148</v>
      </c>
      <c r="G63" s="174">
        <v>1</v>
      </c>
      <c r="H63" s="186">
        <f>J56</f>
        <v>140.51</v>
      </c>
      <c r="I63" s="175">
        <f>ROUND(G63*H63,2)</f>
        <v>140.51</v>
      </c>
      <c r="J63" s="156"/>
    </row>
    <row r="64" spans="1:10" x14ac:dyDescent="0.2">
      <c r="A64" s="150"/>
      <c r="B64" s="150"/>
      <c r="C64" s="151"/>
      <c r="D64" s="151"/>
      <c r="E64" s="150"/>
      <c r="F64" s="152"/>
      <c r="G64" s="153"/>
      <c r="H64" s="154"/>
      <c r="I64" s="155"/>
      <c r="J64" s="156">
        <f>SUM(I63:I63)</f>
        <v>140.51</v>
      </c>
    </row>
    <row r="65" spans="1:10" x14ac:dyDescent="0.2">
      <c r="A65" s="150" t="s">
        <v>9</v>
      </c>
      <c r="B65" s="150"/>
      <c r="C65" s="151"/>
      <c r="D65" s="151"/>
      <c r="E65" s="150"/>
      <c r="F65" s="152"/>
      <c r="G65" s="153"/>
      <c r="H65" s="154"/>
      <c r="I65" s="155"/>
      <c r="J65" s="156">
        <f>SUM(J61:J64)</f>
        <v>153.14999999999998</v>
      </c>
    </row>
    <row r="67" spans="1:10" x14ac:dyDescent="0.2">
      <c r="A67" s="150" t="s">
        <v>65</v>
      </c>
      <c r="B67" s="150" t="s">
        <v>66</v>
      </c>
      <c r="C67" s="151"/>
      <c r="D67" s="151"/>
      <c r="E67" s="150"/>
      <c r="F67" s="152"/>
      <c r="G67" s="153"/>
      <c r="H67" s="154"/>
      <c r="I67" s="155"/>
      <c r="J67" s="156" t="s">
        <v>67</v>
      </c>
    </row>
    <row r="68" spans="1:10" x14ac:dyDescent="0.2">
      <c r="A68" s="150" t="s">
        <v>271</v>
      </c>
      <c r="B68" s="157" t="s">
        <v>293</v>
      </c>
      <c r="C68" s="151"/>
      <c r="D68" s="151"/>
      <c r="E68" s="150"/>
      <c r="F68" s="152"/>
      <c r="G68" s="153"/>
      <c r="H68" s="154"/>
      <c r="I68" s="155"/>
      <c r="J68" s="156" t="s">
        <v>74</v>
      </c>
    </row>
    <row r="69" spans="1:10" x14ac:dyDescent="0.2">
      <c r="A69" s="150"/>
      <c r="B69" s="150" t="s">
        <v>70</v>
      </c>
      <c r="C69" s="151" t="s">
        <v>71</v>
      </c>
      <c r="D69" s="151" t="s">
        <v>72</v>
      </c>
      <c r="E69" s="150" t="s">
        <v>73</v>
      </c>
      <c r="F69" s="152" t="s">
        <v>74</v>
      </c>
      <c r="G69" s="160" t="s">
        <v>75</v>
      </c>
      <c r="H69" s="161" t="s">
        <v>8</v>
      </c>
      <c r="I69" s="162" t="s">
        <v>76</v>
      </c>
      <c r="J69" s="156" t="s">
        <v>9</v>
      </c>
    </row>
    <row r="70" spans="1:10" x14ac:dyDescent="0.2">
      <c r="A70" s="150"/>
      <c r="B70" s="166" t="s">
        <v>77</v>
      </c>
      <c r="C70" s="167"/>
      <c r="D70" s="167">
        <v>12118</v>
      </c>
      <c r="E70" s="166" t="s">
        <v>294</v>
      </c>
      <c r="F70" s="168" t="s">
        <v>74</v>
      </c>
      <c r="G70" s="169">
        <v>1</v>
      </c>
      <c r="H70" s="188">
        <v>17.350000000000001</v>
      </c>
      <c r="I70" s="170">
        <f>ROUND(G70*H70,2)</f>
        <v>17.350000000000001</v>
      </c>
      <c r="J70" s="171"/>
    </row>
    <row r="71" spans="1:10" x14ac:dyDescent="0.2">
      <c r="A71" s="150"/>
      <c r="B71" s="150"/>
      <c r="C71" s="151"/>
      <c r="D71" s="151"/>
      <c r="E71" s="150"/>
      <c r="F71" s="152"/>
      <c r="G71" s="153"/>
      <c r="H71" s="154"/>
      <c r="I71" s="155"/>
      <c r="J71" s="156">
        <f>SUM(I70)</f>
        <v>17.350000000000001</v>
      </c>
    </row>
    <row r="72" spans="1:10" ht="25.5" x14ac:dyDescent="0.2">
      <c r="A72" s="150"/>
      <c r="B72" s="172" t="s">
        <v>292</v>
      </c>
      <c r="C72" s="167"/>
      <c r="D72" s="173" t="s">
        <v>318</v>
      </c>
      <c r="E72" s="145" t="s">
        <v>287</v>
      </c>
      <c r="F72" s="173" t="s">
        <v>148</v>
      </c>
      <c r="G72" s="174">
        <v>1</v>
      </c>
      <c r="H72" s="186">
        <f>$J$56</f>
        <v>140.51</v>
      </c>
      <c r="I72" s="175">
        <f>ROUND(G72*H72,2)</f>
        <v>140.51</v>
      </c>
      <c r="J72" s="156"/>
    </row>
    <row r="73" spans="1:10" x14ac:dyDescent="0.2">
      <c r="A73" s="150"/>
      <c r="B73" s="150"/>
      <c r="C73" s="151"/>
      <c r="D73" s="151"/>
      <c r="E73" s="150"/>
      <c r="F73" s="152"/>
      <c r="G73" s="153"/>
      <c r="H73" s="154"/>
      <c r="I73" s="155"/>
      <c r="J73" s="156">
        <f>SUM(I72:I72)</f>
        <v>140.51</v>
      </c>
    </row>
    <row r="74" spans="1:10" x14ac:dyDescent="0.2">
      <c r="A74" s="150" t="s">
        <v>9</v>
      </c>
      <c r="B74" s="150"/>
      <c r="C74" s="151"/>
      <c r="D74" s="151"/>
      <c r="E74" s="150"/>
      <c r="F74" s="152"/>
      <c r="G74" s="153"/>
      <c r="H74" s="154"/>
      <c r="I74" s="155"/>
      <c r="J74" s="156">
        <f>SUM(J70:J73)</f>
        <v>157.85999999999999</v>
      </c>
    </row>
    <row r="76" spans="1:10" x14ac:dyDescent="0.2">
      <c r="A76" s="150" t="s">
        <v>65</v>
      </c>
      <c r="B76" s="150" t="s">
        <v>66</v>
      </c>
      <c r="C76" s="151"/>
      <c r="D76" s="151"/>
      <c r="E76" s="150"/>
      <c r="F76" s="152"/>
      <c r="G76" s="153"/>
      <c r="H76" s="154"/>
      <c r="I76" s="155"/>
      <c r="J76" s="156" t="s">
        <v>67</v>
      </c>
    </row>
    <row r="77" spans="1:10" x14ac:dyDescent="0.2">
      <c r="A77" s="150" t="s">
        <v>271</v>
      </c>
      <c r="B77" s="157" t="s">
        <v>295</v>
      </c>
      <c r="C77" s="151"/>
      <c r="D77" s="151"/>
      <c r="E77" s="150"/>
      <c r="F77" s="152"/>
      <c r="G77" s="153"/>
      <c r="H77" s="154"/>
      <c r="I77" s="155"/>
      <c r="J77" s="156" t="s">
        <v>74</v>
      </c>
    </row>
    <row r="78" spans="1:10" x14ac:dyDescent="0.2">
      <c r="A78" s="150"/>
      <c r="B78" s="150" t="s">
        <v>70</v>
      </c>
      <c r="C78" s="151" t="s">
        <v>71</v>
      </c>
      <c r="D78" s="151" t="s">
        <v>72</v>
      </c>
      <c r="E78" s="150" t="s">
        <v>73</v>
      </c>
      <c r="F78" s="152" t="s">
        <v>74</v>
      </c>
      <c r="G78" s="160" t="s">
        <v>75</v>
      </c>
      <c r="H78" s="161" t="s">
        <v>8</v>
      </c>
      <c r="I78" s="162" t="s">
        <v>76</v>
      </c>
      <c r="J78" s="156" t="s">
        <v>9</v>
      </c>
    </row>
    <row r="79" spans="1:10" ht="25.5" x14ac:dyDescent="0.2">
      <c r="A79" s="150"/>
      <c r="B79" s="172" t="s">
        <v>77</v>
      </c>
      <c r="C79" s="167"/>
      <c r="D79" s="173">
        <v>38113</v>
      </c>
      <c r="E79" s="145" t="s">
        <v>296</v>
      </c>
      <c r="F79" s="173" t="s">
        <v>74</v>
      </c>
      <c r="G79" s="174">
        <v>1</v>
      </c>
      <c r="H79" s="186">
        <v>6.86</v>
      </c>
      <c r="I79" s="175">
        <f>ROUND(G79*H79,2)</f>
        <v>6.86</v>
      </c>
      <c r="J79" s="171"/>
    </row>
    <row r="80" spans="1:10" x14ac:dyDescent="0.2">
      <c r="A80" s="150"/>
      <c r="B80" s="150"/>
      <c r="C80" s="151"/>
      <c r="D80" s="151"/>
      <c r="E80" s="150"/>
      <c r="F80" s="152"/>
      <c r="G80" s="153"/>
      <c r="H80" s="154"/>
      <c r="I80" s="155"/>
      <c r="J80" s="156">
        <f>SUM(I79)</f>
        <v>6.86</v>
      </c>
    </row>
    <row r="81" spans="1:10" ht="25.5" x14ac:dyDescent="0.2">
      <c r="A81" s="150"/>
      <c r="B81" s="172" t="s">
        <v>292</v>
      </c>
      <c r="C81" s="167"/>
      <c r="D81" s="173" t="s">
        <v>318</v>
      </c>
      <c r="E81" s="145" t="s">
        <v>287</v>
      </c>
      <c r="F81" s="173" t="s">
        <v>148</v>
      </c>
      <c r="G81" s="174">
        <v>1</v>
      </c>
      <c r="H81" s="186">
        <f>$J$56</f>
        <v>140.51</v>
      </c>
      <c r="I81" s="175">
        <f>ROUND(G81*H81,2)</f>
        <v>140.51</v>
      </c>
      <c r="J81" s="156"/>
    </row>
    <row r="82" spans="1:10" x14ac:dyDescent="0.2">
      <c r="A82" s="150"/>
      <c r="B82" s="150"/>
      <c r="C82" s="151"/>
      <c r="D82" s="151"/>
      <c r="E82" s="150"/>
      <c r="F82" s="152"/>
      <c r="G82" s="153"/>
      <c r="H82" s="154"/>
      <c r="I82" s="155"/>
      <c r="J82" s="156">
        <f>SUM(I81:I81)</f>
        <v>140.51</v>
      </c>
    </row>
    <row r="83" spans="1:10" x14ac:dyDescent="0.2">
      <c r="A83" s="150" t="s">
        <v>9</v>
      </c>
      <c r="B83" s="150"/>
      <c r="C83" s="151"/>
      <c r="D83" s="151"/>
      <c r="E83" s="150"/>
      <c r="F83" s="152"/>
      <c r="G83" s="153"/>
      <c r="H83" s="154"/>
      <c r="I83" s="155"/>
      <c r="J83" s="156">
        <f>SUM(J79:J82)</f>
        <v>147.37</v>
      </c>
    </row>
    <row r="85" spans="1:10" x14ac:dyDescent="0.2">
      <c r="A85" s="150" t="s">
        <v>65</v>
      </c>
      <c r="B85" s="150" t="s">
        <v>66</v>
      </c>
      <c r="C85" s="151"/>
      <c r="D85" s="151"/>
      <c r="E85" s="150"/>
      <c r="F85" s="152"/>
      <c r="G85" s="153"/>
      <c r="H85" s="154"/>
      <c r="I85" s="155"/>
      <c r="J85" s="156" t="s">
        <v>67</v>
      </c>
    </row>
    <row r="86" spans="1:10" x14ac:dyDescent="0.2">
      <c r="A86" s="150" t="s">
        <v>271</v>
      </c>
      <c r="B86" s="157" t="s">
        <v>297</v>
      </c>
      <c r="C86" s="151"/>
      <c r="D86" s="151"/>
      <c r="E86" s="150"/>
      <c r="F86" s="152"/>
      <c r="G86" s="153"/>
      <c r="H86" s="154"/>
      <c r="I86" s="155"/>
      <c r="J86" s="156" t="s">
        <v>74</v>
      </c>
    </row>
    <row r="87" spans="1:10" x14ac:dyDescent="0.2">
      <c r="A87" s="150"/>
      <c r="B87" s="150" t="s">
        <v>70</v>
      </c>
      <c r="C87" s="151" t="s">
        <v>71</v>
      </c>
      <c r="D87" s="151" t="s">
        <v>72</v>
      </c>
      <c r="E87" s="150" t="s">
        <v>73</v>
      </c>
      <c r="F87" s="152" t="s">
        <v>74</v>
      </c>
      <c r="G87" s="160" t="s">
        <v>75</v>
      </c>
      <c r="H87" s="161" t="s">
        <v>8</v>
      </c>
      <c r="I87" s="162" t="s">
        <v>76</v>
      </c>
      <c r="J87" s="156" t="s">
        <v>9</v>
      </c>
    </row>
    <row r="88" spans="1:10" ht="25.5" x14ac:dyDescent="0.2">
      <c r="A88" s="150"/>
      <c r="B88" s="172" t="s">
        <v>77</v>
      </c>
      <c r="C88" s="167"/>
      <c r="D88" s="173">
        <v>38081</v>
      </c>
      <c r="E88" s="145" t="s">
        <v>298</v>
      </c>
      <c r="F88" s="173" t="s">
        <v>74</v>
      </c>
      <c r="G88" s="174">
        <v>1</v>
      </c>
      <c r="H88" s="186">
        <v>18.62</v>
      </c>
      <c r="I88" s="175">
        <f>ROUND(G88*H88,2)</f>
        <v>18.62</v>
      </c>
      <c r="J88" s="171"/>
    </row>
    <row r="89" spans="1:10" x14ac:dyDescent="0.2">
      <c r="A89" s="150"/>
      <c r="B89" s="150"/>
      <c r="C89" s="151"/>
      <c r="D89" s="151"/>
      <c r="E89" s="150"/>
      <c r="F89" s="152"/>
      <c r="G89" s="153"/>
      <c r="H89" s="154"/>
      <c r="I89" s="155"/>
      <c r="J89" s="156">
        <f>SUM(I88)</f>
        <v>18.62</v>
      </c>
    </row>
    <row r="90" spans="1:10" ht="25.5" x14ac:dyDescent="0.2">
      <c r="A90" s="150"/>
      <c r="B90" s="172" t="s">
        <v>292</v>
      </c>
      <c r="C90" s="167"/>
      <c r="D90" s="173" t="s">
        <v>318</v>
      </c>
      <c r="E90" s="145" t="s">
        <v>287</v>
      </c>
      <c r="F90" s="173" t="s">
        <v>148</v>
      </c>
      <c r="G90" s="174">
        <v>1</v>
      </c>
      <c r="H90" s="186">
        <f>$J$56</f>
        <v>140.51</v>
      </c>
      <c r="I90" s="175">
        <f>ROUND(G90*H90,2)</f>
        <v>140.51</v>
      </c>
      <c r="J90" s="156"/>
    </row>
    <row r="91" spans="1:10" x14ac:dyDescent="0.2">
      <c r="A91" s="150"/>
      <c r="B91" s="150"/>
      <c r="C91" s="151"/>
      <c r="D91" s="151"/>
      <c r="E91" s="150"/>
      <c r="F91" s="152"/>
      <c r="G91" s="153"/>
      <c r="H91" s="154"/>
      <c r="I91" s="155"/>
      <c r="J91" s="156">
        <f>SUM(I90:I90)</f>
        <v>140.51</v>
      </c>
    </row>
    <row r="92" spans="1:10" x14ac:dyDescent="0.2">
      <c r="A92" s="150" t="s">
        <v>9</v>
      </c>
      <c r="B92" s="150"/>
      <c r="C92" s="151"/>
      <c r="D92" s="151"/>
      <c r="E92" s="150"/>
      <c r="F92" s="152"/>
      <c r="G92" s="153"/>
      <c r="H92" s="154"/>
      <c r="I92" s="155"/>
      <c r="J92" s="156">
        <f>SUM(J88:J91)</f>
        <v>159.13</v>
      </c>
    </row>
    <row r="94" spans="1:10" x14ac:dyDescent="0.2">
      <c r="A94" s="150" t="s">
        <v>65</v>
      </c>
      <c r="B94" s="150" t="s">
        <v>66</v>
      </c>
      <c r="C94" s="151"/>
      <c r="D94" s="151"/>
      <c r="E94" s="150"/>
      <c r="F94" s="152"/>
      <c r="G94" s="153"/>
      <c r="H94" s="154"/>
      <c r="I94" s="155"/>
      <c r="J94" s="156" t="s">
        <v>67</v>
      </c>
    </row>
    <row r="95" spans="1:10" x14ac:dyDescent="0.2">
      <c r="A95" s="150" t="s">
        <v>271</v>
      </c>
      <c r="B95" s="157" t="s">
        <v>299</v>
      </c>
      <c r="C95" s="151"/>
      <c r="D95" s="151"/>
      <c r="E95" s="150"/>
      <c r="F95" s="152"/>
      <c r="G95" s="153"/>
      <c r="H95" s="154"/>
      <c r="I95" s="155"/>
      <c r="J95" s="156" t="s">
        <v>74</v>
      </c>
    </row>
    <row r="96" spans="1:10" x14ac:dyDescent="0.2">
      <c r="A96" s="150"/>
      <c r="B96" s="150" t="s">
        <v>70</v>
      </c>
      <c r="C96" s="151" t="s">
        <v>71</v>
      </c>
      <c r="D96" s="151" t="s">
        <v>72</v>
      </c>
      <c r="E96" s="150" t="s">
        <v>73</v>
      </c>
      <c r="F96" s="152" t="s">
        <v>74</v>
      </c>
      <c r="G96" s="160" t="s">
        <v>75</v>
      </c>
      <c r="H96" s="161" t="s">
        <v>8</v>
      </c>
      <c r="I96" s="162" t="s">
        <v>76</v>
      </c>
      <c r="J96" s="156" t="s">
        <v>9</v>
      </c>
    </row>
    <row r="97" spans="1:10" ht="25.5" x14ac:dyDescent="0.2">
      <c r="A97" s="150"/>
      <c r="B97" s="172" t="s">
        <v>77</v>
      </c>
      <c r="C97" s="167"/>
      <c r="D97" s="173">
        <v>38074</v>
      </c>
      <c r="E97" s="145" t="s">
        <v>300</v>
      </c>
      <c r="F97" s="173" t="s">
        <v>74</v>
      </c>
      <c r="G97" s="174">
        <v>1</v>
      </c>
      <c r="H97" s="186">
        <v>19.510000000000002</v>
      </c>
      <c r="I97" s="175">
        <f>ROUND(G97*H97,2)</f>
        <v>19.510000000000002</v>
      </c>
      <c r="J97" s="171"/>
    </row>
    <row r="98" spans="1:10" x14ac:dyDescent="0.2">
      <c r="A98" s="150"/>
      <c r="B98" s="150"/>
      <c r="C98" s="151"/>
      <c r="D98" s="151"/>
      <c r="E98" s="150"/>
      <c r="F98" s="152"/>
      <c r="G98" s="153"/>
      <c r="H98" s="154"/>
      <c r="I98" s="155"/>
      <c r="J98" s="156">
        <f>SUM(I97)</f>
        <v>19.510000000000002</v>
      </c>
    </row>
    <row r="99" spans="1:10" ht="25.5" x14ac:dyDescent="0.2">
      <c r="A99" s="150"/>
      <c r="B99" s="172" t="s">
        <v>292</v>
      </c>
      <c r="C99" s="167"/>
      <c r="D99" s="173" t="s">
        <v>318</v>
      </c>
      <c r="E99" s="145" t="s">
        <v>287</v>
      </c>
      <c r="F99" s="173" t="s">
        <v>148</v>
      </c>
      <c r="G99" s="174">
        <v>1</v>
      </c>
      <c r="H99" s="186">
        <f>$J$56</f>
        <v>140.51</v>
      </c>
      <c r="I99" s="175">
        <f>ROUND(G99*H99,2)</f>
        <v>140.51</v>
      </c>
      <c r="J99" s="156"/>
    </row>
    <row r="100" spans="1:10" x14ac:dyDescent="0.2">
      <c r="A100" s="150"/>
      <c r="B100" s="150"/>
      <c r="C100" s="151"/>
      <c r="D100" s="151"/>
      <c r="E100" s="150"/>
      <c r="F100" s="152"/>
      <c r="G100" s="153"/>
      <c r="H100" s="154"/>
      <c r="I100" s="155"/>
      <c r="J100" s="156">
        <f>SUM(I99:I99)</f>
        <v>140.51</v>
      </c>
    </row>
    <row r="101" spans="1:10" x14ac:dyDescent="0.2">
      <c r="A101" s="150" t="s">
        <v>9</v>
      </c>
      <c r="B101" s="150"/>
      <c r="C101" s="151"/>
      <c r="D101" s="151"/>
      <c r="E101" s="150"/>
      <c r="F101" s="152"/>
      <c r="G101" s="153"/>
      <c r="H101" s="154"/>
      <c r="I101" s="155"/>
      <c r="J101" s="156">
        <f>SUM(J97:J100)</f>
        <v>160.01999999999998</v>
      </c>
    </row>
    <row r="103" spans="1:10" x14ac:dyDescent="0.2">
      <c r="A103" s="150" t="s">
        <v>65</v>
      </c>
      <c r="B103" s="150" t="s">
        <v>66</v>
      </c>
      <c r="C103" s="151"/>
      <c r="D103" s="151"/>
      <c r="E103" s="150"/>
      <c r="F103" s="152"/>
      <c r="G103" s="153"/>
      <c r="H103" s="154"/>
      <c r="I103" s="155"/>
      <c r="J103" s="156" t="s">
        <v>67</v>
      </c>
    </row>
    <row r="104" spans="1:10" x14ac:dyDescent="0.2">
      <c r="A104" s="150" t="s">
        <v>271</v>
      </c>
      <c r="B104" s="157" t="s">
        <v>301</v>
      </c>
      <c r="C104" s="151"/>
      <c r="D104" s="151"/>
      <c r="E104" s="150"/>
      <c r="F104" s="152"/>
      <c r="G104" s="153"/>
      <c r="H104" s="154"/>
      <c r="I104" s="155"/>
      <c r="J104" s="156" t="s">
        <v>74</v>
      </c>
    </row>
    <row r="105" spans="1:10" x14ac:dyDescent="0.2">
      <c r="A105" s="150"/>
      <c r="B105" s="150" t="s">
        <v>70</v>
      </c>
      <c r="C105" s="151" t="s">
        <v>71</v>
      </c>
      <c r="D105" s="151" t="s">
        <v>72</v>
      </c>
      <c r="E105" s="150" t="s">
        <v>73</v>
      </c>
      <c r="F105" s="152" t="s">
        <v>74</v>
      </c>
      <c r="G105" s="160" t="s">
        <v>75</v>
      </c>
      <c r="H105" s="161" t="s">
        <v>8</v>
      </c>
      <c r="I105" s="162" t="s">
        <v>76</v>
      </c>
      <c r="J105" s="156" t="s">
        <v>9</v>
      </c>
    </row>
    <row r="106" spans="1:10" ht="25.5" x14ac:dyDescent="0.2">
      <c r="A106" s="150"/>
      <c r="B106" s="172" t="s">
        <v>77</v>
      </c>
      <c r="C106" s="167"/>
      <c r="D106" s="173">
        <v>38073</v>
      </c>
      <c r="E106" s="145" t="s">
        <v>302</v>
      </c>
      <c r="F106" s="173" t="s">
        <v>74</v>
      </c>
      <c r="G106" s="174">
        <v>1</v>
      </c>
      <c r="H106" s="186">
        <v>17.87</v>
      </c>
      <c r="I106" s="175">
        <f>ROUND(G106*H106,2)</f>
        <v>17.87</v>
      </c>
      <c r="J106" s="171"/>
    </row>
    <row r="107" spans="1:10" x14ac:dyDescent="0.2">
      <c r="A107" s="150"/>
      <c r="B107" s="150"/>
      <c r="C107" s="151"/>
      <c r="D107" s="151"/>
      <c r="E107" s="150"/>
      <c r="F107" s="152"/>
      <c r="G107" s="153"/>
      <c r="H107" s="154"/>
      <c r="I107" s="155"/>
      <c r="J107" s="156">
        <f>SUM(I106)</f>
        <v>17.87</v>
      </c>
    </row>
    <row r="108" spans="1:10" ht="25.5" x14ac:dyDescent="0.2">
      <c r="A108" s="150"/>
      <c r="B108" s="172" t="s">
        <v>292</v>
      </c>
      <c r="C108" s="167"/>
      <c r="D108" s="173" t="s">
        <v>318</v>
      </c>
      <c r="E108" s="145" t="s">
        <v>287</v>
      </c>
      <c r="F108" s="173" t="s">
        <v>148</v>
      </c>
      <c r="G108" s="174">
        <v>1</v>
      </c>
      <c r="H108" s="186">
        <f>$J$56</f>
        <v>140.51</v>
      </c>
      <c r="I108" s="175">
        <f>ROUND(G108*H108,2)</f>
        <v>140.51</v>
      </c>
      <c r="J108" s="156"/>
    </row>
    <row r="109" spans="1:10" x14ac:dyDescent="0.2">
      <c r="A109" s="150"/>
      <c r="B109" s="150"/>
      <c r="C109" s="151"/>
      <c r="D109" s="151"/>
      <c r="E109" s="150"/>
      <c r="F109" s="152"/>
      <c r="G109" s="153"/>
      <c r="H109" s="154"/>
      <c r="I109" s="155"/>
      <c r="J109" s="156">
        <f>SUM(I108:I108)</f>
        <v>140.51</v>
      </c>
    </row>
    <row r="110" spans="1:10" x14ac:dyDescent="0.2">
      <c r="A110" s="150" t="s">
        <v>9</v>
      </c>
      <c r="B110" s="150"/>
      <c r="C110" s="151"/>
      <c r="D110" s="151"/>
      <c r="E110" s="150"/>
      <c r="F110" s="152"/>
      <c r="G110" s="153"/>
      <c r="H110" s="154"/>
      <c r="I110" s="155"/>
      <c r="J110" s="156">
        <f>SUM(J106:J109)</f>
        <v>158.38</v>
      </c>
    </row>
    <row r="112" spans="1:10" x14ac:dyDescent="0.2">
      <c r="A112" s="150" t="s">
        <v>65</v>
      </c>
      <c r="B112" s="150" t="s">
        <v>132</v>
      </c>
      <c r="C112" s="151"/>
      <c r="D112" s="151"/>
      <c r="E112" s="150"/>
      <c r="F112" s="152"/>
      <c r="G112" s="153"/>
      <c r="H112" s="154"/>
      <c r="I112" s="155"/>
      <c r="J112" s="156" t="s">
        <v>67</v>
      </c>
    </row>
    <row r="113" spans="1:10" x14ac:dyDescent="0.2">
      <c r="A113" s="150" t="s">
        <v>303</v>
      </c>
      <c r="B113" s="164" t="s">
        <v>304</v>
      </c>
      <c r="C113" s="151"/>
      <c r="D113" s="151"/>
      <c r="E113" s="150"/>
      <c r="F113" s="152"/>
      <c r="G113" s="153"/>
      <c r="H113" s="154"/>
      <c r="I113" s="155"/>
      <c r="J113" s="156" t="s">
        <v>305</v>
      </c>
    </row>
    <row r="114" spans="1:10" x14ac:dyDescent="0.2">
      <c r="A114" s="150" t="s">
        <v>271</v>
      </c>
      <c r="B114" s="150" t="s">
        <v>70</v>
      </c>
      <c r="C114" s="151" t="s">
        <v>71</v>
      </c>
      <c r="D114" s="151" t="s">
        <v>72</v>
      </c>
      <c r="E114" s="150" t="s">
        <v>73</v>
      </c>
      <c r="F114" s="152" t="s">
        <v>74</v>
      </c>
      <c r="G114" s="153" t="s">
        <v>75</v>
      </c>
      <c r="H114" s="154" t="s">
        <v>8</v>
      </c>
      <c r="I114" s="155" t="s">
        <v>76</v>
      </c>
      <c r="J114" s="156" t="s">
        <v>9</v>
      </c>
    </row>
    <row r="115" spans="1:10" x14ac:dyDescent="0.2">
      <c r="A115" s="150"/>
      <c r="B115" s="150" t="s">
        <v>77</v>
      </c>
      <c r="C115" s="151">
        <v>3407</v>
      </c>
      <c r="D115" s="151">
        <v>370</v>
      </c>
      <c r="E115" s="150" t="s">
        <v>162</v>
      </c>
      <c r="F115" s="152" t="s">
        <v>161</v>
      </c>
      <c r="G115" s="204">
        <v>4.0000000000000002E-4</v>
      </c>
      <c r="H115" s="202">
        <v>80</v>
      </c>
      <c r="I115" s="155">
        <f t="shared" ref="I115:I122" si="1">ROUND(G115*H115,2)</f>
        <v>0.03</v>
      </c>
      <c r="J115" s="156"/>
    </row>
    <row r="116" spans="1:10" x14ac:dyDescent="0.2">
      <c r="A116" s="150"/>
      <c r="B116" s="150" t="s">
        <v>77</v>
      </c>
      <c r="C116" s="151">
        <v>3405</v>
      </c>
      <c r="D116" s="151">
        <v>1379</v>
      </c>
      <c r="E116" s="150" t="s">
        <v>84</v>
      </c>
      <c r="F116" s="152" t="s">
        <v>143</v>
      </c>
      <c r="G116" s="204">
        <v>0.06</v>
      </c>
      <c r="H116" s="202">
        <v>0.59</v>
      </c>
      <c r="I116" s="155">
        <f t="shared" si="1"/>
        <v>0.04</v>
      </c>
      <c r="J116" s="156"/>
    </row>
    <row r="117" spans="1:10" x14ac:dyDescent="0.2">
      <c r="A117" s="150"/>
      <c r="B117" s="150" t="s">
        <v>77</v>
      </c>
      <c r="C117" s="151">
        <v>3295</v>
      </c>
      <c r="D117" s="151">
        <v>1106</v>
      </c>
      <c r="E117" s="150" t="s">
        <v>168</v>
      </c>
      <c r="F117" s="152" t="s">
        <v>143</v>
      </c>
      <c r="G117" s="204">
        <v>7.1999999999999995E-2</v>
      </c>
      <c r="H117" s="202">
        <v>0.83</v>
      </c>
      <c r="I117" s="155">
        <f t="shared" si="1"/>
        <v>0.06</v>
      </c>
      <c r="J117" s="156"/>
    </row>
    <row r="118" spans="1:10" x14ac:dyDescent="0.2">
      <c r="A118" s="150"/>
      <c r="B118" s="150" t="s">
        <v>77</v>
      </c>
      <c r="C118" s="151"/>
      <c r="D118" s="151">
        <v>2557</v>
      </c>
      <c r="E118" s="150" t="s">
        <v>306</v>
      </c>
      <c r="F118" s="152" t="s">
        <v>167</v>
      </c>
      <c r="G118" s="204">
        <v>1</v>
      </c>
      <c r="H118" s="202">
        <v>2.06</v>
      </c>
      <c r="I118" s="155">
        <f t="shared" si="1"/>
        <v>2.06</v>
      </c>
      <c r="J118" s="156"/>
    </row>
    <row r="119" spans="1:10" x14ac:dyDescent="0.2">
      <c r="A119" s="150"/>
      <c r="B119" s="150" t="s">
        <v>77</v>
      </c>
      <c r="C119" s="176"/>
      <c r="D119" s="151">
        <v>2556</v>
      </c>
      <c r="E119" s="150" t="s">
        <v>307</v>
      </c>
      <c r="F119" s="152" t="s">
        <v>167</v>
      </c>
      <c r="G119" s="204">
        <v>1</v>
      </c>
      <c r="H119" s="202">
        <v>0.97</v>
      </c>
      <c r="I119" s="155">
        <f t="shared" si="1"/>
        <v>0.97</v>
      </c>
      <c r="J119" s="156"/>
    </row>
    <row r="120" spans="1:10" ht="25.5" x14ac:dyDescent="0.2">
      <c r="A120" s="150"/>
      <c r="B120" s="177" t="s">
        <v>77</v>
      </c>
      <c r="C120" s="178"/>
      <c r="D120" s="179">
        <v>38113</v>
      </c>
      <c r="E120" s="180" t="s">
        <v>296</v>
      </c>
      <c r="F120" s="203" t="s">
        <v>167</v>
      </c>
      <c r="G120" s="205">
        <v>1</v>
      </c>
      <c r="H120" s="206">
        <v>6.86</v>
      </c>
      <c r="I120" s="181">
        <f t="shared" si="1"/>
        <v>6.86</v>
      </c>
      <c r="J120" s="156"/>
    </row>
    <row r="121" spans="1:10" x14ac:dyDescent="0.2">
      <c r="A121" s="150"/>
      <c r="B121" s="150" t="s">
        <v>77</v>
      </c>
      <c r="C121" s="176"/>
      <c r="D121" s="151">
        <v>2689</v>
      </c>
      <c r="E121" s="150" t="s">
        <v>284</v>
      </c>
      <c r="F121" s="152" t="s">
        <v>172</v>
      </c>
      <c r="G121" s="204">
        <v>12</v>
      </c>
      <c r="H121" s="202">
        <v>1.27</v>
      </c>
      <c r="I121" s="155">
        <f t="shared" si="1"/>
        <v>15.24</v>
      </c>
      <c r="J121" s="156"/>
    </row>
    <row r="122" spans="1:10" x14ac:dyDescent="0.2">
      <c r="A122" s="150"/>
      <c r="B122" s="150" t="s">
        <v>77</v>
      </c>
      <c r="C122" s="151"/>
      <c r="D122" s="151">
        <v>938</v>
      </c>
      <c r="E122" s="150" t="s">
        <v>308</v>
      </c>
      <c r="F122" s="152" t="s">
        <v>172</v>
      </c>
      <c r="G122" s="204">
        <v>14</v>
      </c>
      <c r="H122" s="202">
        <v>0.86</v>
      </c>
      <c r="I122" s="155">
        <f t="shared" si="1"/>
        <v>12.04</v>
      </c>
      <c r="J122" s="156"/>
    </row>
    <row r="123" spans="1:10" x14ac:dyDescent="0.2">
      <c r="A123" s="150"/>
      <c r="B123" s="150"/>
      <c r="C123" s="151"/>
      <c r="D123" s="151"/>
      <c r="E123" s="150"/>
      <c r="F123" s="152"/>
      <c r="G123" s="153"/>
      <c r="H123" s="154"/>
      <c r="I123" s="155"/>
      <c r="J123" s="156">
        <f>SUM(I115:I122)</f>
        <v>37.299999999999997</v>
      </c>
    </row>
    <row r="124" spans="1:10" x14ac:dyDescent="0.2">
      <c r="A124" s="150"/>
      <c r="B124" s="150" t="s">
        <v>100</v>
      </c>
      <c r="C124" s="151"/>
      <c r="D124" s="151">
        <v>6111</v>
      </c>
      <c r="E124" s="150" t="s">
        <v>105</v>
      </c>
      <c r="F124" s="152" t="s">
        <v>135</v>
      </c>
      <c r="G124" s="204">
        <v>3.3</v>
      </c>
      <c r="H124" s="202">
        <v>10.35</v>
      </c>
      <c r="I124" s="155">
        <f>ROUND(G124*H124,2)</f>
        <v>34.159999999999997</v>
      </c>
      <c r="J124" s="156"/>
    </row>
    <row r="125" spans="1:10" x14ac:dyDescent="0.2">
      <c r="A125" s="150"/>
      <c r="B125" s="150" t="s">
        <v>100</v>
      </c>
      <c r="C125" s="151"/>
      <c r="D125" s="151">
        <v>4750</v>
      </c>
      <c r="E125" s="150" t="s">
        <v>163</v>
      </c>
      <c r="F125" s="152" t="s">
        <v>135</v>
      </c>
      <c r="G125" s="204">
        <v>0.15</v>
      </c>
      <c r="H125" s="202">
        <f>H38</f>
        <v>17.55</v>
      </c>
      <c r="I125" s="155">
        <f>ROUND(G125*H125,2)</f>
        <v>2.63</v>
      </c>
      <c r="J125" s="156"/>
    </row>
    <row r="126" spans="1:10" x14ac:dyDescent="0.2">
      <c r="A126" s="150"/>
      <c r="B126" s="150" t="s">
        <v>100</v>
      </c>
      <c r="C126" s="151"/>
      <c r="D126" s="151">
        <v>2436</v>
      </c>
      <c r="E126" s="150" t="s">
        <v>104</v>
      </c>
      <c r="F126" s="152" t="s">
        <v>135</v>
      </c>
      <c r="G126" s="204">
        <v>3.6</v>
      </c>
      <c r="H126" s="202">
        <f>$H$24</f>
        <v>17.55</v>
      </c>
      <c r="I126" s="155">
        <f>ROUND(G126*H126,2)</f>
        <v>63.18</v>
      </c>
      <c r="J126" s="156"/>
    </row>
    <row r="127" spans="1:10" x14ac:dyDescent="0.2">
      <c r="A127" s="150"/>
      <c r="B127" s="150"/>
      <c r="C127" s="151"/>
      <c r="D127" s="151"/>
      <c r="E127" s="150"/>
      <c r="F127" s="152"/>
      <c r="G127" s="153"/>
      <c r="H127" s="154"/>
      <c r="I127" s="155"/>
      <c r="J127" s="156">
        <f>SUM(I124:I126)</f>
        <v>99.97</v>
      </c>
    </row>
    <row r="128" spans="1:10" x14ac:dyDescent="0.2">
      <c r="A128" s="150" t="s">
        <v>9</v>
      </c>
      <c r="B128" s="150"/>
      <c r="C128" s="151"/>
      <c r="D128" s="151"/>
      <c r="E128" s="150"/>
      <c r="F128" s="152"/>
      <c r="G128" s="153"/>
      <c r="H128" s="154"/>
      <c r="I128" s="155"/>
      <c r="J128" s="156">
        <f>SUM(J115:J127)</f>
        <v>137.26999999999998</v>
      </c>
    </row>
    <row r="130" spans="1:10" x14ac:dyDescent="0.2">
      <c r="A130" s="150" t="s">
        <v>65</v>
      </c>
      <c r="B130" s="150" t="s">
        <v>66</v>
      </c>
      <c r="C130" s="151"/>
      <c r="D130" s="151"/>
      <c r="E130" s="150"/>
      <c r="F130" s="152"/>
      <c r="G130" s="153"/>
      <c r="H130" s="154"/>
      <c r="I130" s="155"/>
      <c r="J130" s="156" t="s">
        <v>67</v>
      </c>
    </row>
    <row r="131" spans="1:10" x14ac:dyDescent="0.2">
      <c r="A131" s="150" t="s">
        <v>271</v>
      </c>
      <c r="B131" s="157" t="s">
        <v>309</v>
      </c>
      <c r="C131" s="151"/>
      <c r="D131" s="151"/>
      <c r="E131" s="150"/>
      <c r="F131" s="152"/>
      <c r="G131" s="153"/>
      <c r="H131" s="154"/>
      <c r="I131" s="155"/>
      <c r="J131" s="156" t="s">
        <v>74</v>
      </c>
    </row>
    <row r="132" spans="1:10" x14ac:dyDescent="0.2">
      <c r="A132" s="150"/>
      <c r="B132" s="150" t="s">
        <v>70</v>
      </c>
      <c r="C132" s="151" t="s">
        <v>71</v>
      </c>
      <c r="D132" s="235" t="s">
        <v>325</v>
      </c>
      <c r="E132" s="150" t="s">
        <v>73</v>
      </c>
      <c r="F132" s="152" t="s">
        <v>74</v>
      </c>
      <c r="G132" s="160" t="s">
        <v>75</v>
      </c>
      <c r="H132" s="161" t="s">
        <v>8</v>
      </c>
      <c r="I132" s="162" t="s">
        <v>76</v>
      </c>
      <c r="J132" s="156" t="s">
        <v>9</v>
      </c>
    </row>
    <row r="133" spans="1:10" x14ac:dyDescent="0.2">
      <c r="A133" s="150"/>
      <c r="B133" s="234" t="s">
        <v>330</v>
      </c>
      <c r="C133" s="167"/>
      <c r="D133" s="182">
        <v>13516</v>
      </c>
      <c r="E133" s="236" t="s">
        <v>324</v>
      </c>
      <c r="F133" s="173" t="s">
        <v>74</v>
      </c>
      <c r="G133" s="174">
        <v>1</v>
      </c>
      <c r="H133" s="186">
        <v>93.66</v>
      </c>
      <c r="I133" s="175">
        <f>ROUND(G133*H133,2)</f>
        <v>93.66</v>
      </c>
      <c r="J133" s="171">
        <f>I133</f>
        <v>93.66</v>
      </c>
    </row>
    <row r="134" spans="1:10" x14ac:dyDescent="0.2">
      <c r="A134" s="150"/>
      <c r="B134" s="237"/>
      <c r="C134" s="158"/>
      <c r="D134" s="238"/>
      <c r="E134" s="239"/>
      <c r="F134" s="240"/>
      <c r="G134" s="241"/>
      <c r="H134" s="242"/>
      <c r="I134" s="243"/>
      <c r="J134" s="244"/>
    </row>
    <row r="135" spans="1:10" x14ac:dyDescent="0.2">
      <c r="A135" s="150"/>
      <c r="B135" s="301" t="s">
        <v>292</v>
      </c>
      <c r="C135" s="302"/>
      <c r="D135" s="303">
        <v>642</v>
      </c>
      <c r="E135" s="304" t="s">
        <v>310</v>
      </c>
      <c r="F135" s="305" t="s">
        <v>74</v>
      </c>
      <c r="G135" s="306">
        <v>1</v>
      </c>
      <c r="H135" s="307">
        <v>197.3</v>
      </c>
      <c r="I135" s="308"/>
      <c r="J135" s="309">
        <f>H135</f>
        <v>197.3</v>
      </c>
    </row>
    <row r="136" spans="1:10" x14ac:dyDescent="0.2">
      <c r="A136" s="150" t="s">
        <v>9</v>
      </c>
      <c r="B136" s="296"/>
      <c r="C136" s="295"/>
      <c r="D136" s="295"/>
      <c r="E136" s="296"/>
      <c r="F136" s="297"/>
      <c r="G136" s="298"/>
      <c r="H136" s="299"/>
      <c r="I136" s="300"/>
      <c r="J136" s="294">
        <f>SUM(J133:J135)</f>
        <v>290.96000000000004</v>
      </c>
    </row>
    <row r="138" spans="1:10" x14ac:dyDescent="0.2">
      <c r="A138" s="150" t="s">
        <v>65</v>
      </c>
      <c r="B138" s="150" t="s">
        <v>66</v>
      </c>
      <c r="C138" s="151"/>
      <c r="D138" s="151"/>
      <c r="E138" s="150"/>
      <c r="F138" s="152"/>
      <c r="G138" s="153"/>
      <c r="H138" s="154"/>
      <c r="I138" s="155"/>
      <c r="J138" s="156" t="s">
        <v>67</v>
      </c>
    </row>
    <row r="139" spans="1:10" x14ac:dyDescent="0.2">
      <c r="A139" s="150" t="s">
        <v>271</v>
      </c>
      <c r="B139" s="157" t="s">
        <v>311</v>
      </c>
      <c r="C139" s="151"/>
      <c r="D139" s="151"/>
      <c r="E139" s="150"/>
      <c r="F139" s="152"/>
      <c r="G139" s="153"/>
      <c r="H139" s="154"/>
      <c r="I139" s="155"/>
      <c r="J139" s="156" t="s">
        <v>74</v>
      </c>
    </row>
    <row r="140" spans="1:10" x14ac:dyDescent="0.2">
      <c r="A140" s="150"/>
      <c r="B140" s="150" t="s">
        <v>70</v>
      </c>
      <c r="C140" s="151" t="s">
        <v>71</v>
      </c>
      <c r="D140" s="151" t="s">
        <v>72</v>
      </c>
      <c r="E140" s="150" t="s">
        <v>73</v>
      </c>
      <c r="F140" s="152" t="s">
        <v>74</v>
      </c>
      <c r="G140" s="160" t="s">
        <v>75</v>
      </c>
      <c r="H140" s="161" t="s">
        <v>8</v>
      </c>
      <c r="I140" s="162" t="s">
        <v>76</v>
      </c>
      <c r="J140" s="156" t="s">
        <v>9</v>
      </c>
    </row>
    <row r="141" spans="1:10" ht="40.15" customHeight="1" x14ac:dyDescent="0.2">
      <c r="A141" s="150"/>
      <c r="B141" s="172" t="s">
        <v>77</v>
      </c>
      <c r="C141" s="167"/>
      <c r="D141" s="173">
        <v>3803</v>
      </c>
      <c r="E141" s="145" t="s">
        <v>312</v>
      </c>
      <c r="F141" s="173" t="s">
        <v>74</v>
      </c>
      <c r="G141" s="174">
        <v>1</v>
      </c>
      <c r="H141" s="186">
        <v>35.43</v>
      </c>
      <c r="I141" s="175">
        <f>ROUND(G141*H141,2)</f>
        <v>35.43</v>
      </c>
      <c r="J141" s="171"/>
    </row>
    <row r="142" spans="1:10" x14ac:dyDescent="0.2">
      <c r="A142" s="150"/>
      <c r="B142" s="150"/>
      <c r="C142" s="151"/>
      <c r="D142" s="151"/>
      <c r="E142" s="150"/>
      <c r="F142" s="152"/>
      <c r="G142" s="153"/>
      <c r="H142" s="154"/>
      <c r="I142" s="155"/>
      <c r="J142" s="156">
        <f>SUM(I141)</f>
        <v>35.43</v>
      </c>
    </row>
    <row r="143" spans="1:10" x14ac:dyDescent="0.2">
      <c r="A143" s="150"/>
      <c r="B143" s="172" t="s">
        <v>292</v>
      </c>
      <c r="C143" s="167"/>
      <c r="D143" s="173">
        <v>642</v>
      </c>
      <c r="E143" s="145" t="s">
        <v>310</v>
      </c>
      <c r="F143" s="173" t="s">
        <v>148</v>
      </c>
      <c r="G143" s="174">
        <v>1</v>
      </c>
      <c r="H143" s="186">
        <v>197.3</v>
      </c>
      <c r="I143" s="175">
        <f>ROUND(G143*H143,2)</f>
        <v>197.3</v>
      </c>
      <c r="J143" s="156"/>
    </row>
    <row r="144" spans="1:10" x14ac:dyDescent="0.2">
      <c r="A144" s="150"/>
      <c r="B144" s="150"/>
      <c r="C144" s="151"/>
      <c r="D144" s="151"/>
      <c r="E144" s="150"/>
      <c r="F144" s="152"/>
      <c r="G144" s="153"/>
      <c r="H144" s="154"/>
      <c r="I144" s="155"/>
      <c r="J144" s="156">
        <f>SUM(I143:I143)</f>
        <v>197.3</v>
      </c>
    </row>
    <row r="145" spans="1:10" x14ac:dyDescent="0.2">
      <c r="A145" s="150" t="s">
        <v>9</v>
      </c>
      <c r="B145" s="150"/>
      <c r="C145" s="151"/>
      <c r="D145" s="151"/>
      <c r="E145" s="150"/>
      <c r="F145" s="152"/>
      <c r="G145" s="153"/>
      <c r="H145" s="154"/>
      <c r="I145" s="155"/>
      <c r="J145" s="156">
        <f>SUM(J141:J144)</f>
        <v>232.73000000000002</v>
      </c>
    </row>
  </sheetData>
  <sheetProtection selectLockedCells="1" selectUnlockedCells="1"/>
  <mergeCells count="1">
    <mergeCell ref="A11:J11"/>
  </mergeCells>
  <conditionalFormatting sqref="H13:H15 H23:H27 H29:H42 H44:H56 H58:H65 H67:H74 H76:H83 H85:H92 H94:H101 H103:H110 H112:H128 H138:H145 H130:H136">
    <cfRule type="expression" dxfId="95" priority="1" stopIfTrue="1">
      <formula>$B13="M-M-S"</formula>
    </cfRule>
    <cfRule type="expression" dxfId="94" priority="2" stopIfTrue="1">
      <formula>$J13&lt;&gt;""</formula>
    </cfRule>
    <cfRule type="expression" dxfId="93" priority="3" stopIfTrue="1">
      <formula>OR($D13="-",AND($D13="",$J13&lt;&gt;""))</formula>
    </cfRule>
  </conditionalFormatting>
  <conditionalFormatting sqref="J13:J27 J29:J42 J44:J56 J58:J65 J67:J74 J76:J83 J85:J92 J94:J101 J103:J110 J112:J128 J138:J145 J130:J136">
    <cfRule type="expression" dxfId="92" priority="4" stopIfTrue="1">
      <formula>OR(J13="UNID",OR(J13="TOTAL",#REF!="UNID"))</formula>
    </cfRule>
    <cfRule type="expression" dxfId="91" priority="5" stopIfTrue="1">
      <formula>J13&lt;&gt;""</formula>
    </cfRule>
    <cfRule type="expression" dxfId="90" priority="6" stopIfTrue="1">
      <formula>AND(J13="",B13&lt;&gt;"")</formula>
    </cfRule>
  </conditionalFormatting>
  <conditionalFormatting sqref="C13:C27 C29:C42 C44:C56 C58:C65 C67:C74 C76:C83 C85:C92 C94:C101 C103:C110 C112:C128 C138:C145 C130:C136">
    <cfRule type="expression" dxfId="89" priority="7" stopIfTrue="1">
      <formula>$B13="M-M-S"</formula>
    </cfRule>
    <cfRule type="cellIs" dxfId="88" priority="8" stopIfTrue="1" operator="notEqual">
      <formula>""</formula>
    </cfRule>
    <cfRule type="expression" dxfId="87" priority="9" stopIfTrue="1">
      <formula>J13&lt;&gt;""</formula>
    </cfRule>
  </conditionalFormatting>
  <conditionalFormatting sqref="D13:D27 D29:D31 D37:D42 D44:D46 D52:D56 D58:D60 D64:D65 D67:D69 D73:D74 D76:D78 D82:D83 D85:D87 D91:D92 D94:D96 D100:D101 D103:D105 D109:D110 D112:D119 D121:D128 D130:D132 D138:D140 D144:D145 D136">
    <cfRule type="expression" dxfId="86" priority="10" stopIfTrue="1">
      <formula>$B13="M-M-S"</formula>
    </cfRule>
    <cfRule type="cellIs" dxfId="85" priority="11" stopIfTrue="1" operator="notEqual">
      <formula>""</formula>
    </cfRule>
    <cfRule type="expression" dxfId="84" priority="12" stopIfTrue="1">
      <formula>J13&lt;&gt;""</formula>
    </cfRule>
  </conditionalFormatting>
  <conditionalFormatting sqref="E13:E15 E23:E27 E29:E31 E37:E42 E44:E46 E52:E56 E58:E65 E67:E74 E76:E83 E85:E92 E94:E101 E103:E110 E112:E128 E130:E132 E138:E145 E135:E136">
    <cfRule type="expression" dxfId="83" priority="13" stopIfTrue="1">
      <formula>OR($A13="TOTAL",$B13="M-M-S")</formula>
    </cfRule>
    <cfRule type="cellIs" dxfId="82" priority="14" stopIfTrue="1" operator="notEqual">
      <formula>""</formula>
    </cfRule>
    <cfRule type="expression" dxfId="81" priority="15" stopIfTrue="1">
      <formula>J13&lt;&gt;""</formula>
    </cfRule>
  </conditionalFormatting>
  <conditionalFormatting sqref="F13:F16 F18:F20 F22:F27 F29:F31 F37:F42 F44:F46 F52:F56 F58:F65 F67:F74 F76:F83 F85:F92 F94:F101 F103:F110 F112:F128 F138:F145 F130:F136">
    <cfRule type="expression" dxfId="80" priority="16" stopIfTrue="1">
      <formula>$B13="M-M-S"</formula>
    </cfRule>
    <cfRule type="cellIs" dxfId="79" priority="17" stopIfTrue="1" operator="notEqual">
      <formula>""</formula>
    </cfRule>
    <cfRule type="expression" dxfId="78" priority="18" stopIfTrue="1">
      <formula>J13&lt;&gt;""</formula>
    </cfRule>
  </conditionalFormatting>
  <conditionalFormatting sqref="G13:G15 G23:G27 G29:G31 G37:G42 G44:G46 G52:G56 G58:G65 G67:G74 G76:G83 G85:G92 G94:G101 G103:G110 G112:G128 G138:G145 G130:G136">
    <cfRule type="expression" dxfId="77" priority="19" stopIfTrue="1">
      <formula>OR($A13="TOTAL",$B13="M-M-S")</formula>
    </cfRule>
    <cfRule type="cellIs" dxfId="76" priority="20" stopIfTrue="1" operator="notEqual">
      <formula>""</formula>
    </cfRule>
    <cfRule type="expression" dxfId="75" priority="21" stopIfTrue="1">
      <formula>J13&lt;&gt;""</formula>
    </cfRule>
  </conditionalFormatting>
  <conditionalFormatting sqref="I13:I27 I29:I42 I44:I56 I58:I65 I67:I74 I76:I83 I85:I92 I94:I101 I103:I110 I112:I128 I138:I145 I130:I136">
    <cfRule type="expression" dxfId="74" priority="22" stopIfTrue="1">
      <formula>OR($A13="TOTAL",$B13="M-M-S")</formula>
    </cfRule>
    <cfRule type="cellIs" dxfId="73" priority="23" stopIfTrue="1" operator="notEqual">
      <formula>""</formula>
    </cfRule>
    <cfRule type="expression" dxfId="72" priority="24" stopIfTrue="1">
      <formula>$J13&lt;&gt;""</formula>
    </cfRule>
  </conditionalFormatting>
  <conditionalFormatting sqref="A14:A19">
    <cfRule type="expression" dxfId="71" priority="25" stopIfTrue="1">
      <formula>OR(A14="CODIGO",A12="CODIGO")</formula>
    </cfRule>
    <cfRule type="expression" dxfId="70" priority="26" stopIfTrue="1">
      <formula>J14&lt;&gt;""</formula>
    </cfRule>
    <cfRule type="expression" dxfId="69" priority="27" stopIfTrue="1">
      <formula>#REF!&lt;&gt;""</formula>
    </cfRule>
  </conditionalFormatting>
  <conditionalFormatting sqref="A26:A27">
    <cfRule type="expression" dxfId="68" priority="28" stopIfTrue="1">
      <formula>OR(A26="CODIGO",#REF!="CODIGO")</formula>
    </cfRule>
    <cfRule type="expression" dxfId="67" priority="29" stopIfTrue="1">
      <formula>J26&lt;&gt;""</formula>
    </cfRule>
    <cfRule type="expression" dxfId="66" priority="30" stopIfTrue="1">
      <formula>B26&lt;&gt;""</formula>
    </cfRule>
  </conditionalFormatting>
  <conditionalFormatting sqref="A20:A22">
    <cfRule type="expression" dxfId="65" priority="31" stopIfTrue="1">
      <formula>OR(A20="CODIGO",A19="CODIGO")</formula>
    </cfRule>
    <cfRule type="expression" dxfId="64" priority="32" stopIfTrue="1">
      <formula>J20&lt;&gt;""</formula>
    </cfRule>
    <cfRule type="expression" dxfId="63" priority="33" stopIfTrue="1">
      <formula>#REF!&lt;&gt;""</formula>
    </cfRule>
  </conditionalFormatting>
  <conditionalFormatting sqref="A23">
    <cfRule type="expression" dxfId="62" priority="34" stopIfTrue="1">
      <formula>OR(A23="CODIGO",#REF!="CODIGO")</formula>
    </cfRule>
    <cfRule type="expression" dxfId="61" priority="35" stopIfTrue="1">
      <formula>J23&lt;&gt;""</formula>
    </cfRule>
    <cfRule type="expression" dxfId="60" priority="36" stopIfTrue="1">
      <formula>#REF!&lt;&gt;""</formula>
    </cfRule>
  </conditionalFormatting>
  <conditionalFormatting sqref="B29 B31:B35 B44 B46 B58 B60 B67 B69 B76 B78 B85 B87 B94 B96 B103 B105 B112 B114:B119 B121:B128 B130 B132">
    <cfRule type="expression" dxfId="59" priority="37" stopIfTrue="1">
      <formula>OR(A29="CODIGO",OR(A18="CODIGO",B29="M-M-S"))</formula>
    </cfRule>
    <cfRule type="cellIs" dxfId="58" priority="38" stopIfTrue="1" operator="notEqual">
      <formula>""</formula>
    </cfRule>
    <cfRule type="expression" dxfId="57" priority="39" stopIfTrue="1">
      <formula>J29&lt;&gt;""</formula>
    </cfRule>
  </conditionalFormatting>
  <conditionalFormatting sqref="A24:A25">
    <cfRule type="expression" dxfId="56" priority="40" stopIfTrue="1">
      <formula>OR(A24="CODIGO",A17="CODIGO")</formula>
    </cfRule>
    <cfRule type="expression" dxfId="55" priority="41" stopIfTrue="1">
      <formula>J24&lt;&gt;""</formula>
    </cfRule>
    <cfRule type="expression" dxfId="54" priority="42" stopIfTrue="1">
      <formula>#REF!&lt;&gt;""</formula>
    </cfRule>
  </conditionalFormatting>
  <conditionalFormatting sqref="B15:B21 B23:B27 B141">
    <cfRule type="expression" dxfId="53" priority="43" stopIfTrue="1">
      <formula>OR(A15="CODIGO",OR(A6="CODIGO",B15="M-M-S"))</formula>
    </cfRule>
    <cfRule type="cellIs" dxfId="52" priority="44" stopIfTrue="1" operator="notEqual">
      <formula>""</formula>
    </cfRule>
    <cfRule type="expression" dxfId="51" priority="45" stopIfTrue="1">
      <formula>J15&lt;&gt;""</formula>
    </cfRule>
  </conditionalFormatting>
  <conditionalFormatting sqref="A13 A29:A35 A44:A46 A58:A60 A62 A67:A69 A71 A76:A78 A80 A85:A87 A89 A94:A96 A98 A103:A105 A107 A112:A128 A130:A132 A138:A140 A142">
    <cfRule type="expression" dxfId="50" priority="46" stopIfTrue="1">
      <formula>OR(A13="CODIGO",A12="CODIGO")</formula>
    </cfRule>
    <cfRule type="expression" dxfId="49" priority="47" stopIfTrue="1">
      <formula>J13&lt;&gt;""</formula>
    </cfRule>
    <cfRule type="expression" dxfId="48" priority="48" stopIfTrue="1">
      <formula>B13&lt;&gt;""</formula>
    </cfRule>
  </conditionalFormatting>
  <conditionalFormatting sqref="A38:A40 A135">
    <cfRule type="expression" dxfId="47" priority="49" stopIfTrue="1">
      <formula>OR(A38="CODIGO",A36="CODIGO")</formula>
    </cfRule>
    <cfRule type="expression" dxfId="46" priority="50" stopIfTrue="1">
      <formula>J38&lt;&gt;""</formula>
    </cfRule>
    <cfRule type="expression" dxfId="45" priority="51" stopIfTrue="1">
      <formula>B38&lt;&gt;""</formula>
    </cfRule>
  </conditionalFormatting>
  <conditionalFormatting sqref="A36:A37 A47:A54 A61 A63:A64 A70 A72:A73 A79 A81:A82 A88 A90:A91 A97 A99:A100 A106 A108:A109 A133:A134 A141 A143:A144">
    <cfRule type="expression" dxfId="44" priority="52" stopIfTrue="1">
      <formula>OR(A36="CODIGO",#REF!="CODIGO")</formula>
    </cfRule>
    <cfRule type="expression" dxfId="43" priority="53" stopIfTrue="1">
      <formula>J36&lt;&gt;""</formula>
    </cfRule>
    <cfRule type="expression" dxfId="42" priority="54" stopIfTrue="1">
      <formula>B36&lt;&gt;""</formula>
    </cfRule>
  </conditionalFormatting>
  <conditionalFormatting sqref="A41:A42">
    <cfRule type="expression" dxfId="41" priority="55" stopIfTrue="1">
      <formula>OR(A41="CODIGO",#REF!="CODIGO")</formula>
    </cfRule>
    <cfRule type="expression" dxfId="40" priority="56" stopIfTrue="1">
      <formula>J41&lt;&gt;""</formula>
    </cfRule>
    <cfRule type="expression" dxfId="39" priority="57" stopIfTrue="1">
      <formula>B41&lt;&gt;""</formula>
    </cfRule>
  </conditionalFormatting>
  <conditionalFormatting sqref="B36:B39 B41:B42 B143">
    <cfRule type="expression" dxfId="38" priority="58" stopIfTrue="1">
      <formula>OR(A36="CODIGO",OR(A28="CODIGO",B36="M-M-S"))</formula>
    </cfRule>
    <cfRule type="cellIs" dxfId="37" priority="59" stopIfTrue="1" operator="notEqual">
      <formula>""</formula>
    </cfRule>
    <cfRule type="expression" dxfId="36" priority="60" stopIfTrue="1">
      <formula>J36&lt;&gt;""</formula>
    </cfRule>
  </conditionalFormatting>
  <conditionalFormatting sqref="B40">
    <cfRule type="expression" dxfId="35" priority="61" stopIfTrue="1">
      <formula>OR(A40="CODIGO",OR(A32="CODIGO",B40="M-M-S"))</formula>
    </cfRule>
    <cfRule type="cellIs" dxfId="34" priority="62" stopIfTrue="1" operator="notEqual">
      <formula>""</formula>
    </cfRule>
    <cfRule type="expression" dxfId="33" priority="63" stopIfTrue="1">
      <formula>J40&lt;&gt;""</formula>
    </cfRule>
  </conditionalFormatting>
  <conditionalFormatting sqref="A55:A56">
    <cfRule type="expression" dxfId="32" priority="64" stopIfTrue="1">
      <formula>OR(A55="CODIGO",A48="CODIGO")</formula>
    </cfRule>
    <cfRule type="expression" dxfId="31" priority="65" stopIfTrue="1">
      <formula>J55&lt;&gt;""</formula>
    </cfRule>
    <cfRule type="expression" dxfId="30" priority="66" stopIfTrue="1">
      <formula>B55&lt;&gt;""</formula>
    </cfRule>
  </conditionalFormatting>
  <conditionalFormatting sqref="B47:B56 B61 B63 B70 B72 B79 B81 B88 B90 B97 B99 B106 B108 B120 B133:B134 B140 B138">
    <cfRule type="expression" dxfId="29" priority="67" stopIfTrue="1">
      <formula>OR(A47="CODIGO",OR(A37="CODIGO",B47="M-M-S"))</formula>
    </cfRule>
    <cfRule type="cellIs" dxfId="28" priority="68" stopIfTrue="1" operator="notEqual">
      <formula>""</formula>
    </cfRule>
    <cfRule type="expression" dxfId="27" priority="69" stopIfTrue="1">
      <formula>J47&lt;&gt;""</formula>
    </cfRule>
  </conditionalFormatting>
  <conditionalFormatting sqref="B65 B74 B83 B92 B101 B110 B145">
    <cfRule type="expression" dxfId="26" priority="70" stopIfTrue="1">
      <formula>OR(A65="CODIGO",OR(A59="CODIGO",B65="M-M-S"))</formula>
    </cfRule>
    <cfRule type="cellIs" dxfId="25" priority="71" stopIfTrue="1" operator="notEqual">
      <formula>""</formula>
    </cfRule>
    <cfRule type="expression" dxfId="24" priority="72" stopIfTrue="1">
      <formula>J65&lt;&gt;""</formula>
    </cfRule>
  </conditionalFormatting>
  <conditionalFormatting sqref="B13">
    <cfRule type="expression" dxfId="23" priority="73" stopIfTrue="1">
      <formula>OR(A13="CODIGO",OR(#REF!="CODIGO",B13="M-M-S"))</formula>
    </cfRule>
    <cfRule type="cellIs" dxfId="22" priority="74" stopIfTrue="1" operator="notEqual">
      <formula>""</formula>
    </cfRule>
    <cfRule type="expression" dxfId="21" priority="75" stopIfTrue="1">
      <formula>J13&lt;&gt;""</formula>
    </cfRule>
  </conditionalFormatting>
  <conditionalFormatting sqref="A65 A74 A83 A92 A101 A110 A136 A145">
    <cfRule type="expression" dxfId="20" priority="76" stopIfTrue="1">
      <formula>OR(A65="CODIGO",#REF!="CODIGO")</formula>
    </cfRule>
    <cfRule type="expression" dxfId="19" priority="77" stopIfTrue="1">
      <formula>J65&lt;&gt;""</formula>
    </cfRule>
    <cfRule type="expression" dxfId="18" priority="78" stopIfTrue="1">
      <formula>B65&lt;&gt;""</formula>
    </cfRule>
  </conditionalFormatting>
  <conditionalFormatting sqref="B62 B64 B71 B73 B80 B82 B89 B91 B98 B100 B107 B109 B142 B144">
    <cfRule type="expression" dxfId="17" priority="79" stopIfTrue="1">
      <formula>OR(A62="CODIGO",OR(A58="CODIGO",B62="M-M-S"))</formula>
    </cfRule>
    <cfRule type="cellIs" dxfId="16" priority="80" stopIfTrue="1" operator="notEqual">
      <formula>""</formula>
    </cfRule>
    <cfRule type="expression" dxfId="15" priority="81" stopIfTrue="1">
      <formula>J62&lt;&gt;""</formula>
    </cfRule>
  </conditionalFormatting>
  <conditionalFormatting sqref="D32:D36 D47:D51">
    <cfRule type="expression" dxfId="14" priority="82" stopIfTrue="1">
      <formula>$B32="M-M-S"</formula>
    </cfRule>
    <cfRule type="cellIs" dxfId="13" priority="83" stopIfTrue="1" operator="notEqual">
      <formula>""</formula>
    </cfRule>
    <cfRule type="expression" dxfId="12" priority="84" stopIfTrue="1">
      <formula>J32&lt;&gt;""</formula>
    </cfRule>
  </conditionalFormatting>
  <conditionalFormatting sqref="E32:E36 E47:E51">
    <cfRule type="expression" dxfId="11" priority="85" stopIfTrue="1">
      <formula>OR($A32="TOTAL",$B32="M-M-S")</formula>
    </cfRule>
    <cfRule type="cellIs" dxfId="10" priority="86" stopIfTrue="1" operator="notEqual">
      <formula>""</formula>
    </cfRule>
    <cfRule type="expression" dxfId="9" priority="87" stopIfTrue="1">
      <formula>J32&lt;&gt;""</formula>
    </cfRule>
  </conditionalFormatting>
  <conditionalFormatting sqref="F32:F36 F47:F51">
    <cfRule type="expression" dxfId="8" priority="88" stopIfTrue="1">
      <formula>$B32="M-M-S"</formula>
    </cfRule>
    <cfRule type="cellIs" dxfId="7" priority="89" stopIfTrue="1" operator="notEqual">
      <formula>""</formula>
    </cfRule>
    <cfRule type="expression" dxfId="6" priority="90" stopIfTrue="1">
      <formula>J32&lt;&gt;""</formula>
    </cfRule>
  </conditionalFormatting>
  <conditionalFormatting sqref="G32:G36 G47:G51">
    <cfRule type="expression" dxfId="5" priority="91" stopIfTrue="1">
      <formula>OR($A32="TOTAL",$B32="M-M-S")</formula>
    </cfRule>
    <cfRule type="cellIs" dxfId="4" priority="92" stopIfTrue="1" operator="notEqual">
      <formula>""</formula>
    </cfRule>
    <cfRule type="expression" dxfId="3" priority="93" stopIfTrue="1">
      <formula>J32&lt;&gt;""</formula>
    </cfRule>
  </conditionalFormatting>
  <conditionalFormatting sqref="B135:B136">
    <cfRule type="expression" dxfId="2" priority="106" stopIfTrue="1">
      <formula>OR(A135="CODIGO",OR(A130="CODIGO",B135="M-M-S"))</formula>
    </cfRule>
    <cfRule type="cellIs" dxfId="1" priority="107" stopIfTrue="1" operator="notEqual">
      <formula>""</formula>
    </cfRule>
    <cfRule type="expression" dxfId="0" priority="108" stopIfTrue="1">
      <formula>J135&lt;&gt;""</formula>
    </cfRule>
  </conditionalFormatting>
  <printOptions horizontalCentered="1" verticalCentered="1"/>
  <pageMargins left="0.51180555555555551" right="0.51180555555555551" top="0.39374999999999999" bottom="0.39374999999999999" header="0.51180555555555551" footer="0.51180555555555551"/>
  <pageSetup paperSize="9" scale="73" firstPageNumber="0" orientation="landscape" horizontalDpi="300" verticalDpi="300" r:id="rId1"/>
  <headerFooter alignWithMargins="0"/>
  <rowBreaks count="2" manualBreakCount="2">
    <brk id="56" max="16383" man="1"/>
    <brk id="101"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I26"/>
  <sheetViews>
    <sheetView view="pageBreakPreview" zoomScaleNormal="110" zoomScaleSheetLayoutView="100" workbookViewId="0">
      <selection activeCell="D24" sqref="D24"/>
    </sheetView>
  </sheetViews>
  <sheetFormatPr defaultRowHeight="12.75" x14ac:dyDescent="0.2"/>
  <cols>
    <col min="2" max="3" width="10.7109375" customWidth="1"/>
    <col min="4" max="4" width="17.5703125" style="128" customWidth="1"/>
    <col min="5" max="5" width="17.5703125" style="129" customWidth="1"/>
    <col min="6" max="6" width="37.85546875" customWidth="1"/>
    <col min="9" max="9" width="17.85546875" customWidth="1"/>
  </cols>
  <sheetData>
    <row r="3" spans="2:9" ht="16.5" customHeight="1" x14ac:dyDescent="0.2">
      <c r="B3" s="542" t="s">
        <v>245</v>
      </c>
      <c r="C3" s="542"/>
      <c r="D3" s="542"/>
      <c r="E3" s="542"/>
    </row>
    <row r="5" spans="2:9" ht="20.25" customHeight="1" x14ac:dyDescent="0.2">
      <c r="B5" s="543" t="s">
        <v>246</v>
      </c>
      <c r="C5" s="543"/>
      <c r="D5" s="130" t="s">
        <v>247</v>
      </c>
      <c r="E5" s="131" t="s">
        <v>248</v>
      </c>
      <c r="I5" s="132"/>
    </row>
    <row r="6" spans="2:9" ht="15" customHeight="1" x14ac:dyDescent="0.2">
      <c r="B6" s="543"/>
      <c r="C6" s="543"/>
      <c r="D6" s="133">
        <v>10000000</v>
      </c>
      <c r="E6" s="134">
        <f t="shared" ref="E6:E14" si="0">((5*D6)/(2.5*D6-10000000))*(1/100)</f>
        <v>3.3333333333333333E-2</v>
      </c>
      <c r="F6" s="129"/>
    </row>
    <row r="7" spans="2:9" ht="15" customHeight="1" x14ac:dyDescent="0.2">
      <c r="B7" s="543"/>
      <c r="C7" s="543"/>
      <c r="D7" s="133">
        <v>15000000</v>
      </c>
      <c r="E7" s="134">
        <f t="shared" si="0"/>
        <v>2.7272727272727271E-2</v>
      </c>
    </row>
    <row r="8" spans="2:9" ht="15" customHeight="1" x14ac:dyDescent="0.2">
      <c r="B8" s="543"/>
      <c r="C8" s="543"/>
      <c r="D8" s="133">
        <v>20000000</v>
      </c>
      <c r="E8" s="134">
        <f t="shared" si="0"/>
        <v>2.5000000000000001E-2</v>
      </c>
    </row>
    <row r="9" spans="2:9" ht="15" customHeight="1" x14ac:dyDescent="0.2">
      <c r="B9" s="543"/>
      <c r="C9" s="543"/>
      <c r="D9" s="133">
        <v>25000000</v>
      </c>
      <c r="E9" s="134">
        <f t="shared" si="0"/>
        <v>2.3809523809523808E-2</v>
      </c>
      <c r="F9" s="135" t="s">
        <v>249</v>
      </c>
      <c r="G9" s="136"/>
      <c r="H9" s="136"/>
    </row>
    <row r="10" spans="2:9" ht="15" customHeight="1" x14ac:dyDescent="0.2">
      <c r="B10" s="543"/>
      <c r="C10" s="543"/>
      <c r="D10" s="133">
        <v>30000000</v>
      </c>
      <c r="E10" s="134">
        <f t="shared" si="0"/>
        <v>2.3076923076923075E-2</v>
      </c>
    </row>
    <row r="11" spans="2:9" ht="15" customHeight="1" x14ac:dyDescent="0.2">
      <c r="B11" s="543"/>
      <c r="C11" s="543"/>
      <c r="D11" s="133">
        <v>35000000</v>
      </c>
      <c r="E11" s="134">
        <f t="shared" si="0"/>
        <v>2.2580645161290325E-2</v>
      </c>
    </row>
    <row r="12" spans="2:9" ht="15" customHeight="1" x14ac:dyDescent="0.2">
      <c r="B12" s="543"/>
      <c r="C12" s="543"/>
      <c r="D12" s="133">
        <v>40000000</v>
      </c>
      <c r="E12" s="134">
        <f t="shared" si="0"/>
        <v>2.2222222222222223E-2</v>
      </c>
    </row>
    <row r="13" spans="2:9" ht="15" customHeight="1" x14ac:dyDescent="0.2">
      <c r="B13" s="544" t="s">
        <v>250</v>
      </c>
      <c r="C13" s="544"/>
      <c r="D13" s="137">
        <v>45000000</v>
      </c>
      <c r="E13" s="134">
        <f t="shared" si="0"/>
        <v>2.1951219512195124E-2</v>
      </c>
    </row>
    <row r="14" spans="2:9" ht="15" customHeight="1" x14ac:dyDescent="0.2">
      <c r="B14" s="544"/>
      <c r="C14" s="544"/>
      <c r="D14" s="137">
        <v>50000000</v>
      </c>
      <c r="E14" s="134">
        <f t="shared" si="0"/>
        <v>2.1739130434782608E-2</v>
      </c>
    </row>
    <row r="17" spans="2:8" ht="20.25" customHeight="1" x14ac:dyDescent="0.2">
      <c r="B17" s="543" t="s">
        <v>246</v>
      </c>
      <c r="C17" s="543"/>
      <c r="D17" s="130" t="s">
        <v>247</v>
      </c>
      <c r="E17" s="131" t="s">
        <v>248</v>
      </c>
    </row>
    <row r="18" spans="2:8" ht="15" customHeight="1" x14ac:dyDescent="0.2">
      <c r="B18" s="543"/>
      <c r="C18" s="543"/>
      <c r="D18" s="133">
        <v>10000000</v>
      </c>
      <c r="E18" s="134">
        <f t="shared" ref="E18:E26" si="1">((5*D18)/(1.5*D18-500000))*(1/100)</f>
        <v>3.4482758620689655E-2</v>
      </c>
    </row>
    <row r="19" spans="2:8" ht="15" customHeight="1" x14ac:dyDescent="0.2">
      <c r="B19" s="543"/>
      <c r="C19" s="543"/>
      <c r="D19" s="133">
        <v>9000000</v>
      </c>
      <c r="E19" s="134">
        <f t="shared" si="1"/>
        <v>3.4615384615384617E-2</v>
      </c>
    </row>
    <row r="20" spans="2:8" ht="15" customHeight="1" x14ac:dyDescent="0.2">
      <c r="B20" s="543"/>
      <c r="C20" s="543"/>
      <c r="D20" s="133">
        <v>8000000</v>
      </c>
      <c r="E20" s="134">
        <f t="shared" si="1"/>
        <v>3.4782608695652174E-2</v>
      </c>
    </row>
    <row r="21" spans="2:8" ht="15" customHeight="1" x14ac:dyDescent="0.2">
      <c r="B21" s="543"/>
      <c r="C21" s="543"/>
      <c r="D21" s="133">
        <v>7000000</v>
      </c>
      <c r="E21" s="134">
        <f t="shared" si="1"/>
        <v>3.5000000000000003E-2</v>
      </c>
      <c r="F21" s="135" t="s">
        <v>251</v>
      </c>
      <c r="G21" s="136"/>
      <c r="H21" s="136"/>
    </row>
    <row r="22" spans="2:8" ht="15" customHeight="1" x14ac:dyDescent="0.2">
      <c r="B22" s="543"/>
      <c r="C22" s="543"/>
      <c r="D22" s="133">
        <v>6000000</v>
      </c>
      <c r="E22" s="134">
        <f t="shared" si="1"/>
        <v>3.5294117647058823E-2</v>
      </c>
    </row>
    <row r="23" spans="2:8" ht="15" customHeight="1" x14ac:dyDescent="0.2">
      <c r="B23" s="543"/>
      <c r="C23" s="543"/>
      <c r="D23" s="133">
        <v>5000000</v>
      </c>
      <c r="E23" s="134">
        <f t="shared" si="1"/>
        <v>3.5714285714285719E-2</v>
      </c>
    </row>
    <row r="24" spans="2:8" ht="15" customHeight="1" x14ac:dyDescent="0.2">
      <c r="B24" s="543"/>
      <c r="C24" s="543"/>
      <c r="D24" s="133">
        <v>4000000</v>
      </c>
      <c r="E24" s="134">
        <f t="shared" si="1"/>
        <v>3.6363636363636362E-2</v>
      </c>
    </row>
    <row r="25" spans="2:8" ht="15" customHeight="1" x14ac:dyDescent="0.2">
      <c r="B25" s="544"/>
      <c r="C25" s="544"/>
      <c r="D25" s="137">
        <v>3000000</v>
      </c>
      <c r="E25" s="134">
        <f t="shared" si="1"/>
        <v>3.7499999999999999E-2</v>
      </c>
    </row>
    <row r="26" spans="2:8" ht="15" customHeight="1" x14ac:dyDescent="0.2">
      <c r="B26" s="544"/>
      <c r="C26" s="544"/>
      <c r="D26" s="137">
        <v>2000000</v>
      </c>
      <c r="E26" s="134">
        <f t="shared" si="1"/>
        <v>0.04</v>
      </c>
    </row>
  </sheetData>
  <sheetProtection selectLockedCells="1" selectUnlockedCells="1"/>
  <mergeCells count="5">
    <mergeCell ref="B3:E3"/>
    <mergeCell ref="B5:C12"/>
    <mergeCell ref="B13:C14"/>
    <mergeCell ref="B17:C24"/>
    <mergeCell ref="B25:C26"/>
  </mergeCells>
  <pageMargins left="0.74791666666666667" right="0.74791666666666667" top="0.98402777777777772" bottom="0.98402777777777772" header="0.51180555555555551" footer="0.51180555555555551"/>
  <pageSetup paperSize="9" scale="72"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8</vt:i4>
      </vt:variant>
    </vt:vector>
  </HeadingPairs>
  <TitlesOfParts>
    <vt:vector size="16" baseType="lpstr">
      <vt:lpstr>Resumo</vt:lpstr>
      <vt:lpstr>ORÇAMENTO</vt:lpstr>
      <vt:lpstr>INSTALAÇÕES ELÉTRICAS</vt:lpstr>
      <vt:lpstr>COMPOSIÇÕES</vt:lpstr>
      <vt:lpstr>COMPOSIÇÕES COMPLEMENTAR</vt:lpstr>
      <vt:lpstr>CANALETA</vt:lpstr>
      <vt:lpstr>COMP.ELET.</vt:lpstr>
      <vt:lpstr>plan4</vt:lpstr>
      <vt:lpstr>COMP.ELET.!Area_de_impressao</vt:lpstr>
      <vt:lpstr>ORÇAMENTO!Area_de_impressao</vt:lpstr>
      <vt:lpstr>Resumo!Area_de_impressao</vt:lpstr>
      <vt:lpstr>ASD</vt:lpstr>
      <vt:lpstr>COD_SINAPI</vt:lpstr>
      <vt:lpstr>ORÇAMENTO!Excel_BuiltIn_Print_Area</vt:lpstr>
      <vt:lpstr>Resumo!Excel_BuiltIn_Print_Area</vt:lpstr>
      <vt:lpstr>QWE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da Silva Sousa</dc:creator>
  <cp:lastModifiedBy>Júlio César da Silva Santos</cp:lastModifiedBy>
  <cp:lastPrinted>2020-09-25T17:44:26Z</cp:lastPrinted>
  <dcterms:created xsi:type="dcterms:W3CDTF">2016-07-05T19:10:53Z</dcterms:created>
  <dcterms:modified xsi:type="dcterms:W3CDTF">2020-09-25T20:07:06Z</dcterms:modified>
</cp:coreProperties>
</file>