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iel\Desktop\PAVIMENTAÇÃO CODEVASF\PROJETO RUA D FRANCÊS\"/>
    </mc:Choice>
  </mc:AlternateContent>
  <bookViews>
    <workbookView xWindow="-120" yWindow="-120" windowWidth="29040" windowHeight="15840" firstSheet="4" activeTab="7"/>
  </bookViews>
  <sheets>
    <sheet name="VIAS" sheetId="1" r:id="rId1"/>
    <sheet name="CALÇADAS" sheetId="7" r:id="rId2"/>
    <sheet name=" RESUMO VIAS" sheetId="6" r:id="rId3"/>
    <sheet name="MOVI. TERRA" sheetId="8" r:id="rId4"/>
    <sheet name="MEIO FIO" sheetId="11" r:id="rId5"/>
    <sheet name="FX. PEDESTRE" sheetId="13" r:id="rId6"/>
    <sheet name="RAMPAS" sheetId="14" r:id="rId7"/>
    <sheet name="PLACAS" sheetId="15" r:id="rId8"/>
  </sheets>
  <definedNames>
    <definedName name="_xlnm.Print_Area" localSheetId="2">' RESUMO VIAS'!$B$1:$D$21</definedName>
    <definedName name="_xlnm.Print_Area" localSheetId="5">'FX. PEDESTRE'!$C$1:$K$11</definedName>
    <definedName name="_xlnm.Print_Area" localSheetId="4">'MEIO FIO'!$C$1:$J$27</definedName>
    <definedName name="_xlnm.Print_Area" localSheetId="3">'MOVI. TERRA'!$A$1:$P$24</definedName>
    <definedName name="_xlnm.Print_Area" localSheetId="7">PLACAS!$C$1:$K$12</definedName>
    <definedName name="_xlnm.Print_Area" localSheetId="6">RAMPAS!$A$1:$J$14</definedName>
    <definedName name="_xlnm.Print_Area" localSheetId="0">VIAS!$A$1:$Y$10</definedName>
  </definedNames>
  <calcPr calcId="162913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6" l="1"/>
  <c r="K8" i="15" l="1"/>
  <c r="J10" i="14"/>
  <c r="J11" i="14" s="1"/>
  <c r="J12" i="14" s="1"/>
  <c r="K10" i="13"/>
  <c r="J23" i="11"/>
  <c r="J22" i="11"/>
  <c r="J21" i="11"/>
  <c r="J20" i="11"/>
  <c r="J19" i="11"/>
  <c r="J18" i="11"/>
  <c r="O20" i="8"/>
  <c r="J20" i="8"/>
  <c r="G19" i="8"/>
  <c r="I19" i="8" s="1"/>
  <c r="I20" i="8" s="1"/>
  <c r="D21" i="6"/>
  <c r="D20" i="6"/>
  <c r="D15" i="6"/>
  <c r="D12" i="6"/>
  <c r="D11" i="6"/>
  <c r="D9" i="6"/>
  <c r="D8" i="6"/>
  <c r="D7" i="6"/>
  <c r="D6" i="6"/>
  <c r="D5" i="6"/>
  <c r="D4" i="6"/>
  <c r="L10" i="7"/>
  <c r="J10" i="7"/>
  <c r="G9" i="7"/>
  <c r="L9" i="7" s="1"/>
  <c r="X10" i="1"/>
  <c r="Y10" i="1"/>
  <c r="W10" i="1"/>
  <c r="U10" i="1"/>
  <c r="T10" i="1"/>
  <c r="R10" i="1"/>
  <c r="Q10" i="1"/>
  <c r="O10" i="1"/>
  <c r="M10" i="1"/>
  <c r="G10" i="1"/>
  <c r="I10" i="1"/>
  <c r="G9" i="1"/>
  <c r="R9" i="1" s="1"/>
  <c r="L19" i="8" l="1"/>
  <c r="L20" i="8" s="1"/>
  <c r="J27" i="11"/>
  <c r="M19" i="8"/>
  <c r="J9" i="7"/>
  <c r="K9" i="1"/>
  <c r="K10" i="1" s="1"/>
  <c r="I9" i="1"/>
  <c r="O9" i="1"/>
  <c r="Q9" i="1" s="1"/>
  <c r="W9" i="1"/>
  <c r="Y9" i="1" s="1"/>
  <c r="T9" i="1"/>
  <c r="M9" i="1"/>
  <c r="M20" i="8" l="1"/>
  <c r="N19" i="8"/>
  <c r="X9" i="1"/>
  <c r="U9" i="1"/>
  <c r="N9" i="1"/>
  <c r="N10" i="1" s="1"/>
  <c r="P19" i="8" l="1"/>
  <c r="N20" i="8"/>
  <c r="P24" i="8" l="1"/>
  <c r="P20" i="8"/>
  <c r="F7" i="15" l="1"/>
  <c r="E7" i="14"/>
  <c r="F7" i="13"/>
  <c r="J10" i="11"/>
  <c r="E8" i="14" l="1"/>
  <c r="E10" i="14" s="1"/>
  <c r="J9" i="11" l="1"/>
  <c r="J8" i="11"/>
  <c r="J8" i="8"/>
  <c r="G7" i="8"/>
  <c r="I7" i="8" l="1"/>
  <c r="L7" i="8"/>
  <c r="M7" i="8" s="1"/>
  <c r="N7" i="8" l="1"/>
  <c r="P7" i="8" s="1"/>
  <c r="P13" i="8" s="1"/>
  <c r="I8" i="8"/>
  <c r="L8" i="8"/>
  <c r="M8" i="8"/>
  <c r="O8" i="8"/>
  <c r="N8" i="8" l="1"/>
  <c r="P8" i="8"/>
  <c r="G7" i="7" l="1"/>
  <c r="L7" i="7" s="1"/>
  <c r="J7" i="7" l="1"/>
  <c r="G7" i="1" l="1"/>
  <c r="R7" i="1" l="1"/>
  <c r="T7" i="1" s="1"/>
  <c r="W7" i="1"/>
  <c r="K7" i="1"/>
  <c r="M7" i="1"/>
  <c r="N7" i="1" s="1"/>
  <c r="O7" i="1"/>
  <c r="Q7" i="1" s="1"/>
  <c r="U7" i="1" s="1"/>
  <c r="I7" i="1"/>
  <c r="Y7" i="1" l="1"/>
  <c r="X7" i="1"/>
  <c r="H9" i="6"/>
  <c r="D16" i="6"/>
  <c r="E16" i="6" s="1"/>
  <c r="E9" i="6" l="1"/>
  <c r="E15" i="6" l="1"/>
</calcChain>
</file>

<file path=xl/sharedStrings.xml><?xml version="1.0" encoding="utf-8"?>
<sst xmlns="http://schemas.openxmlformats.org/spreadsheetml/2006/main" count="235" uniqueCount="87">
  <si>
    <t>EST. INICIAL</t>
  </si>
  <si>
    <t>EST. FINAL</t>
  </si>
  <si>
    <t>REG. SUBLEITO</t>
  </si>
  <si>
    <t>IMPRIMAÇÃO</t>
  </si>
  <si>
    <t>PINTURA DE LIGAÇÃO</t>
  </si>
  <si>
    <t>CBUQ Fx."C"</t>
  </si>
  <si>
    <t>TAXA (t/m²)</t>
  </si>
  <si>
    <t>CM-30 (t)</t>
  </si>
  <si>
    <t>RR-2C (t)</t>
  </si>
  <si>
    <t>Volume(m³)</t>
  </si>
  <si>
    <t>ÁREA(m²)</t>
  </si>
  <si>
    <t>EXTENSÃO
(m)</t>
  </si>
  <si>
    <t>+</t>
  </si>
  <si>
    <t>ESP(m)</t>
  </si>
  <si>
    <t>SUB-BASE SOLO
 ESTABILIZADO</t>
  </si>
  <si>
    <t>ÁREA(m2)</t>
  </si>
  <si>
    <t>SERVIÇO</t>
  </si>
  <si>
    <t>QUANT.</t>
  </si>
  <si>
    <t>TOTAL</t>
  </si>
  <si>
    <t>UNID.</t>
  </si>
  <si>
    <t>REGULARIZAÇÃO DO SUBLEITO</t>
  </si>
  <si>
    <t>SUB-BASE DE SOLO ESTABILIZADO</t>
  </si>
  <si>
    <t>CM-30</t>
  </si>
  <si>
    <t>RR-2C</t>
  </si>
  <si>
    <t>CAP 50/70</t>
  </si>
  <si>
    <t>m²</t>
  </si>
  <si>
    <t>m³</t>
  </si>
  <si>
    <t>t</t>
  </si>
  <si>
    <t>TRANSPORTE</t>
  </si>
  <si>
    <t>A QUENTE</t>
  </si>
  <si>
    <t>A FRIO</t>
  </si>
  <si>
    <t>RUA D</t>
  </si>
  <si>
    <t>LARGU. (m)</t>
  </si>
  <si>
    <t>AQUISIÇÃO DE MATERIAIS BETUMINOSOS</t>
  </si>
  <si>
    <t>CALÇADAS</t>
  </si>
  <si>
    <t>LADOS (und)</t>
  </si>
  <si>
    <t>RESUMO DAS QUANTIDADES DAS VIAS PAV. FLEXÍVEL</t>
  </si>
  <si>
    <t>PAVIMENTO DE CONCRETO FCK=15MPa</t>
  </si>
  <si>
    <t>RESUMO DAS QUANTIDADES CALÇADAS</t>
  </si>
  <si>
    <t>Volume (m³)</t>
  </si>
  <si>
    <t>ESP  (m)</t>
  </si>
  <si>
    <t>MASSA (t)</t>
  </si>
  <si>
    <t>VOLUME (m³)</t>
  </si>
  <si>
    <t>ESP. (m)</t>
  </si>
  <si>
    <t>BASE BRITA GRADUADA</t>
  </si>
  <si>
    <t>BASE DE BRITA GRADUADA</t>
  </si>
  <si>
    <t>BOTA-FORA</t>
  </si>
  <si>
    <t>MOVIMENTAÇÃO DE TERRA</t>
  </si>
  <si>
    <t>DMT</t>
  </si>
  <si>
    <t>M³/KM</t>
  </si>
  <si>
    <t>DISTÂNCIA
(km)</t>
  </si>
  <si>
    <r>
      <t xml:space="preserve">VOL. REBAIXADO (m³)
</t>
    </r>
    <r>
      <rPr>
        <b/>
        <sz val="8"/>
        <color theme="0"/>
        <rFont val="Calibri"/>
        <family val="2"/>
        <scheme val="minor"/>
      </rPr>
      <t xml:space="preserve"> MAPAS DE  CUBAÇÃO</t>
    </r>
  </si>
  <si>
    <t>RESUMO</t>
  </si>
  <si>
    <t>M³KM</t>
  </si>
  <si>
    <t>Volume empolado 30%</t>
  </si>
  <si>
    <t>DMT
30km</t>
  </si>
  <si>
    <t>TRANSP. MAT.
BETUMINOSO</t>
  </si>
  <si>
    <t>t/km
DMT- 30km</t>
  </si>
  <si>
    <t>TRANSP.
DMT-30 km
M³/KM</t>
  </si>
  <si>
    <t>BASE CONCRETO
FCK- 20 Mpa</t>
  </si>
  <si>
    <t>ESTACA</t>
  </si>
  <si>
    <t>LADO</t>
  </si>
  <si>
    <t>EXTENSÃO</t>
  </si>
  <si>
    <t>INICIAL</t>
  </si>
  <si>
    <t>FINAL</t>
  </si>
  <si>
    <t>(m)</t>
  </si>
  <si>
    <t xml:space="preserve">Total (m) </t>
  </si>
  <si>
    <t>Est Inicial</t>
  </si>
  <si>
    <t>Est Final</t>
  </si>
  <si>
    <t>TOTAL &gt;&gt;&gt;</t>
  </si>
  <si>
    <t>ESQ.</t>
  </si>
  <si>
    <t>DIR.</t>
  </si>
  <si>
    <t>MEIO-FIO E SARJETA TRECHO RETO</t>
  </si>
  <si>
    <t>FAIXA DE PEDESTRE</t>
  </si>
  <si>
    <t>QTD
(m²)</t>
  </si>
  <si>
    <t>RAMPA - REBAIXAMENTO D</t>
  </si>
  <si>
    <t>QTD
(und)</t>
  </si>
  <si>
    <t>PLACAS DE IDENTIFICAÇÃO DE RUA</t>
  </si>
  <si>
    <t>ASSENTAMENTO (M²)</t>
  </si>
  <si>
    <t>09 (NOVE) PISO PODOTÁTIL DE 40x40cm EM CADA RAMPA (Unidades)</t>
  </si>
  <si>
    <t>PREFEITURA MUNICIPAL DE MARECHAL DEODORO</t>
  </si>
  <si>
    <t>PAVIMENTO FLEXÍVEL - VIAS</t>
  </si>
  <si>
    <t>RUAS DA ESCOLA TERRA ESPERANÇA</t>
  </si>
  <si>
    <t>TOTAL RUAS DA ESCOLA TERRA ESPERANÇA&gt;&gt;&gt;</t>
  </si>
  <si>
    <t>PISO PODOTATIL</t>
  </si>
  <si>
    <t>ASSENTAMENTO M²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</si>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</sst>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.00_);_(* \(#,##0.00\);_(* &quot;-&quot;??_);_(@_)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1"/>
      <color indexed="9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medium">
        <color indexed="64"/>
      </right>
      <top style="thin">
        <color indexed="64"/>
      </top>
      <bottom/>
      <diagonal/>
    </border>
    <border>
      <left style="thin">
        <color indexed="9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9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231">
    <xf numFmtId="0" fontId="0" fillId="0" borderId="0" xfId="0"/>
    <xf numFmtId="0" fontId="0" fillId="0" borderId="12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164" fontId="0" fillId="0" borderId="10" xfId="0" applyNumberForma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164" fontId="0" fillId="0" borderId="13" xfId="0" applyNumberFormat="1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5" fillId="2" borderId="1" xfId="0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2" fontId="6" fillId="0" borderId="9" xfId="0" applyNumberFormat="1" applyFont="1" applyBorder="1" applyAlignment="1">
      <alignment horizontal="center" vertical="center"/>
    </xf>
    <xf numFmtId="164" fontId="6" fillId="0" borderId="9" xfId="1" applyFont="1" applyBorder="1" applyAlignment="1">
      <alignment vertical="center"/>
    </xf>
    <xf numFmtId="164" fontId="6" fillId="0" borderId="9" xfId="1" applyFont="1" applyBorder="1" applyAlignment="1">
      <alignment horizontal="center" vertical="center"/>
    </xf>
    <xf numFmtId="164" fontId="6" fillId="0" borderId="10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3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165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164" fontId="0" fillId="0" borderId="12" xfId="1" applyFont="1" applyBorder="1" applyAlignment="1">
      <alignment vertical="center"/>
    </xf>
    <xf numFmtId="164" fontId="0" fillId="0" borderId="12" xfId="1" applyFont="1" applyBorder="1" applyAlignment="1">
      <alignment horizontal="center" vertical="center"/>
    </xf>
    <xf numFmtId="164" fontId="0" fillId="0" borderId="12" xfId="0" applyNumberFormat="1" applyBorder="1" applyAlignment="1">
      <alignment vertical="center"/>
    </xf>
    <xf numFmtId="164" fontId="0" fillId="0" borderId="13" xfId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/>
    </xf>
    <xf numFmtId="165" fontId="3" fillId="5" borderId="1" xfId="0" applyNumberFormat="1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vertical="center"/>
    </xf>
    <xf numFmtId="4" fontId="0" fillId="0" borderId="0" xfId="0" applyNumberFormat="1"/>
    <xf numFmtId="4" fontId="0" fillId="0" borderId="13" xfId="0" applyNumberFormat="1" applyBorder="1" applyAlignment="1">
      <alignment horizontal="center" vertical="center"/>
    </xf>
    <xf numFmtId="0" fontId="0" fillId="0" borderId="17" xfId="0" applyBorder="1"/>
    <xf numFmtId="0" fontId="0" fillId="0" borderId="29" xfId="0" applyBorder="1"/>
    <xf numFmtId="0" fontId="0" fillId="0" borderId="1" xfId="0" applyBorder="1"/>
    <xf numFmtId="164" fontId="10" fillId="0" borderId="1" xfId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0" xfId="0" applyBorder="1"/>
    <xf numFmtId="164" fontId="11" fillId="7" borderId="4" xfId="1" applyFont="1" applyFill="1" applyBorder="1" applyAlignment="1">
      <alignment horizontal="center"/>
    </xf>
    <xf numFmtId="0" fontId="0" fillId="0" borderId="0" xfId="0" applyBorder="1"/>
    <xf numFmtId="164" fontId="10" fillId="0" borderId="1" xfId="1" applyFont="1" applyBorder="1" applyAlignment="1">
      <alignment horizontal="center"/>
    </xf>
    <xf numFmtId="164" fontId="10" fillId="0" borderId="1" xfId="1" applyFont="1" applyFill="1" applyBorder="1" applyAlignment="1" applyProtection="1">
      <alignment horizontal="center" vertical="center"/>
    </xf>
    <xf numFmtId="4" fontId="10" fillId="0" borderId="1" xfId="1" applyNumberFormat="1" applyFont="1" applyFill="1" applyBorder="1" applyAlignment="1" applyProtection="1">
      <alignment horizontal="right" vertical="center"/>
    </xf>
    <xf numFmtId="164" fontId="12" fillId="0" borderId="0" xfId="1" applyFont="1" applyBorder="1" applyAlignment="1"/>
    <xf numFmtId="0" fontId="0" fillId="0" borderId="46" xfId="0" applyBorder="1"/>
    <xf numFmtId="0" fontId="0" fillId="0" borderId="39" xfId="0" applyBorder="1"/>
    <xf numFmtId="0" fontId="12" fillId="7" borderId="48" xfId="2" applyFont="1" applyFill="1" applyBorder="1" applyAlignment="1">
      <alignment horizontal="center" vertical="center" wrapText="1"/>
    </xf>
    <xf numFmtId="164" fontId="10" fillId="0" borderId="48" xfId="1" applyFont="1" applyFill="1" applyBorder="1" applyAlignment="1" applyProtection="1">
      <alignment horizontal="center" vertical="center"/>
    </xf>
    <xf numFmtId="164" fontId="10" fillId="0" borderId="47" xfId="1" applyFont="1" applyBorder="1" applyAlignment="1">
      <alignment horizontal="center"/>
    </xf>
    <xf numFmtId="164" fontId="12" fillId="0" borderId="46" xfId="1" applyFont="1" applyBorder="1" applyAlignment="1"/>
    <xf numFmtId="0" fontId="0" fillId="0" borderId="19" xfId="0" applyBorder="1"/>
    <xf numFmtId="0" fontId="0" fillId="0" borderId="28" xfId="0" applyBorder="1"/>
    <xf numFmtId="0" fontId="0" fillId="0" borderId="21" xfId="0" applyBorder="1"/>
    <xf numFmtId="0" fontId="0" fillId="0" borderId="22" xfId="0" applyBorder="1"/>
    <xf numFmtId="0" fontId="3" fillId="2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5" borderId="17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8" fillId="6" borderId="32" xfId="0" applyFont="1" applyFill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164" fontId="9" fillId="0" borderId="4" xfId="1" applyFont="1" applyFill="1" applyBorder="1" applyAlignment="1">
      <alignment horizontal="center"/>
    </xf>
    <xf numFmtId="164" fontId="9" fillId="0" borderId="2" xfId="1" applyFont="1" applyFill="1" applyBorder="1" applyAlignment="1">
      <alignment horizontal="center"/>
    </xf>
    <xf numFmtId="0" fontId="8" fillId="6" borderId="0" xfId="0" applyFont="1" applyFill="1" applyBorder="1" applyAlignment="1">
      <alignment horizontal="center" vertical="center"/>
    </xf>
    <xf numFmtId="0" fontId="8" fillId="6" borderId="31" xfId="0" applyFont="1" applyFill="1" applyBorder="1" applyAlignment="1">
      <alignment horizontal="center" vertical="center"/>
    </xf>
    <xf numFmtId="0" fontId="8" fillId="6" borderId="21" xfId="0" applyFont="1" applyFill="1" applyBorder="1" applyAlignment="1">
      <alignment horizontal="center" vertical="center"/>
    </xf>
    <xf numFmtId="0" fontId="8" fillId="6" borderId="34" xfId="0" applyFont="1" applyFill="1" applyBorder="1" applyAlignment="1">
      <alignment horizontal="center" vertical="center"/>
    </xf>
    <xf numFmtId="164" fontId="9" fillId="0" borderId="1" xfId="1" applyFont="1" applyFill="1" applyBorder="1" applyAlignment="1">
      <alignment horizontal="center"/>
    </xf>
    <xf numFmtId="0" fontId="8" fillId="6" borderId="30" xfId="0" applyFont="1" applyFill="1" applyBorder="1" applyAlignment="1">
      <alignment horizontal="center" vertical="center"/>
    </xf>
    <xf numFmtId="0" fontId="8" fillId="6" borderId="33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12" fillId="7" borderId="50" xfId="2" applyFont="1" applyFill="1" applyBorder="1" applyAlignment="1">
      <alignment horizontal="center" vertical="center"/>
    </xf>
    <xf numFmtId="0" fontId="12" fillId="7" borderId="4" xfId="2" applyFont="1" applyFill="1" applyBorder="1" applyAlignment="1">
      <alignment horizontal="center" vertical="center"/>
    </xf>
    <xf numFmtId="0" fontId="12" fillId="7" borderId="2" xfId="2" applyFont="1" applyFill="1" applyBorder="1" applyAlignment="1">
      <alignment horizontal="center" vertical="center"/>
    </xf>
    <xf numFmtId="164" fontId="12" fillId="0" borderId="1" xfId="1" applyFont="1" applyBorder="1" applyAlignment="1">
      <alignment horizontal="center"/>
    </xf>
    <xf numFmtId="164" fontId="12" fillId="0" borderId="48" xfId="1" applyFont="1" applyBorder="1" applyAlignment="1">
      <alignment horizontal="center"/>
    </xf>
    <xf numFmtId="164" fontId="10" fillId="0" borderId="18" xfId="1" applyFont="1" applyBorder="1" applyAlignment="1">
      <alignment horizontal="center"/>
    </xf>
    <xf numFmtId="164" fontId="10" fillId="0" borderId="58" xfId="1" applyFont="1" applyBorder="1" applyAlignment="1">
      <alignment horizontal="center"/>
    </xf>
    <xf numFmtId="164" fontId="10" fillId="0" borderId="0" xfId="1" applyFont="1" applyBorder="1" applyAlignment="1">
      <alignment horizontal="center"/>
    </xf>
    <xf numFmtId="164" fontId="10" fillId="0" borderId="46" xfId="1" applyFont="1" applyBorder="1" applyAlignment="1">
      <alignment horizontal="center"/>
    </xf>
    <xf numFmtId="164" fontId="12" fillId="0" borderId="47" xfId="1" applyFont="1" applyBorder="1" applyAlignment="1">
      <alignment horizontal="center"/>
    </xf>
    <xf numFmtId="0" fontId="2" fillId="9" borderId="36" xfId="0" applyFont="1" applyFill="1" applyBorder="1" applyAlignment="1">
      <alignment horizontal="center"/>
    </xf>
    <xf numFmtId="0" fontId="2" fillId="9" borderId="37" xfId="0" applyFont="1" applyFill="1" applyBorder="1" applyAlignment="1">
      <alignment horizontal="center"/>
    </xf>
    <xf numFmtId="164" fontId="12" fillId="0" borderId="4" xfId="1" applyFont="1" applyBorder="1" applyAlignment="1">
      <alignment horizontal="center"/>
    </xf>
    <xf numFmtId="164" fontId="12" fillId="0" borderId="57" xfId="1" applyFont="1" applyBorder="1" applyAlignment="1">
      <alignment horizontal="center"/>
    </xf>
    <xf numFmtId="164" fontId="12" fillId="0" borderId="50" xfId="1" applyFont="1" applyBorder="1" applyAlignment="1">
      <alignment horizontal="center"/>
    </xf>
    <xf numFmtId="164" fontId="12" fillId="8" borderId="51" xfId="1" applyFont="1" applyFill="1" applyBorder="1" applyAlignment="1">
      <alignment horizontal="center" vertical="center"/>
    </xf>
    <xf numFmtId="164" fontId="12" fillId="8" borderId="52" xfId="1" applyFont="1" applyFill="1" applyBorder="1" applyAlignment="1">
      <alignment horizontal="center" vertical="center"/>
    </xf>
    <xf numFmtId="164" fontId="12" fillId="8" borderId="53" xfId="1" applyFont="1" applyFill="1" applyBorder="1" applyAlignment="1">
      <alignment horizontal="center" vertical="center"/>
    </xf>
    <xf numFmtId="0" fontId="2" fillId="4" borderId="41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2" fillId="4" borderId="43" xfId="0" applyFont="1" applyFill="1" applyBorder="1" applyAlignment="1">
      <alignment horizontal="center" vertical="center" wrapText="1"/>
    </xf>
    <xf numFmtId="0" fontId="2" fillId="4" borderId="39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2" fontId="14" fillId="9" borderId="38" xfId="0" applyNumberFormat="1" applyFont="1" applyFill="1" applyBorder="1" applyAlignment="1"/>
    <xf numFmtId="0" fontId="4" fillId="4" borderId="42" xfId="0" applyFont="1" applyFill="1" applyBorder="1" applyAlignment="1">
      <alignment vertical="center"/>
    </xf>
    <xf numFmtId="0" fontId="4" fillId="4" borderId="44" xfId="0" applyFont="1" applyFill="1" applyBorder="1" applyAlignment="1">
      <alignment vertical="center"/>
    </xf>
    <xf numFmtId="2" fontId="13" fillId="9" borderId="37" xfId="1" applyNumberFormat="1" applyFont="1" applyFill="1" applyBorder="1" applyAlignment="1" applyProtection="1">
      <alignment vertical="center" wrapText="1"/>
    </xf>
    <xf numFmtId="2" fontId="13" fillId="9" borderId="38" xfId="1" applyNumberFormat="1" applyFont="1" applyFill="1" applyBorder="1" applyAlignment="1" applyProtection="1">
      <alignment vertical="center" wrapText="1"/>
    </xf>
    <xf numFmtId="0" fontId="2" fillId="9" borderId="36" xfId="0" applyFont="1" applyFill="1" applyBorder="1" applyAlignment="1"/>
    <xf numFmtId="0" fontId="2" fillId="9" borderId="37" xfId="0" applyFont="1" applyFill="1" applyBorder="1" applyAlignment="1"/>
    <xf numFmtId="164" fontId="10" fillId="0" borderId="47" xfId="1" applyFont="1" applyFill="1" applyBorder="1" applyAlignment="1">
      <alignment horizontal="center"/>
    </xf>
    <xf numFmtId="164" fontId="10" fillId="0" borderId="62" xfId="1" applyFont="1" applyBorder="1" applyAlignment="1">
      <alignment horizontal="center"/>
    </xf>
    <xf numFmtId="164" fontId="10" fillId="0" borderId="45" xfId="1" applyFont="1" applyBorder="1" applyAlignment="1">
      <alignment horizontal="center"/>
    </xf>
    <xf numFmtId="0" fontId="0" fillId="0" borderId="45" xfId="0" applyBorder="1"/>
    <xf numFmtId="0" fontId="2" fillId="9" borderId="36" xfId="0" applyFont="1" applyFill="1" applyBorder="1" applyAlignment="1">
      <alignment vertical="center"/>
    </xf>
    <xf numFmtId="4" fontId="10" fillId="0" borderId="47" xfId="1" applyNumberFormat="1" applyFont="1" applyFill="1" applyBorder="1" applyAlignment="1">
      <alignment horizontal="right"/>
    </xf>
    <xf numFmtId="164" fontId="12" fillId="0" borderId="45" xfId="1" applyFont="1" applyBorder="1" applyAlignment="1"/>
    <xf numFmtId="43" fontId="3" fillId="2" borderId="1" xfId="0" applyNumberFormat="1" applyFont="1" applyFill="1" applyBorder="1" applyAlignment="1">
      <alignment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vertical="center"/>
    </xf>
    <xf numFmtId="165" fontId="3" fillId="5" borderId="0" xfId="0" applyNumberFormat="1" applyFont="1" applyFill="1" applyBorder="1" applyAlignment="1">
      <alignment horizontal="center" vertical="center"/>
    </xf>
    <xf numFmtId="164" fontId="3" fillId="5" borderId="0" xfId="0" applyNumberFormat="1" applyFont="1" applyFill="1" applyBorder="1" applyAlignment="1">
      <alignment vertical="center"/>
    </xf>
    <xf numFmtId="2" fontId="10" fillId="0" borderId="1" xfId="1" applyNumberFormat="1" applyFont="1" applyFill="1" applyBorder="1" applyAlignment="1">
      <alignment horizontal="right"/>
    </xf>
    <xf numFmtId="0" fontId="4" fillId="0" borderId="41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4" fillId="0" borderId="42" xfId="0" applyFont="1" applyBorder="1" applyAlignment="1">
      <alignment vertical="center"/>
    </xf>
    <xf numFmtId="0" fontId="8" fillId="6" borderId="63" xfId="0" applyFont="1" applyFill="1" applyBorder="1" applyAlignment="1">
      <alignment horizontal="center" vertical="center"/>
    </xf>
    <xf numFmtId="164" fontId="8" fillId="6" borderId="64" xfId="1" applyFont="1" applyFill="1" applyBorder="1" applyAlignment="1">
      <alignment horizontal="center" vertical="center"/>
    </xf>
    <xf numFmtId="0" fontId="8" fillId="6" borderId="45" xfId="0" applyFont="1" applyFill="1" applyBorder="1" applyAlignment="1">
      <alignment horizontal="center" vertical="center"/>
    </xf>
    <xf numFmtId="164" fontId="8" fillId="6" borderId="65" xfId="1" applyFont="1" applyFill="1" applyBorder="1" applyAlignment="1">
      <alignment horizontal="center" vertical="center"/>
    </xf>
    <xf numFmtId="0" fontId="8" fillId="6" borderId="66" xfId="0" applyFont="1" applyFill="1" applyBorder="1" applyAlignment="1">
      <alignment horizontal="center" vertical="center"/>
    </xf>
    <xf numFmtId="164" fontId="8" fillId="6" borderId="67" xfId="1" applyFont="1" applyFill="1" applyBorder="1" applyAlignment="1">
      <alignment horizontal="center" vertical="center"/>
    </xf>
    <xf numFmtId="164" fontId="9" fillId="0" borderId="50" xfId="1" applyFont="1" applyFill="1" applyBorder="1" applyAlignment="1">
      <alignment horizontal="center"/>
    </xf>
    <xf numFmtId="164" fontId="9" fillId="0" borderId="57" xfId="1" applyFont="1" applyFill="1" applyBorder="1" applyAlignment="1">
      <alignment horizontal="center"/>
    </xf>
    <xf numFmtId="164" fontId="10" fillId="0" borderId="57" xfId="1" applyFont="1" applyBorder="1" applyAlignment="1">
      <alignment horizontal="center"/>
    </xf>
    <xf numFmtId="164" fontId="11" fillId="7" borderId="50" xfId="1" applyFont="1" applyFill="1" applyBorder="1" applyAlignment="1">
      <alignment horizontal="center"/>
    </xf>
    <xf numFmtId="164" fontId="9" fillId="4" borderId="57" xfId="1" applyFont="1" applyFill="1" applyBorder="1" applyAlignment="1">
      <alignment horizontal="center"/>
    </xf>
    <xf numFmtId="0" fontId="0" fillId="0" borderId="66" xfId="0" applyBorder="1"/>
    <xf numFmtId="0" fontId="0" fillId="0" borderId="68" xfId="0" applyBorder="1"/>
    <xf numFmtId="164" fontId="9" fillId="0" borderId="47" xfId="1" applyFont="1" applyFill="1" applyBorder="1" applyAlignment="1">
      <alignment horizontal="center"/>
    </xf>
    <xf numFmtId="164" fontId="9" fillId="0" borderId="58" xfId="1" applyFont="1" applyFill="1" applyBorder="1" applyAlignment="1">
      <alignment vertical="center"/>
    </xf>
    <xf numFmtId="2" fontId="10" fillId="0" borderId="47" xfId="1" applyNumberFormat="1" applyFont="1" applyFill="1" applyBorder="1" applyAlignment="1">
      <alignment horizontal="right"/>
    </xf>
    <xf numFmtId="164" fontId="9" fillId="0" borderId="69" xfId="1" applyFont="1" applyFill="1" applyBorder="1" applyAlignment="1">
      <alignment horizontal="right"/>
    </xf>
    <xf numFmtId="164" fontId="9" fillId="0" borderId="70" xfId="1" applyFont="1" applyFill="1" applyBorder="1" applyAlignment="1">
      <alignment horizontal="right"/>
    </xf>
    <xf numFmtId="164" fontId="9" fillId="0" borderId="71" xfId="1" applyFont="1" applyFill="1" applyBorder="1" applyAlignment="1">
      <alignment horizontal="right"/>
    </xf>
    <xf numFmtId="164" fontId="9" fillId="0" borderId="72" xfId="1" applyFont="1" applyBorder="1" applyAlignment="1">
      <alignment horizontal="center"/>
    </xf>
    <xf numFmtId="0" fontId="2" fillId="9" borderId="59" xfId="0" applyFont="1" applyFill="1" applyBorder="1" applyAlignment="1">
      <alignment horizontal="center" vertical="center"/>
    </xf>
    <xf numFmtId="0" fontId="2" fillId="9" borderId="60" xfId="0" applyFont="1" applyFill="1" applyBorder="1" applyAlignment="1">
      <alignment horizontal="center" vertical="center"/>
    </xf>
    <xf numFmtId="0" fontId="2" fillId="9" borderId="61" xfId="0" applyFont="1" applyFill="1" applyBorder="1" applyAlignment="1">
      <alignment horizontal="center" vertical="center"/>
    </xf>
    <xf numFmtId="0" fontId="4" fillId="4" borderId="38" xfId="0" applyFont="1" applyFill="1" applyBorder="1" applyAlignment="1">
      <alignment vertical="center"/>
    </xf>
    <xf numFmtId="164" fontId="12" fillId="8" borderId="66" xfId="1" applyFont="1" applyFill="1" applyBorder="1" applyAlignment="1">
      <alignment vertical="center"/>
    </xf>
    <xf numFmtId="164" fontId="12" fillId="8" borderId="21" xfId="1" applyFont="1" applyFill="1" applyBorder="1" applyAlignment="1">
      <alignment vertical="center"/>
    </xf>
    <xf numFmtId="164" fontId="12" fillId="8" borderId="68" xfId="1" applyFont="1" applyFill="1" applyBorder="1" applyAlignment="1">
      <alignment vertical="center"/>
    </xf>
    <xf numFmtId="0" fontId="2" fillId="9" borderId="73" xfId="0" applyFont="1" applyFill="1" applyBorder="1" applyAlignment="1">
      <alignment horizontal="center" vertical="center"/>
    </xf>
    <xf numFmtId="0" fontId="2" fillId="9" borderId="27" xfId="0" applyFont="1" applyFill="1" applyBorder="1" applyAlignment="1">
      <alignment horizontal="center" vertical="center"/>
    </xf>
    <xf numFmtId="0" fontId="2" fillId="9" borderId="49" xfId="0" applyFont="1" applyFill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2" fontId="13" fillId="9" borderId="36" xfId="1" applyNumberFormat="1" applyFont="1" applyFill="1" applyBorder="1" applyAlignment="1" applyProtection="1">
      <alignment vertical="center" wrapText="1"/>
    </xf>
    <xf numFmtId="0" fontId="16" fillId="0" borderId="41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0" fillId="0" borderId="43" xfId="0" applyBorder="1"/>
    <xf numFmtId="0" fontId="12" fillId="7" borderId="4" xfId="2" applyFont="1" applyFill="1" applyBorder="1" applyAlignment="1">
      <alignment vertical="center"/>
    </xf>
    <xf numFmtId="0" fontId="12" fillId="7" borderId="2" xfId="2" applyFont="1" applyFill="1" applyBorder="1" applyAlignment="1">
      <alignment vertical="center"/>
    </xf>
    <xf numFmtId="164" fontId="12" fillId="0" borderId="1" xfId="1" applyFont="1" applyBorder="1" applyAlignment="1"/>
    <xf numFmtId="164" fontId="12" fillId="0" borderId="48" xfId="1" applyFont="1" applyBorder="1" applyAlignment="1"/>
    <xf numFmtId="0" fontId="2" fillId="9" borderId="59" xfId="0" applyFont="1" applyFill="1" applyBorder="1" applyAlignment="1">
      <alignment vertical="center"/>
    </xf>
    <xf numFmtId="0" fontId="2" fillId="9" borderId="60" xfId="0" applyFont="1" applyFill="1" applyBorder="1" applyAlignment="1">
      <alignment vertical="center"/>
    </xf>
    <xf numFmtId="0" fontId="2" fillId="9" borderId="61" xfId="0" applyFont="1" applyFill="1" applyBorder="1" applyAlignment="1">
      <alignment vertical="center"/>
    </xf>
    <xf numFmtId="0" fontId="12" fillId="7" borderId="50" xfId="2" applyFont="1" applyFill="1" applyBorder="1" applyAlignment="1">
      <alignment vertical="center"/>
    </xf>
    <xf numFmtId="164" fontId="12" fillId="0" borderId="47" xfId="1" applyFont="1" applyBorder="1" applyAlignment="1"/>
    <xf numFmtId="164" fontId="10" fillId="0" borderId="54" xfId="1" applyFont="1" applyFill="1" applyBorder="1" applyAlignment="1">
      <alignment horizontal="center"/>
    </xf>
    <xf numFmtId="164" fontId="10" fillId="0" borderId="56" xfId="1" applyFont="1" applyBorder="1" applyAlignment="1">
      <alignment horizontal="center"/>
    </xf>
    <xf numFmtId="164" fontId="10" fillId="0" borderId="56" xfId="1" applyFont="1" applyFill="1" applyBorder="1" applyAlignment="1" applyProtection="1">
      <alignment horizontal="center" vertical="center"/>
    </xf>
    <xf numFmtId="164" fontId="10" fillId="0" borderId="55" xfId="1" applyFont="1" applyFill="1" applyBorder="1" applyAlignment="1" applyProtection="1">
      <alignment horizontal="center" vertical="center"/>
    </xf>
    <xf numFmtId="0" fontId="4" fillId="0" borderId="38" xfId="0" applyFont="1" applyBorder="1" applyAlignment="1">
      <alignment vertical="center" wrapText="1"/>
    </xf>
  </cellXfs>
  <cellStyles count="3">
    <cellStyle name="Normal" xfId="0" builtinId="0"/>
    <cellStyle name="Normal_Drenagem" xfId="2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269875</xdr:colOff>
      <xdr:row>0</xdr:row>
      <xdr:rowOff>158751</xdr:rowOff>
    </xdr:from>
    <xdr:to>
      <xdr:col>2</xdr:col>
      <xdr:colOff>174625</xdr:colOff>
      <xdr:row>0</xdr:row>
      <xdr:rowOff>666751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902E00A-9DF1-4BA3-8D9E-40893FEBD50C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9875" y="158751"/>
          <a:ext cx="444500" cy="50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95250</xdr:rowOff>
    </xdr:from>
    <xdr:to>
      <xdr:col>0</xdr:col>
      <xdr:colOff>476250</xdr:colOff>
      <xdr:row>0</xdr:row>
      <xdr:rowOff>504825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3A4ED76-8FE6-451F-A95B-229B1F79DEE4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" y="95250"/>
          <a:ext cx="371475" cy="4095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158750</xdr:rowOff>
    </xdr:from>
    <xdr:to>
      <xdr:col>1</xdr:col>
      <xdr:colOff>466725</xdr:colOff>
      <xdr:row>0</xdr:row>
      <xdr:rowOff>568325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B0B05A4-8621-49C2-829B-79C1632079B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158750"/>
          <a:ext cx="371475" cy="4095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85725</xdr:rowOff>
    </xdr:from>
    <xdr:to>
      <xdr:col>2</xdr:col>
      <xdr:colOff>76200</xdr:colOff>
      <xdr:row>0</xdr:row>
      <xdr:rowOff>590550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735F666-D92D-4ED0-A8B1-F527DC889B3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85725"/>
          <a:ext cx="447675" cy="5048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75901</xdr:colOff>
      <xdr:row>0</xdr:row>
      <xdr:rowOff>113259</xdr:rowOff>
    </xdr:from>
    <xdr:to>
      <xdr:col>2</xdr:col>
      <xdr:colOff>513235</xdr:colOff>
      <xdr:row>0</xdr:row>
      <xdr:rowOff>608311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8761EE1-4438-421F-8F20-A33B537E755D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1715" y="113259"/>
          <a:ext cx="437334" cy="4950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34636</xdr:colOff>
      <xdr:row>0</xdr:row>
      <xdr:rowOff>103909</xdr:rowOff>
    </xdr:from>
    <xdr:to>
      <xdr:col>2</xdr:col>
      <xdr:colOff>479136</xdr:colOff>
      <xdr:row>0</xdr:row>
      <xdr:rowOff>608734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CC10D08-324B-4538-AFDD-FB18868376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7954" y="103909"/>
          <a:ext cx="444500" cy="5048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356813</xdr:colOff>
      <xdr:row>0</xdr:row>
      <xdr:rowOff>91719</xdr:rowOff>
    </xdr:from>
    <xdr:to>
      <xdr:col>1</xdr:col>
      <xdr:colOff>801313</xdr:colOff>
      <xdr:row>0</xdr:row>
      <xdr:rowOff>596544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84B06D0-893D-490A-BF70-060FAD3DD31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5240" y="91719"/>
          <a:ext cx="444500" cy="5048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60206</xdr:colOff>
      <xdr:row>0</xdr:row>
      <xdr:rowOff>95251</xdr:rowOff>
    </xdr:from>
    <xdr:to>
      <xdr:col>2</xdr:col>
      <xdr:colOff>506144</xdr:colOff>
      <xdr:row>0</xdr:row>
      <xdr:rowOff>597919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CAB1B48-1BF6-4DE8-8426-6692AC2A214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4994" y="95251"/>
          <a:ext cx="445938" cy="5026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"/>
  <sheetViews>
    <sheetView view="pageBreakPreview" topLeftCell="L1" zoomScale="82" zoomScaleNormal="100" zoomScaleSheetLayoutView="82" workbookViewId="0">
      <pane ySplit="5" topLeftCell="A6" activePane="bottomLeft" state="frozen"/>
      <selection pane="bottomLeft" activeCell="T10" sqref="T10"/>
    </sheetView>
  </sheetViews>
  <sheetFormatPr defaultRowHeight="15" x14ac:dyDescent="0.25"/>
  <cols>
    <col min="1" max="1" width="5.42578125" customWidth="1"/>
    <col min="2" max="2" width="2.7109375" customWidth="1"/>
    <col min="3" max="3" width="6.85546875" customWidth="1"/>
    <col min="4" max="4" width="5" customWidth="1"/>
    <col min="5" max="5" width="2.7109375" customWidth="1"/>
    <col min="6" max="6" width="7.42578125" customWidth="1"/>
    <col min="7" max="7" width="10.28515625" customWidth="1"/>
    <col min="8" max="8" width="8" customWidth="1"/>
    <col min="9" max="9" width="11.28515625" customWidth="1"/>
    <col min="10" max="10" width="6.140625" customWidth="1"/>
    <col min="11" max="11" width="10" customWidth="1"/>
    <col min="12" max="12" width="6.85546875" customWidth="1"/>
    <col min="13" max="13" width="11.140625" customWidth="1"/>
    <col min="14" max="14" width="12.7109375" customWidth="1"/>
    <col min="15" max="15" width="11.85546875" customWidth="1"/>
    <col min="16" max="16" width="10.42578125" customWidth="1"/>
    <col min="17" max="17" width="8" customWidth="1"/>
    <col min="18" max="18" width="11.5703125" customWidth="1"/>
    <col min="19" max="19" width="10.42578125" customWidth="1"/>
    <col min="20" max="20" width="7.42578125" customWidth="1"/>
    <col min="21" max="21" width="15.28515625" customWidth="1"/>
    <col min="22" max="22" width="6.5703125" customWidth="1"/>
    <col min="23" max="23" width="9.85546875" customWidth="1"/>
    <col min="24" max="24" width="9.28515625" customWidth="1"/>
    <col min="25" max="25" width="12.42578125" customWidth="1"/>
  </cols>
  <sheetData>
    <row r="1" spans="1:27" ht="63.75" customHeight="1" x14ac:dyDescent="0.25">
      <c r="A1" s="100" t="s">
        <v>80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</row>
    <row r="2" spans="1:27" ht="23.25" customHeight="1" x14ac:dyDescent="0.25">
      <c r="A2" s="76" t="s">
        <v>81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8"/>
    </row>
    <row r="3" spans="1:27" ht="15" customHeight="1" x14ac:dyDescent="0.25">
      <c r="A3" s="79" t="s">
        <v>0</v>
      </c>
      <c r="B3" s="79"/>
      <c r="C3" s="79"/>
      <c r="D3" s="79" t="s">
        <v>1</v>
      </c>
      <c r="E3" s="79"/>
      <c r="F3" s="79"/>
      <c r="G3" s="83" t="s">
        <v>11</v>
      </c>
      <c r="H3" s="79" t="s">
        <v>2</v>
      </c>
      <c r="I3" s="79"/>
      <c r="J3" s="83" t="s">
        <v>14</v>
      </c>
      <c r="K3" s="79"/>
      <c r="L3" s="88" t="s">
        <v>44</v>
      </c>
      <c r="M3" s="89"/>
      <c r="N3" s="90"/>
      <c r="O3" s="79" t="s">
        <v>3</v>
      </c>
      <c r="P3" s="79"/>
      <c r="Q3" s="79"/>
      <c r="R3" s="79" t="s">
        <v>4</v>
      </c>
      <c r="S3" s="79"/>
      <c r="T3" s="79"/>
      <c r="U3" s="94" t="s">
        <v>56</v>
      </c>
      <c r="V3" s="84" t="s">
        <v>5</v>
      </c>
      <c r="W3" s="85"/>
      <c r="X3" s="85"/>
      <c r="Y3" s="90" t="s">
        <v>58</v>
      </c>
    </row>
    <row r="4" spans="1:27" x14ac:dyDescent="0.25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91"/>
      <c r="M4" s="92"/>
      <c r="N4" s="93"/>
      <c r="O4" s="79"/>
      <c r="P4" s="79"/>
      <c r="Q4" s="79"/>
      <c r="R4" s="79"/>
      <c r="S4" s="79"/>
      <c r="T4" s="79"/>
      <c r="U4" s="95"/>
      <c r="V4" s="86"/>
      <c r="W4" s="87"/>
      <c r="X4" s="87"/>
      <c r="Y4" s="96"/>
    </row>
    <row r="5" spans="1:27" ht="27.75" customHeight="1" x14ac:dyDescent="0.25">
      <c r="A5" s="79"/>
      <c r="B5" s="79"/>
      <c r="C5" s="79"/>
      <c r="D5" s="79"/>
      <c r="E5" s="79"/>
      <c r="F5" s="79"/>
      <c r="G5" s="79"/>
      <c r="H5" s="18" t="s">
        <v>32</v>
      </c>
      <c r="I5" s="14" t="s">
        <v>10</v>
      </c>
      <c r="J5" s="18" t="s">
        <v>43</v>
      </c>
      <c r="K5" s="31" t="s">
        <v>39</v>
      </c>
      <c r="L5" s="31" t="s">
        <v>40</v>
      </c>
      <c r="M5" s="31" t="s">
        <v>39</v>
      </c>
      <c r="N5" s="42" t="s">
        <v>55</v>
      </c>
      <c r="O5" s="31" t="s">
        <v>10</v>
      </c>
      <c r="P5" s="31" t="s">
        <v>6</v>
      </c>
      <c r="Q5" s="31" t="s">
        <v>7</v>
      </c>
      <c r="R5" s="31" t="s">
        <v>15</v>
      </c>
      <c r="S5" s="31" t="s">
        <v>6</v>
      </c>
      <c r="T5" s="31" t="s">
        <v>8</v>
      </c>
      <c r="U5" s="42" t="s">
        <v>57</v>
      </c>
      <c r="V5" s="31" t="s">
        <v>43</v>
      </c>
      <c r="W5" s="15" t="s">
        <v>42</v>
      </c>
      <c r="X5" s="31" t="s">
        <v>41</v>
      </c>
      <c r="Y5" s="93"/>
    </row>
    <row r="6" spans="1:27" ht="20.25" customHeight="1" x14ac:dyDescent="0.25">
      <c r="A6" s="80" t="s">
        <v>31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2"/>
      <c r="AA6">
        <v>30</v>
      </c>
    </row>
    <row r="7" spans="1:27" s="19" customFormat="1" ht="30.75" customHeight="1" x14ac:dyDescent="0.25">
      <c r="A7" s="35">
        <v>0</v>
      </c>
      <c r="B7" s="36" t="s">
        <v>12</v>
      </c>
      <c r="C7" s="37">
        <v>0</v>
      </c>
      <c r="D7" s="36">
        <v>15</v>
      </c>
      <c r="E7" s="36" t="s">
        <v>12</v>
      </c>
      <c r="F7" s="37">
        <v>2</v>
      </c>
      <c r="G7" s="38">
        <f>((D7-A7)*20)+(F7-C7)</f>
        <v>302</v>
      </c>
      <c r="H7" s="37">
        <v>7.4</v>
      </c>
      <c r="I7" s="39">
        <f>G7*H7</f>
        <v>2234.8000000000002</v>
      </c>
      <c r="J7" s="36">
        <v>0.1</v>
      </c>
      <c r="K7" s="40">
        <f>G7*J7*H7</f>
        <v>223.48000000000002</v>
      </c>
      <c r="L7" s="36">
        <v>0.1</v>
      </c>
      <c r="M7" s="40">
        <f>G7*L7*H7</f>
        <v>223.48000000000002</v>
      </c>
      <c r="N7" s="40">
        <f>M7*$AA$6</f>
        <v>6704.4000000000005</v>
      </c>
      <c r="O7" s="40">
        <f>G7*H7</f>
        <v>2234.8000000000002</v>
      </c>
      <c r="P7" s="36">
        <v>1.1000000000000001E-3</v>
      </c>
      <c r="Q7" s="40">
        <f>O7*P7</f>
        <v>2.4582800000000002</v>
      </c>
      <c r="R7" s="40">
        <f>G7*H7</f>
        <v>2234.8000000000002</v>
      </c>
      <c r="S7" s="36">
        <v>5.9999999999999995E-4</v>
      </c>
      <c r="T7" s="40">
        <f>R7*S7</f>
        <v>1.3408800000000001</v>
      </c>
      <c r="U7" s="40">
        <f>(Q7+T7)*$AA$6</f>
        <v>113.97480000000002</v>
      </c>
      <c r="V7" s="36">
        <v>0.05</v>
      </c>
      <c r="W7" s="40">
        <f>(G7*V7*H7)</f>
        <v>111.74000000000001</v>
      </c>
      <c r="X7" s="40">
        <f t="shared" ref="X7" si="0">W7*2.4</f>
        <v>268.17599999999999</v>
      </c>
      <c r="Y7" s="41">
        <f>W7*$AA$6</f>
        <v>3352.2000000000003</v>
      </c>
    </row>
    <row r="8" spans="1:27" ht="20.25" customHeight="1" x14ac:dyDescent="0.25">
      <c r="A8" s="97" t="s">
        <v>82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9"/>
      <c r="AA8" s="19"/>
    </row>
    <row r="9" spans="1:27" s="19" customFormat="1" ht="30.75" customHeight="1" x14ac:dyDescent="0.25">
      <c r="A9" s="35">
        <v>0</v>
      </c>
      <c r="B9" s="36" t="s">
        <v>12</v>
      </c>
      <c r="C9" s="37">
        <v>0</v>
      </c>
      <c r="D9" s="36">
        <v>23</v>
      </c>
      <c r="E9" s="36" t="s">
        <v>12</v>
      </c>
      <c r="F9" s="37">
        <v>2.83</v>
      </c>
      <c r="G9" s="38">
        <f>((D9-A9)*20)+(F9-C9)</f>
        <v>462.83</v>
      </c>
      <c r="H9" s="37">
        <v>6</v>
      </c>
      <c r="I9" s="39">
        <f>G9*H9</f>
        <v>2776.98</v>
      </c>
      <c r="J9" s="36">
        <v>0.12</v>
      </c>
      <c r="K9" s="40">
        <f>G9*J9*H9</f>
        <v>333.23759999999993</v>
      </c>
      <c r="L9" s="36">
        <v>0.1</v>
      </c>
      <c r="M9" s="40">
        <f>G9*L9*H9</f>
        <v>277.69799999999998</v>
      </c>
      <c r="N9" s="40">
        <f>M9*$AA$6</f>
        <v>8330.9399999999987</v>
      </c>
      <c r="O9" s="40">
        <f>G9*H9</f>
        <v>2776.98</v>
      </c>
      <c r="P9" s="36">
        <v>1.1000000000000001E-3</v>
      </c>
      <c r="Q9" s="40">
        <f>O9*P9</f>
        <v>3.054678</v>
      </c>
      <c r="R9" s="40">
        <f>G9*H9</f>
        <v>2776.98</v>
      </c>
      <c r="S9" s="36">
        <v>5.9999999999999995E-4</v>
      </c>
      <c r="T9" s="40">
        <f>R9*S9</f>
        <v>1.6661879999999998</v>
      </c>
      <c r="U9" s="40">
        <f>(Q9+T9)*$AA$6</f>
        <v>141.62598</v>
      </c>
      <c r="V9" s="36">
        <v>0.05</v>
      </c>
      <c r="W9" s="40">
        <f>(G9*V9*H9)</f>
        <v>138.84899999999999</v>
      </c>
      <c r="X9" s="40">
        <f>W9*2.4</f>
        <v>333.23759999999999</v>
      </c>
      <c r="Y9" s="41">
        <f>W9*$AA$6</f>
        <v>4165.4699999999993</v>
      </c>
    </row>
    <row r="10" spans="1:27" ht="27" customHeight="1" x14ac:dyDescent="0.25">
      <c r="A10" s="79" t="s">
        <v>18</v>
      </c>
      <c r="B10" s="79"/>
      <c r="C10" s="79"/>
      <c r="D10" s="79"/>
      <c r="E10" s="79"/>
      <c r="F10" s="79"/>
      <c r="G10" s="170">
        <f>G7+G9</f>
        <v>764.82999999999993</v>
      </c>
      <c r="H10" s="33"/>
      <c r="I10" s="34">
        <f>I7+I9</f>
        <v>5011.7800000000007</v>
      </c>
      <c r="J10" s="73"/>
      <c r="K10" s="34">
        <f>SUM(K8:K9)</f>
        <v>333.23759999999993</v>
      </c>
      <c r="L10" s="32"/>
      <c r="M10" s="34">
        <f>SUM(M9,M7)</f>
        <v>501.178</v>
      </c>
      <c r="N10" s="34">
        <f>SUM(N8:N9)</f>
        <v>8330.9399999999987</v>
      </c>
      <c r="O10" s="34">
        <f>O7+O9</f>
        <v>5011.7800000000007</v>
      </c>
      <c r="P10" s="32"/>
      <c r="Q10" s="34">
        <f>SUM(Q7:Q9)</f>
        <v>5.5129580000000002</v>
      </c>
      <c r="R10" s="34">
        <f>SUM(R7:R9)</f>
        <v>5011.7800000000007</v>
      </c>
      <c r="S10" s="32"/>
      <c r="T10" s="34">
        <f>SUM(T7:T9)</f>
        <v>3.0070679999999999</v>
      </c>
      <c r="U10" s="34">
        <f>SUM(U7:U9)</f>
        <v>255.60078000000001</v>
      </c>
      <c r="V10" s="32"/>
      <c r="W10" s="34">
        <f>SUM(W7:W9)</f>
        <v>250.589</v>
      </c>
      <c r="X10" s="34">
        <f>SUM(X7:X9)</f>
        <v>601.41359999999997</v>
      </c>
      <c r="Y10" s="34">
        <f>SUM(Y7:Y9)</f>
        <v>7517.67</v>
      </c>
    </row>
  </sheetData>
  <mergeCells count="16">
    <mergeCell ref="A1:Y1"/>
    <mergeCell ref="A8:Y8"/>
    <mergeCell ref="A10:F10"/>
    <mergeCell ref="A2:Y2"/>
    <mergeCell ref="A6:Y6"/>
    <mergeCell ref="R3:T4"/>
    <mergeCell ref="H3:I4"/>
    <mergeCell ref="G3:G5"/>
    <mergeCell ref="D3:F5"/>
    <mergeCell ref="A3:C5"/>
    <mergeCell ref="O3:Q4"/>
    <mergeCell ref="J3:K4"/>
    <mergeCell ref="V3:X4"/>
    <mergeCell ref="L3:N4"/>
    <mergeCell ref="U3:U4"/>
    <mergeCell ref="Y3:Y5"/>
  </mergeCells>
  <pageMargins left="0.51181102362204722" right="0.51181102362204722" top="0.78740157480314965" bottom="0.78740157480314965" header="0.31496062992125984" footer="0.31496062992125984"/>
  <pageSetup paperSize="9" scale="61" orientation="landscape" r:id="rId1"/>
  <colBreaks count="1" manualBreakCount="1">
    <brk id="2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view="pageBreakPreview" zoomScale="87" zoomScaleNormal="100" zoomScaleSheetLayoutView="87" workbookViewId="0">
      <selection activeCell="I15" sqref="I15"/>
    </sheetView>
  </sheetViews>
  <sheetFormatPr defaultRowHeight="15" x14ac:dyDescent="0.25"/>
  <cols>
    <col min="7" max="9" width="11" customWidth="1"/>
    <col min="10" max="10" width="13" customWidth="1"/>
    <col min="11" max="12" width="11" customWidth="1"/>
  </cols>
  <sheetData>
    <row r="1" spans="1:12" ht="47.25" customHeight="1" x14ac:dyDescent="0.25">
      <c r="A1" s="101" t="s">
        <v>80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</row>
    <row r="2" spans="1:12" ht="18.75" x14ac:dyDescent="0.25">
      <c r="A2" s="76" t="s">
        <v>34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8"/>
    </row>
    <row r="3" spans="1:12" ht="15" customHeight="1" x14ac:dyDescent="0.25">
      <c r="A3" s="79" t="s">
        <v>0</v>
      </c>
      <c r="B3" s="79"/>
      <c r="C3" s="79"/>
      <c r="D3" s="79" t="s">
        <v>1</v>
      </c>
      <c r="E3" s="79"/>
      <c r="F3" s="79"/>
      <c r="G3" s="83" t="s">
        <v>11</v>
      </c>
      <c r="H3" s="79" t="s">
        <v>2</v>
      </c>
      <c r="I3" s="79"/>
      <c r="J3" s="79"/>
      <c r="K3" s="83" t="s">
        <v>59</v>
      </c>
      <c r="L3" s="79"/>
    </row>
    <row r="4" spans="1:12" x14ac:dyDescent="0.25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12" ht="30" x14ac:dyDescent="0.25">
      <c r="A5" s="79"/>
      <c r="B5" s="79"/>
      <c r="C5" s="79"/>
      <c r="D5" s="79"/>
      <c r="E5" s="79"/>
      <c r="F5" s="79"/>
      <c r="G5" s="79"/>
      <c r="H5" s="17" t="s">
        <v>32</v>
      </c>
      <c r="I5" s="17" t="s">
        <v>35</v>
      </c>
      <c r="J5" s="16" t="s">
        <v>10</v>
      </c>
      <c r="K5" s="16" t="s">
        <v>13</v>
      </c>
      <c r="L5" s="16" t="s">
        <v>9</v>
      </c>
    </row>
    <row r="6" spans="1:12" ht="18.75" x14ac:dyDescent="0.25">
      <c r="A6" s="103" t="s">
        <v>31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5"/>
    </row>
    <row r="7" spans="1:12" s="29" customFormat="1" ht="21.75" customHeight="1" x14ac:dyDescent="0.25">
      <c r="A7" s="23">
        <v>0</v>
      </c>
      <c r="B7" s="24" t="s">
        <v>12</v>
      </c>
      <c r="C7" s="25">
        <v>0</v>
      </c>
      <c r="D7" s="24">
        <v>15</v>
      </c>
      <c r="E7" s="24" t="s">
        <v>12</v>
      </c>
      <c r="F7" s="25">
        <v>2</v>
      </c>
      <c r="G7" s="26">
        <f>((D7-A7)*20)+(F7-C7)</f>
        <v>302</v>
      </c>
      <c r="H7" s="25">
        <v>1.5</v>
      </c>
      <c r="I7" s="25">
        <v>2</v>
      </c>
      <c r="J7" s="27">
        <f>G7*H7*I7</f>
        <v>906</v>
      </c>
      <c r="K7" s="24">
        <v>0.05</v>
      </c>
      <c r="L7" s="28">
        <f>G7*K7*H7*I7</f>
        <v>45.300000000000004</v>
      </c>
    </row>
    <row r="8" spans="1:12" ht="18.75" x14ac:dyDescent="0.25">
      <c r="A8" s="103" t="s">
        <v>82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5"/>
    </row>
    <row r="9" spans="1:12" s="29" customFormat="1" ht="21.75" customHeight="1" x14ac:dyDescent="0.25">
      <c r="A9" s="23">
        <v>0</v>
      </c>
      <c r="B9" s="24" t="s">
        <v>12</v>
      </c>
      <c r="C9" s="25">
        <v>0</v>
      </c>
      <c r="D9" s="24">
        <v>23</v>
      </c>
      <c r="E9" s="24" t="s">
        <v>12</v>
      </c>
      <c r="F9" s="25">
        <v>2.83</v>
      </c>
      <c r="G9" s="26">
        <f>((D9-A9)*20)+(F9-C9)</f>
        <v>462.83</v>
      </c>
      <c r="H9" s="25">
        <v>1.2</v>
      </c>
      <c r="I9" s="25">
        <v>2</v>
      </c>
      <c r="J9" s="27">
        <f>G9*H9*I9</f>
        <v>1110.7919999999999</v>
      </c>
      <c r="K9" s="24">
        <v>0.05</v>
      </c>
      <c r="L9" s="28">
        <f>G9*K9*H9*I9</f>
        <v>55.5396</v>
      </c>
    </row>
    <row r="10" spans="1:12" ht="27" customHeight="1" x14ac:dyDescent="0.25">
      <c r="A10" s="102" t="s">
        <v>18</v>
      </c>
      <c r="B10" s="102"/>
      <c r="C10" s="102"/>
      <c r="D10" s="102"/>
      <c r="E10" s="102"/>
      <c r="F10" s="102"/>
      <c r="G10" s="20"/>
      <c r="H10" s="21"/>
      <c r="I10" s="21"/>
      <c r="J10" s="22">
        <f>SUM(J7:J9)+J18</f>
        <v>2016.7919999999999</v>
      </c>
      <c r="K10" s="20"/>
      <c r="L10" s="22">
        <f>SUM(L7:L9)</f>
        <v>100.8396</v>
      </c>
    </row>
  </sheetData>
  <mergeCells count="10">
    <mergeCell ref="A8:L8"/>
    <mergeCell ref="A10:F10"/>
    <mergeCell ref="A1:L1"/>
    <mergeCell ref="A6:L6"/>
    <mergeCell ref="A2:L2"/>
    <mergeCell ref="A3:C5"/>
    <mergeCell ref="D3:F5"/>
    <mergeCell ref="G3:G5"/>
    <mergeCell ref="H3:J4"/>
    <mergeCell ref="K3:L4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1"/>
  <sheetViews>
    <sheetView showGridLines="0" view="pageBreakPreview" zoomScale="90" zoomScaleNormal="100" zoomScaleSheetLayoutView="90" workbookViewId="0">
      <selection activeCell="F6" sqref="F6"/>
    </sheetView>
  </sheetViews>
  <sheetFormatPr defaultRowHeight="15" x14ac:dyDescent="0.25"/>
  <cols>
    <col min="2" max="2" width="57.7109375" customWidth="1"/>
    <col min="3" max="3" width="11.42578125" customWidth="1"/>
    <col min="4" max="4" width="16.28515625" customWidth="1"/>
    <col min="5" max="5" width="20.140625" customWidth="1"/>
    <col min="8" max="8" width="15.5703125" customWidth="1"/>
    <col min="11" max="11" width="13.7109375" customWidth="1"/>
  </cols>
  <sheetData>
    <row r="1" spans="2:11" ht="59.25" customHeight="1" x14ac:dyDescent="0.25">
      <c r="B1" s="101" t="s">
        <v>80</v>
      </c>
      <c r="C1" s="101"/>
      <c r="D1" s="101"/>
    </row>
    <row r="2" spans="2:11" x14ac:dyDescent="0.25">
      <c r="B2" s="106" t="s">
        <v>36</v>
      </c>
      <c r="C2" s="107"/>
      <c r="D2" s="108"/>
    </row>
    <row r="3" spans="2:11" x14ac:dyDescent="0.25">
      <c r="B3" s="6" t="s">
        <v>16</v>
      </c>
      <c r="C3" s="7" t="s">
        <v>19</v>
      </c>
      <c r="D3" s="8" t="s">
        <v>17</v>
      </c>
    </row>
    <row r="4" spans="2:11" x14ac:dyDescent="0.25">
      <c r="B4" s="2" t="s">
        <v>20</v>
      </c>
      <c r="C4" s="3" t="s">
        <v>25</v>
      </c>
      <c r="D4" s="9">
        <f>VIAS!I10</f>
        <v>5011.7800000000007</v>
      </c>
    </row>
    <row r="5" spans="2:11" x14ac:dyDescent="0.25">
      <c r="B5" s="2" t="s">
        <v>21</v>
      </c>
      <c r="C5" s="3" t="s">
        <v>26</v>
      </c>
      <c r="D5" s="9">
        <f>VIAS!K10</f>
        <v>333.23759999999993</v>
      </c>
    </row>
    <row r="6" spans="2:11" x14ac:dyDescent="0.25">
      <c r="B6" s="2" t="s">
        <v>45</v>
      </c>
      <c r="C6" s="3" t="s">
        <v>26</v>
      </c>
      <c r="D6" s="9">
        <f>VIAS!M10</f>
        <v>501.178</v>
      </c>
      <c r="I6">
        <v>180</v>
      </c>
      <c r="K6" s="30"/>
    </row>
    <row r="7" spans="2:11" x14ac:dyDescent="0.25">
      <c r="B7" s="2" t="s">
        <v>3</v>
      </c>
      <c r="C7" s="3" t="s">
        <v>25</v>
      </c>
      <c r="D7" s="9">
        <f>VIAS!O10</f>
        <v>5011.7800000000007</v>
      </c>
    </row>
    <row r="8" spans="2:11" x14ac:dyDescent="0.25">
      <c r="B8" s="2" t="s">
        <v>4</v>
      </c>
      <c r="C8" s="3" t="s">
        <v>25</v>
      </c>
      <c r="D8" s="9">
        <f>VIAS!R10</f>
        <v>5011.7800000000007</v>
      </c>
    </row>
    <row r="9" spans="2:11" x14ac:dyDescent="0.25">
      <c r="B9" s="2" t="s">
        <v>5</v>
      </c>
      <c r="C9" s="3" t="s">
        <v>26</v>
      </c>
      <c r="D9" s="9">
        <f>VIAS!W10</f>
        <v>250.589</v>
      </c>
      <c r="E9" s="30">
        <f>D9*G9</f>
        <v>601.41359999999997</v>
      </c>
      <c r="G9">
        <v>2.4</v>
      </c>
      <c r="H9" s="30">
        <f>D9*I9</f>
        <v>8344.6136999999999</v>
      </c>
      <c r="I9">
        <v>33.299999999999997</v>
      </c>
    </row>
    <row r="10" spans="2:11" x14ac:dyDescent="0.25">
      <c r="B10" s="10" t="s">
        <v>33</v>
      </c>
      <c r="C10" s="11"/>
      <c r="D10" s="12"/>
    </row>
    <row r="11" spans="2:11" x14ac:dyDescent="0.25">
      <c r="B11" s="2" t="s">
        <v>22</v>
      </c>
      <c r="C11" s="3" t="s">
        <v>27</v>
      </c>
      <c r="D11" s="9">
        <f>VIAS!Q10</f>
        <v>5.5129580000000002</v>
      </c>
    </row>
    <row r="12" spans="2:11" x14ac:dyDescent="0.25">
      <c r="B12" s="2" t="s">
        <v>23</v>
      </c>
      <c r="C12" s="3" t="s">
        <v>27</v>
      </c>
      <c r="D12" s="9">
        <f>VIAS!T10</f>
        <v>3.0070679999999999</v>
      </c>
    </row>
    <row r="13" spans="2:11" x14ac:dyDescent="0.25">
      <c r="B13" s="2" t="s">
        <v>24</v>
      </c>
      <c r="C13" s="3" t="s">
        <v>27</v>
      </c>
      <c r="D13" s="9">
        <f>VIAS!Y10</f>
        <v>7517.67</v>
      </c>
    </row>
    <row r="14" spans="2:11" x14ac:dyDescent="0.25">
      <c r="B14" s="10" t="s">
        <v>28</v>
      </c>
      <c r="C14" s="3"/>
      <c r="D14" s="4"/>
    </row>
    <row r="15" spans="2:11" x14ac:dyDescent="0.25">
      <c r="B15" s="2" t="s">
        <v>29</v>
      </c>
      <c r="C15" s="3" t="s">
        <v>27</v>
      </c>
      <c r="D15" s="9">
        <f>VIAS!Y10</f>
        <v>7517.67</v>
      </c>
      <c r="E15" s="30">
        <f>D15*G15</f>
        <v>250338.41099999999</v>
      </c>
      <c r="G15">
        <v>33.299999999999997</v>
      </c>
    </row>
    <row r="16" spans="2:11" x14ac:dyDescent="0.25">
      <c r="B16" s="5" t="s">
        <v>30</v>
      </c>
      <c r="C16" s="1" t="s">
        <v>27</v>
      </c>
      <c r="D16" s="13">
        <f>D12</f>
        <v>3.0070679999999999</v>
      </c>
      <c r="E16" s="30">
        <f>D16*G16</f>
        <v>100.13536439999999</v>
      </c>
      <c r="G16">
        <v>33.299999999999997</v>
      </c>
    </row>
    <row r="17" spans="2:4" ht="7.5" customHeight="1" x14ac:dyDescent="0.25"/>
    <row r="18" spans="2:4" x14ac:dyDescent="0.25">
      <c r="B18" s="106" t="s">
        <v>38</v>
      </c>
      <c r="C18" s="107"/>
      <c r="D18" s="108"/>
    </row>
    <row r="19" spans="2:4" x14ac:dyDescent="0.25">
      <c r="B19" s="6" t="s">
        <v>16</v>
      </c>
      <c r="C19" s="7" t="s">
        <v>19</v>
      </c>
      <c r="D19" s="8" t="s">
        <v>17</v>
      </c>
    </row>
    <row r="20" spans="2:4" x14ac:dyDescent="0.25">
      <c r="B20" s="2" t="s">
        <v>20</v>
      </c>
      <c r="C20" s="3" t="s">
        <v>25</v>
      </c>
      <c r="D20" s="9">
        <f>CALÇADAS!J10</f>
        <v>2016.7919999999999</v>
      </c>
    </row>
    <row r="21" spans="2:4" x14ac:dyDescent="0.25">
      <c r="B21" s="5" t="s">
        <v>37</v>
      </c>
      <c r="C21" s="1" t="s">
        <v>26</v>
      </c>
      <c r="D21" s="13">
        <f>CALÇADAS!L10</f>
        <v>100.8396</v>
      </c>
    </row>
  </sheetData>
  <mergeCells count="3">
    <mergeCell ref="B2:D2"/>
    <mergeCell ref="B18:D18"/>
    <mergeCell ref="B1:D1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view="pageBreakPreview" topLeftCell="A7" zoomScale="60" zoomScaleNormal="100" workbookViewId="0">
      <selection activeCell="P20" sqref="P20"/>
    </sheetView>
  </sheetViews>
  <sheetFormatPr defaultRowHeight="15" x14ac:dyDescent="0.25"/>
  <cols>
    <col min="1" max="1" width="5.42578125" customWidth="1"/>
    <col min="2" max="2" width="2.7109375" customWidth="1"/>
    <col min="3" max="3" width="6.85546875" customWidth="1"/>
    <col min="4" max="4" width="5" customWidth="1"/>
    <col min="5" max="5" width="2.7109375" customWidth="1"/>
    <col min="6" max="6" width="7.42578125" customWidth="1"/>
    <col min="7" max="7" width="10.28515625" customWidth="1"/>
    <col min="8" max="8" width="8" customWidth="1"/>
    <col min="9" max="9" width="11.28515625" customWidth="1"/>
    <col min="10" max="10" width="15.28515625" customWidth="1"/>
    <col min="11" max="11" width="6.140625" customWidth="1"/>
    <col min="12" max="12" width="10" customWidth="1"/>
    <col min="13" max="14" width="15.5703125" customWidth="1"/>
    <col min="15" max="15" width="11.85546875" customWidth="1"/>
    <col min="16" max="16" width="13.5703125" customWidth="1"/>
  </cols>
  <sheetData>
    <row r="1" spans="1:18" ht="57" customHeight="1" x14ac:dyDescent="0.25">
      <c r="A1" s="111" t="s">
        <v>80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</row>
    <row r="2" spans="1:18" ht="23.25" customHeight="1" x14ac:dyDescent="0.25">
      <c r="A2" s="76" t="s">
        <v>47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8"/>
    </row>
    <row r="3" spans="1:18" ht="15" customHeight="1" x14ac:dyDescent="0.25">
      <c r="A3" s="110" t="s">
        <v>0</v>
      </c>
      <c r="B3" s="110"/>
      <c r="C3" s="110"/>
      <c r="D3" s="110" t="s">
        <v>1</v>
      </c>
      <c r="E3" s="110"/>
      <c r="F3" s="110"/>
      <c r="G3" s="109" t="s">
        <v>11</v>
      </c>
      <c r="H3" s="113" t="s">
        <v>2</v>
      </c>
      <c r="I3" s="117"/>
      <c r="J3" s="114"/>
      <c r="K3" s="109" t="s">
        <v>14</v>
      </c>
      <c r="L3" s="110"/>
      <c r="M3" s="113" t="s">
        <v>46</v>
      </c>
      <c r="N3" s="114"/>
      <c r="O3" s="110" t="s">
        <v>48</v>
      </c>
      <c r="P3" s="110"/>
    </row>
    <row r="4" spans="1:18" x14ac:dyDescent="0.25">
      <c r="A4" s="110"/>
      <c r="B4" s="110"/>
      <c r="C4" s="110"/>
      <c r="D4" s="110"/>
      <c r="E4" s="110"/>
      <c r="F4" s="110"/>
      <c r="G4" s="110"/>
      <c r="H4" s="115"/>
      <c r="I4" s="118"/>
      <c r="J4" s="116"/>
      <c r="K4" s="110"/>
      <c r="L4" s="110"/>
      <c r="M4" s="115"/>
      <c r="N4" s="116"/>
      <c r="O4" s="110"/>
      <c r="P4" s="110"/>
    </row>
    <row r="5" spans="1:18" ht="44.25" customHeight="1" x14ac:dyDescent="0.25">
      <c r="A5" s="110"/>
      <c r="B5" s="110"/>
      <c r="C5" s="110"/>
      <c r="D5" s="110"/>
      <c r="E5" s="110"/>
      <c r="F5" s="110"/>
      <c r="G5" s="110"/>
      <c r="H5" s="43" t="s">
        <v>32</v>
      </c>
      <c r="I5" s="44" t="s">
        <v>10</v>
      </c>
      <c r="J5" s="45" t="s">
        <v>51</v>
      </c>
      <c r="K5" s="43" t="s">
        <v>43</v>
      </c>
      <c r="L5" s="45" t="s">
        <v>39</v>
      </c>
      <c r="M5" s="45" t="s">
        <v>39</v>
      </c>
      <c r="N5" s="45" t="s">
        <v>54</v>
      </c>
      <c r="O5" s="45" t="s">
        <v>50</v>
      </c>
      <c r="P5" s="45" t="s">
        <v>49</v>
      </c>
    </row>
    <row r="6" spans="1:18" ht="20.25" customHeight="1" x14ac:dyDescent="0.25">
      <c r="A6" s="80" t="s">
        <v>31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2"/>
      <c r="R6" s="19">
        <v>1.3</v>
      </c>
    </row>
    <row r="7" spans="1:18" s="19" customFormat="1" ht="30.75" customHeight="1" x14ac:dyDescent="0.25">
      <c r="A7" s="35">
        <v>0</v>
      </c>
      <c r="B7" s="36" t="s">
        <v>12</v>
      </c>
      <c r="C7" s="37">
        <v>0</v>
      </c>
      <c r="D7" s="36">
        <v>15</v>
      </c>
      <c r="E7" s="36" t="s">
        <v>12</v>
      </c>
      <c r="F7" s="37">
        <v>2</v>
      </c>
      <c r="G7" s="38">
        <f>((D7-A7)*20)+(F7-C7)</f>
        <v>302</v>
      </c>
      <c r="H7" s="37">
        <v>7.4</v>
      </c>
      <c r="I7" s="39">
        <f>G7*H7</f>
        <v>2234.8000000000002</v>
      </c>
      <c r="J7" s="39">
        <v>678.31</v>
      </c>
      <c r="K7" s="36">
        <v>0.1</v>
      </c>
      <c r="L7" s="40">
        <f>G7*K7*H7</f>
        <v>223.48000000000002</v>
      </c>
      <c r="M7" s="40">
        <f>J7-L7</f>
        <v>454.82999999999993</v>
      </c>
      <c r="N7" s="40">
        <f>M7*$R$6</f>
        <v>591.27899999999988</v>
      </c>
      <c r="O7" s="40">
        <v>17</v>
      </c>
      <c r="P7" s="50">
        <f>N7*O7</f>
        <v>10051.742999999999</v>
      </c>
    </row>
    <row r="8" spans="1:18" ht="27" customHeight="1" x14ac:dyDescent="0.25">
      <c r="A8" s="110" t="s">
        <v>18</v>
      </c>
      <c r="B8" s="110"/>
      <c r="C8" s="110"/>
      <c r="D8" s="110"/>
      <c r="E8" s="110"/>
      <c r="F8" s="110"/>
      <c r="G8" s="46"/>
      <c r="H8" s="47"/>
      <c r="I8" s="48">
        <f>SUM(I6:I7)</f>
        <v>2234.8000000000002</v>
      </c>
      <c r="J8" s="48">
        <f>SUM(J6:J7)</f>
        <v>678.31</v>
      </c>
      <c r="K8" s="44"/>
      <c r="L8" s="48">
        <f>SUM(L6:L7)</f>
        <v>223.48000000000002</v>
      </c>
      <c r="M8" s="48">
        <f>SUM(M6:M7)</f>
        <v>454.82999999999993</v>
      </c>
      <c r="N8" s="48">
        <f>SUM(N6:N7)</f>
        <v>591.27899999999988</v>
      </c>
      <c r="O8" s="48">
        <f>SUM(O6:O7)</f>
        <v>17</v>
      </c>
      <c r="P8" s="48">
        <f>SUM(P6:P7)</f>
        <v>10051.742999999999</v>
      </c>
    </row>
    <row r="9" spans="1:18" ht="27" customHeight="1" x14ac:dyDescent="0.25">
      <c r="A9" s="171"/>
      <c r="B9" s="171"/>
      <c r="C9" s="171"/>
      <c r="D9" s="171"/>
      <c r="E9" s="171"/>
      <c r="F9" s="171"/>
      <c r="G9" s="172"/>
      <c r="H9" s="173"/>
      <c r="I9" s="174"/>
      <c r="J9" s="174"/>
      <c r="K9" s="171"/>
      <c r="L9" s="174"/>
      <c r="M9" s="174"/>
      <c r="N9" s="174"/>
      <c r="O9" s="174"/>
      <c r="P9" s="174"/>
    </row>
    <row r="10" spans="1:18" ht="10.5" customHeight="1" x14ac:dyDescent="0.25"/>
    <row r="11" spans="1:18" x14ac:dyDescent="0.25">
      <c r="O11" s="112" t="s">
        <v>52</v>
      </c>
      <c r="P11" s="112"/>
    </row>
    <row r="12" spans="1:18" x14ac:dyDescent="0.25">
      <c r="O12" t="s">
        <v>48</v>
      </c>
      <c r="P12" t="s">
        <v>53</v>
      </c>
    </row>
    <row r="13" spans="1:18" x14ac:dyDescent="0.25">
      <c r="O13" s="49">
        <v>17</v>
      </c>
      <c r="P13" s="49">
        <f>P7</f>
        <v>10051.742999999999</v>
      </c>
    </row>
    <row r="15" spans="1:18" ht="15" customHeight="1" x14ac:dyDescent="0.25">
      <c r="A15" s="110" t="s">
        <v>0</v>
      </c>
      <c r="B15" s="110"/>
      <c r="C15" s="110"/>
      <c r="D15" s="110" t="s">
        <v>1</v>
      </c>
      <c r="E15" s="110"/>
      <c r="F15" s="110"/>
      <c r="G15" s="109" t="s">
        <v>11</v>
      </c>
      <c r="H15" s="113" t="s">
        <v>2</v>
      </c>
      <c r="I15" s="117"/>
      <c r="J15" s="114"/>
      <c r="K15" s="109" t="s">
        <v>14</v>
      </c>
      <c r="L15" s="110"/>
      <c r="M15" s="113" t="s">
        <v>46</v>
      </c>
      <c r="N15" s="114"/>
      <c r="O15" s="110" t="s">
        <v>48</v>
      </c>
      <c r="P15" s="110"/>
    </row>
    <row r="16" spans="1:18" x14ac:dyDescent="0.25">
      <c r="A16" s="110"/>
      <c r="B16" s="110"/>
      <c r="C16" s="110"/>
      <c r="D16" s="110"/>
      <c r="E16" s="110"/>
      <c r="F16" s="110"/>
      <c r="G16" s="110"/>
      <c r="H16" s="115"/>
      <c r="I16" s="118"/>
      <c r="J16" s="116"/>
      <c r="K16" s="110"/>
      <c r="L16" s="110"/>
      <c r="M16" s="115"/>
      <c r="N16" s="116"/>
      <c r="O16" s="110"/>
      <c r="P16" s="110"/>
    </row>
    <row r="17" spans="1:18" ht="44.25" customHeight="1" x14ac:dyDescent="0.25">
      <c r="A17" s="110"/>
      <c r="B17" s="110"/>
      <c r="C17" s="110"/>
      <c r="D17" s="110"/>
      <c r="E17" s="110"/>
      <c r="F17" s="110"/>
      <c r="G17" s="110"/>
      <c r="H17" s="43" t="s">
        <v>32</v>
      </c>
      <c r="I17" s="74" t="s">
        <v>10</v>
      </c>
      <c r="J17" s="75" t="s">
        <v>51</v>
      </c>
      <c r="K17" s="43" t="s">
        <v>43</v>
      </c>
      <c r="L17" s="75" t="s">
        <v>39</v>
      </c>
      <c r="M17" s="75" t="s">
        <v>39</v>
      </c>
      <c r="N17" s="75" t="s">
        <v>54</v>
      </c>
      <c r="O17" s="75" t="s">
        <v>50</v>
      </c>
      <c r="P17" s="75" t="s">
        <v>49</v>
      </c>
    </row>
    <row r="18" spans="1:18" ht="20.25" customHeight="1" x14ac:dyDescent="0.25">
      <c r="A18" s="97" t="s">
        <v>82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9"/>
      <c r="R18" s="19">
        <v>1.3</v>
      </c>
    </row>
    <row r="19" spans="1:18" s="19" customFormat="1" ht="30.75" customHeight="1" x14ac:dyDescent="0.25">
      <c r="A19" s="35">
        <v>0</v>
      </c>
      <c r="B19" s="36" t="s">
        <v>12</v>
      </c>
      <c r="C19" s="37">
        <v>0</v>
      </c>
      <c r="D19" s="36">
        <v>23</v>
      </c>
      <c r="E19" s="36" t="s">
        <v>12</v>
      </c>
      <c r="F19" s="37">
        <v>2.83</v>
      </c>
      <c r="G19" s="38">
        <f>((D19-A19)*20)+(F19-C19)</f>
        <v>462.83</v>
      </c>
      <c r="H19" s="37">
        <v>6</v>
      </c>
      <c r="I19" s="39">
        <f>G19*H19</f>
        <v>2776.98</v>
      </c>
      <c r="J19" s="39">
        <v>984.53</v>
      </c>
      <c r="K19" s="36">
        <v>0.12</v>
      </c>
      <c r="L19" s="40">
        <f>G19*K19*H19</f>
        <v>333.23759999999993</v>
      </c>
      <c r="M19" s="40">
        <f>J19-L19</f>
        <v>651.29240000000004</v>
      </c>
      <c r="N19" s="40">
        <f>M19*$R$6</f>
        <v>846.6801200000001</v>
      </c>
      <c r="O19" s="40">
        <v>17</v>
      </c>
      <c r="P19" s="50">
        <f>N19*O19</f>
        <v>14393.562040000003</v>
      </c>
    </row>
    <row r="20" spans="1:18" ht="27" customHeight="1" x14ac:dyDescent="0.25">
      <c r="A20" s="110" t="s">
        <v>18</v>
      </c>
      <c r="B20" s="110"/>
      <c r="C20" s="110"/>
      <c r="D20" s="110"/>
      <c r="E20" s="110"/>
      <c r="F20" s="110"/>
      <c r="G20" s="46"/>
      <c r="H20" s="47"/>
      <c r="I20" s="48">
        <f>SUM(I18:I19)</f>
        <v>2776.98</v>
      </c>
      <c r="J20" s="48">
        <f>SUM(J18:J19)</f>
        <v>984.53</v>
      </c>
      <c r="K20" s="74"/>
      <c r="L20" s="48">
        <f>SUM(L18:L19)</f>
        <v>333.23759999999993</v>
      </c>
      <c r="M20" s="48">
        <f>SUM(M18:M19)</f>
        <v>651.29240000000004</v>
      </c>
      <c r="N20" s="48">
        <f>SUM(N18:N19)</f>
        <v>846.6801200000001</v>
      </c>
      <c r="O20" s="48">
        <f>SUM(O18:O19)</f>
        <v>17</v>
      </c>
      <c r="P20" s="48">
        <f>SUM(P18:P19)</f>
        <v>14393.562040000003</v>
      </c>
    </row>
    <row r="21" spans="1:18" ht="20.25" customHeight="1" x14ac:dyDescent="0.25"/>
    <row r="22" spans="1:18" x14ac:dyDescent="0.25">
      <c r="O22" s="112" t="s">
        <v>52</v>
      </c>
      <c r="P22" s="112"/>
    </row>
    <row r="23" spans="1:18" x14ac:dyDescent="0.25">
      <c r="O23" t="s">
        <v>48</v>
      </c>
      <c r="P23" t="s">
        <v>53</v>
      </c>
    </row>
    <row r="24" spans="1:18" x14ac:dyDescent="0.25">
      <c r="O24" s="49">
        <v>17</v>
      </c>
      <c r="P24" s="49">
        <f>P19</f>
        <v>14393.562040000003</v>
      </c>
    </row>
  </sheetData>
  <mergeCells count="22">
    <mergeCell ref="M15:N16"/>
    <mergeCell ref="O15:P16"/>
    <mergeCell ref="A18:P18"/>
    <mergeCell ref="A20:F20"/>
    <mergeCell ref="O22:P22"/>
    <mergeCell ref="A15:C17"/>
    <mergeCell ref="D15:F17"/>
    <mergeCell ref="G15:G17"/>
    <mergeCell ref="H15:J16"/>
    <mergeCell ref="K15:L16"/>
    <mergeCell ref="O11:P11"/>
    <mergeCell ref="M3:N4"/>
    <mergeCell ref="A6:P6"/>
    <mergeCell ref="A8:F8"/>
    <mergeCell ref="H3:J4"/>
    <mergeCell ref="A3:C5"/>
    <mergeCell ref="D3:F5"/>
    <mergeCell ref="G3:G5"/>
    <mergeCell ref="K3:L4"/>
    <mergeCell ref="O3:P4"/>
    <mergeCell ref="A1:P1"/>
    <mergeCell ref="A2:P2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  <colBreaks count="1" manualBreakCount="1">
    <brk id="1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showGridLines="0" view="pageBreakPreview" zoomScale="86" zoomScaleNormal="100" zoomScaleSheetLayoutView="86" workbookViewId="0">
      <selection activeCell="N2" sqref="N2"/>
    </sheetView>
  </sheetViews>
  <sheetFormatPr defaultRowHeight="15" x14ac:dyDescent="0.25"/>
  <cols>
    <col min="1" max="1" width="2.140625" customWidth="1"/>
    <col min="2" max="2" width="1.85546875" customWidth="1"/>
    <col min="3" max="3" width="14.42578125" customWidth="1"/>
    <col min="4" max="4" width="11.140625" customWidth="1"/>
    <col min="5" max="5" width="10.85546875" customWidth="1"/>
    <col min="6" max="6" width="10.5703125" customWidth="1"/>
    <col min="7" max="7" width="12" customWidth="1"/>
    <col min="8" max="8" width="11.85546875" customWidth="1"/>
    <col min="9" max="9" width="10.5703125" customWidth="1"/>
    <col min="10" max="10" width="12" customWidth="1"/>
    <col min="11" max="11" width="2" customWidth="1"/>
    <col min="235" max="235" width="2.140625" customWidth="1"/>
    <col min="236" max="236" width="11.42578125" customWidth="1"/>
    <col min="237" max="237" width="2" customWidth="1"/>
    <col min="238" max="238" width="6.85546875" customWidth="1"/>
    <col min="239" max="239" width="11.42578125" customWidth="1"/>
    <col min="240" max="240" width="2" customWidth="1"/>
    <col min="241" max="241" width="6.85546875" customWidth="1"/>
    <col min="242" max="244" width="11.42578125" customWidth="1"/>
    <col min="245" max="245" width="13.85546875" customWidth="1"/>
    <col min="246" max="248" width="11.42578125" customWidth="1"/>
    <col min="249" max="249" width="2.140625" customWidth="1"/>
    <col min="491" max="491" width="2.140625" customWidth="1"/>
    <col min="492" max="492" width="11.42578125" customWidth="1"/>
    <col min="493" max="493" width="2" customWidth="1"/>
    <col min="494" max="494" width="6.85546875" customWidth="1"/>
    <col min="495" max="495" width="11.42578125" customWidth="1"/>
    <col min="496" max="496" width="2" customWidth="1"/>
    <col min="497" max="497" width="6.85546875" customWidth="1"/>
    <col min="498" max="500" width="11.42578125" customWidth="1"/>
    <col min="501" max="501" width="13.85546875" customWidth="1"/>
    <col min="502" max="504" width="11.42578125" customWidth="1"/>
    <col min="505" max="505" width="2.140625" customWidth="1"/>
    <col min="747" max="747" width="2.140625" customWidth="1"/>
    <col min="748" max="748" width="11.42578125" customWidth="1"/>
    <col min="749" max="749" width="2" customWidth="1"/>
    <col min="750" max="750" width="6.85546875" customWidth="1"/>
    <col min="751" max="751" width="11.42578125" customWidth="1"/>
    <col min="752" max="752" width="2" customWidth="1"/>
    <col min="753" max="753" width="6.85546875" customWidth="1"/>
    <col min="754" max="756" width="11.42578125" customWidth="1"/>
    <col min="757" max="757" width="13.85546875" customWidth="1"/>
    <col min="758" max="760" width="11.42578125" customWidth="1"/>
    <col min="761" max="761" width="2.140625" customWidth="1"/>
    <col min="1003" max="1003" width="2.140625" customWidth="1"/>
    <col min="1004" max="1004" width="11.42578125" customWidth="1"/>
    <col min="1005" max="1005" width="2" customWidth="1"/>
    <col min="1006" max="1006" width="6.85546875" customWidth="1"/>
    <col min="1007" max="1007" width="11.42578125" customWidth="1"/>
    <col min="1008" max="1008" width="2" customWidth="1"/>
    <col min="1009" max="1009" width="6.85546875" customWidth="1"/>
    <col min="1010" max="1012" width="11.42578125" customWidth="1"/>
    <col min="1013" max="1013" width="13.85546875" customWidth="1"/>
    <col min="1014" max="1016" width="11.42578125" customWidth="1"/>
    <col min="1017" max="1017" width="2.140625" customWidth="1"/>
    <col min="1259" max="1259" width="2.140625" customWidth="1"/>
    <col min="1260" max="1260" width="11.42578125" customWidth="1"/>
    <col min="1261" max="1261" width="2" customWidth="1"/>
    <col min="1262" max="1262" width="6.85546875" customWidth="1"/>
    <col min="1263" max="1263" width="11.42578125" customWidth="1"/>
    <col min="1264" max="1264" width="2" customWidth="1"/>
    <col min="1265" max="1265" width="6.85546875" customWidth="1"/>
    <col min="1266" max="1268" width="11.42578125" customWidth="1"/>
    <col min="1269" max="1269" width="13.85546875" customWidth="1"/>
    <col min="1270" max="1272" width="11.42578125" customWidth="1"/>
    <col min="1273" max="1273" width="2.140625" customWidth="1"/>
    <col min="1515" max="1515" width="2.140625" customWidth="1"/>
    <col min="1516" max="1516" width="11.42578125" customWidth="1"/>
    <col min="1517" max="1517" width="2" customWidth="1"/>
    <col min="1518" max="1518" width="6.85546875" customWidth="1"/>
    <col min="1519" max="1519" width="11.42578125" customWidth="1"/>
    <col min="1520" max="1520" width="2" customWidth="1"/>
    <col min="1521" max="1521" width="6.85546875" customWidth="1"/>
    <col min="1522" max="1524" width="11.42578125" customWidth="1"/>
    <col min="1525" max="1525" width="13.85546875" customWidth="1"/>
    <col min="1526" max="1528" width="11.42578125" customWidth="1"/>
    <col min="1529" max="1529" width="2.140625" customWidth="1"/>
    <col min="1771" max="1771" width="2.140625" customWidth="1"/>
    <col min="1772" max="1772" width="11.42578125" customWidth="1"/>
    <col min="1773" max="1773" width="2" customWidth="1"/>
    <col min="1774" max="1774" width="6.85546875" customWidth="1"/>
    <col min="1775" max="1775" width="11.42578125" customWidth="1"/>
    <col min="1776" max="1776" width="2" customWidth="1"/>
    <col min="1777" max="1777" width="6.85546875" customWidth="1"/>
    <col min="1778" max="1780" width="11.42578125" customWidth="1"/>
    <col min="1781" max="1781" width="13.85546875" customWidth="1"/>
    <col min="1782" max="1784" width="11.42578125" customWidth="1"/>
    <col min="1785" max="1785" width="2.140625" customWidth="1"/>
    <col min="2027" max="2027" width="2.140625" customWidth="1"/>
    <col min="2028" max="2028" width="11.42578125" customWidth="1"/>
    <col min="2029" max="2029" width="2" customWidth="1"/>
    <col min="2030" max="2030" width="6.85546875" customWidth="1"/>
    <col min="2031" max="2031" width="11.42578125" customWidth="1"/>
    <col min="2032" max="2032" width="2" customWidth="1"/>
    <col min="2033" max="2033" width="6.85546875" customWidth="1"/>
    <col min="2034" max="2036" width="11.42578125" customWidth="1"/>
    <col min="2037" max="2037" width="13.85546875" customWidth="1"/>
    <col min="2038" max="2040" width="11.42578125" customWidth="1"/>
    <col min="2041" max="2041" width="2.140625" customWidth="1"/>
    <col min="2283" max="2283" width="2.140625" customWidth="1"/>
    <col min="2284" max="2284" width="11.42578125" customWidth="1"/>
    <col min="2285" max="2285" width="2" customWidth="1"/>
    <col min="2286" max="2286" width="6.85546875" customWidth="1"/>
    <col min="2287" max="2287" width="11.42578125" customWidth="1"/>
    <col min="2288" max="2288" width="2" customWidth="1"/>
    <col min="2289" max="2289" width="6.85546875" customWidth="1"/>
    <col min="2290" max="2292" width="11.42578125" customWidth="1"/>
    <col min="2293" max="2293" width="13.85546875" customWidth="1"/>
    <col min="2294" max="2296" width="11.42578125" customWidth="1"/>
    <col min="2297" max="2297" width="2.140625" customWidth="1"/>
    <col min="2539" max="2539" width="2.140625" customWidth="1"/>
    <col min="2540" max="2540" width="11.42578125" customWidth="1"/>
    <col min="2541" max="2541" width="2" customWidth="1"/>
    <col min="2542" max="2542" width="6.85546875" customWidth="1"/>
    <col min="2543" max="2543" width="11.42578125" customWidth="1"/>
    <col min="2544" max="2544" width="2" customWidth="1"/>
    <col min="2545" max="2545" width="6.85546875" customWidth="1"/>
    <col min="2546" max="2548" width="11.42578125" customWidth="1"/>
    <col min="2549" max="2549" width="13.85546875" customWidth="1"/>
    <col min="2550" max="2552" width="11.42578125" customWidth="1"/>
    <col min="2553" max="2553" width="2.140625" customWidth="1"/>
    <col min="2795" max="2795" width="2.140625" customWidth="1"/>
    <col min="2796" max="2796" width="11.42578125" customWidth="1"/>
    <col min="2797" max="2797" width="2" customWidth="1"/>
    <col min="2798" max="2798" width="6.85546875" customWidth="1"/>
    <col min="2799" max="2799" width="11.42578125" customWidth="1"/>
    <col min="2800" max="2800" width="2" customWidth="1"/>
    <col min="2801" max="2801" width="6.85546875" customWidth="1"/>
    <col min="2802" max="2804" width="11.42578125" customWidth="1"/>
    <col min="2805" max="2805" width="13.85546875" customWidth="1"/>
    <col min="2806" max="2808" width="11.42578125" customWidth="1"/>
    <col min="2809" max="2809" width="2.140625" customWidth="1"/>
    <col min="3051" max="3051" width="2.140625" customWidth="1"/>
    <col min="3052" max="3052" width="11.42578125" customWidth="1"/>
    <col min="3053" max="3053" width="2" customWidth="1"/>
    <col min="3054" max="3054" width="6.85546875" customWidth="1"/>
    <col min="3055" max="3055" width="11.42578125" customWidth="1"/>
    <col min="3056" max="3056" width="2" customWidth="1"/>
    <col min="3057" max="3057" width="6.85546875" customWidth="1"/>
    <col min="3058" max="3060" width="11.42578125" customWidth="1"/>
    <col min="3061" max="3061" width="13.85546875" customWidth="1"/>
    <col min="3062" max="3064" width="11.42578125" customWidth="1"/>
    <col min="3065" max="3065" width="2.140625" customWidth="1"/>
    <col min="3307" max="3307" width="2.140625" customWidth="1"/>
    <col min="3308" max="3308" width="11.42578125" customWidth="1"/>
    <col min="3309" max="3309" width="2" customWidth="1"/>
    <col min="3310" max="3310" width="6.85546875" customWidth="1"/>
    <col min="3311" max="3311" width="11.42578125" customWidth="1"/>
    <col min="3312" max="3312" width="2" customWidth="1"/>
    <col min="3313" max="3313" width="6.85546875" customWidth="1"/>
    <col min="3314" max="3316" width="11.42578125" customWidth="1"/>
    <col min="3317" max="3317" width="13.85546875" customWidth="1"/>
    <col min="3318" max="3320" width="11.42578125" customWidth="1"/>
    <col min="3321" max="3321" width="2.140625" customWidth="1"/>
    <col min="3563" max="3563" width="2.140625" customWidth="1"/>
    <col min="3564" max="3564" width="11.42578125" customWidth="1"/>
    <col min="3565" max="3565" width="2" customWidth="1"/>
    <col min="3566" max="3566" width="6.85546875" customWidth="1"/>
    <col min="3567" max="3567" width="11.42578125" customWidth="1"/>
    <col min="3568" max="3568" width="2" customWidth="1"/>
    <col min="3569" max="3569" width="6.85546875" customWidth="1"/>
    <col min="3570" max="3572" width="11.42578125" customWidth="1"/>
    <col min="3573" max="3573" width="13.85546875" customWidth="1"/>
    <col min="3574" max="3576" width="11.42578125" customWidth="1"/>
    <col min="3577" max="3577" width="2.140625" customWidth="1"/>
    <col min="3819" max="3819" width="2.140625" customWidth="1"/>
    <col min="3820" max="3820" width="11.42578125" customWidth="1"/>
    <col min="3821" max="3821" width="2" customWidth="1"/>
    <col min="3822" max="3822" width="6.85546875" customWidth="1"/>
    <col min="3823" max="3823" width="11.42578125" customWidth="1"/>
    <col min="3824" max="3824" width="2" customWidth="1"/>
    <col min="3825" max="3825" width="6.85546875" customWidth="1"/>
    <col min="3826" max="3828" width="11.42578125" customWidth="1"/>
    <col min="3829" max="3829" width="13.85546875" customWidth="1"/>
    <col min="3830" max="3832" width="11.42578125" customWidth="1"/>
    <col min="3833" max="3833" width="2.140625" customWidth="1"/>
    <col min="4075" max="4075" width="2.140625" customWidth="1"/>
    <col min="4076" max="4076" width="11.42578125" customWidth="1"/>
    <col min="4077" max="4077" width="2" customWidth="1"/>
    <col min="4078" max="4078" width="6.85546875" customWidth="1"/>
    <col min="4079" max="4079" width="11.42578125" customWidth="1"/>
    <col min="4080" max="4080" width="2" customWidth="1"/>
    <col min="4081" max="4081" width="6.85546875" customWidth="1"/>
    <col min="4082" max="4084" width="11.42578125" customWidth="1"/>
    <col min="4085" max="4085" width="13.85546875" customWidth="1"/>
    <col min="4086" max="4088" width="11.42578125" customWidth="1"/>
    <col min="4089" max="4089" width="2.140625" customWidth="1"/>
    <col min="4331" max="4331" width="2.140625" customWidth="1"/>
    <col min="4332" max="4332" width="11.42578125" customWidth="1"/>
    <col min="4333" max="4333" width="2" customWidth="1"/>
    <col min="4334" max="4334" width="6.85546875" customWidth="1"/>
    <col min="4335" max="4335" width="11.42578125" customWidth="1"/>
    <col min="4336" max="4336" width="2" customWidth="1"/>
    <col min="4337" max="4337" width="6.85546875" customWidth="1"/>
    <col min="4338" max="4340" width="11.42578125" customWidth="1"/>
    <col min="4341" max="4341" width="13.85546875" customWidth="1"/>
    <col min="4342" max="4344" width="11.42578125" customWidth="1"/>
    <col min="4345" max="4345" width="2.140625" customWidth="1"/>
    <col min="4587" max="4587" width="2.140625" customWidth="1"/>
    <col min="4588" max="4588" width="11.42578125" customWidth="1"/>
    <col min="4589" max="4589" width="2" customWidth="1"/>
    <col min="4590" max="4590" width="6.85546875" customWidth="1"/>
    <col min="4591" max="4591" width="11.42578125" customWidth="1"/>
    <col min="4592" max="4592" width="2" customWidth="1"/>
    <col min="4593" max="4593" width="6.85546875" customWidth="1"/>
    <col min="4594" max="4596" width="11.42578125" customWidth="1"/>
    <col min="4597" max="4597" width="13.85546875" customWidth="1"/>
    <col min="4598" max="4600" width="11.42578125" customWidth="1"/>
    <col min="4601" max="4601" width="2.140625" customWidth="1"/>
    <col min="4843" max="4843" width="2.140625" customWidth="1"/>
    <col min="4844" max="4844" width="11.42578125" customWidth="1"/>
    <col min="4845" max="4845" width="2" customWidth="1"/>
    <col min="4846" max="4846" width="6.85546875" customWidth="1"/>
    <col min="4847" max="4847" width="11.42578125" customWidth="1"/>
    <col min="4848" max="4848" width="2" customWidth="1"/>
    <col min="4849" max="4849" width="6.85546875" customWidth="1"/>
    <col min="4850" max="4852" width="11.42578125" customWidth="1"/>
    <col min="4853" max="4853" width="13.85546875" customWidth="1"/>
    <col min="4854" max="4856" width="11.42578125" customWidth="1"/>
    <col min="4857" max="4857" width="2.140625" customWidth="1"/>
    <col min="5099" max="5099" width="2.140625" customWidth="1"/>
    <col min="5100" max="5100" width="11.42578125" customWidth="1"/>
    <col min="5101" max="5101" width="2" customWidth="1"/>
    <col min="5102" max="5102" width="6.85546875" customWidth="1"/>
    <col min="5103" max="5103" width="11.42578125" customWidth="1"/>
    <col min="5104" max="5104" width="2" customWidth="1"/>
    <col min="5105" max="5105" width="6.85546875" customWidth="1"/>
    <col min="5106" max="5108" width="11.42578125" customWidth="1"/>
    <col min="5109" max="5109" width="13.85546875" customWidth="1"/>
    <col min="5110" max="5112" width="11.42578125" customWidth="1"/>
    <col min="5113" max="5113" width="2.140625" customWidth="1"/>
    <col min="5355" max="5355" width="2.140625" customWidth="1"/>
    <col min="5356" max="5356" width="11.42578125" customWidth="1"/>
    <col min="5357" max="5357" width="2" customWidth="1"/>
    <col min="5358" max="5358" width="6.85546875" customWidth="1"/>
    <col min="5359" max="5359" width="11.42578125" customWidth="1"/>
    <col min="5360" max="5360" width="2" customWidth="1"/>
    <col min="5361" max="5361" width="6.85546875" customWidth="1"/>
    <col min="5362" max="5364" width="11.42578125" customWidth="1"/>
    <col min="5365" max="5365" width="13.85546875" customWidth="1"/>
    <col min="5366" max="5368" width="11.42578125" customWidth="1"/>
    <col min="5369" max="5369" width="2.140625" customWidth="1"/>
    <col min="5611" max="5611" width="2.140625" customWidth="1"/>
    <col min="5612" max="5612" width="11.42578125" customWidth="1"/>
    <col min="5613" max="5613" width="2" customWidth="1"/>
    <col min="5614" max="5614" width="6.85546875" customWidth="1"/>
    <col min="5615" max="5615" width="11.42578125" customWidth="1"/>
    <col min="5616" max="5616" width="2" customWidth="1"/>
    <col min="5617" max="5617" width="6.85546875" customWidth="1"/>
    <col min="5618" max="5620" width="11.42578125" customWidth="1"/>
    <col min="5621" max="5621" width="13.85546875" customWidth="1"/>
    <col min="5622" max="5624" width="11.42578125" customWidth="1"/>
    <col min="5625" max="5625" width="2.140625" customWidth="1"/>
    <col min="5867" max="5867" width="2.140625" customWidth="1"/>
    <col min="5868" max="5868" width="11.42578125" customWidth="1"/>
    <col min="5869" max="5869" width="2" customWidth="1"/>
    <col min="5870" max="5870" width="6.85546875" customWidth="1"/>
    <col min="5871" max="5871" width="11.42578125" customWidth="1"/>
    <col min="5872" max="5872" width="2" customWidth="1"/>
    <col min="5873" max="5873" width="6.85546875" customWidth="1"/>
    <col min="5874" max="5876" width="11.42578125" customWidth="1"/>
    <col min="5877" max="5877" width="13.85546875" customWidth="1"/>
    <col min="5878" max="5880" width="11.42578125" customWidth="1"/>
    <col min="5881" max="5881" width="2.140625" customWidth="1"/>
    <col min="6123" max="6123" width="2.140625" customWidth="1"/>
    <col min="6124" max="6124" width="11.42578125" customWidth="1"/>
    <col min="6125" max="6125" width="2" customWidth="1"/>
    <col min="6126" max="6126" width="6.85546875" customWidth="1"/>
    <col min="6127" max="6127" width="11.42578125" customWidth="1"/>
    <col min="6128" max="6128" width="2" customWidth="1"/>
    <col min="6129" max="6129" width="6.85546875" customWidth="1"/>
    <col min="6130" max="6132" width="11.42578125" customWidth="1"/>
    <col min="6133" max="6133" width="13.85546875" customWidth="1"/>
    <col min="6134" max="6136" width="11.42578125" customWidth="1"/>
    <col min="6137" max="6137" width="2.140625" customWidth="1"/>
    <col min="6379" max="6379" width="2.140625" customWidth="1"/>
    <col min="6380" max="6380" width="11.42578125" customWidth="1"/>
    <col min="6381" max="6381" width="2" customWidth="1"/>
    <col min="6382" max="6382" width="6.85546875" customWidth="1"/>
    <col min="6383" max="6383" width="11.42578125" customWidth="1"/>
    <col min="6384" max="6384" width="2" customWidth="1"/>
    <col min="6385" max="6385" width="6.85546875" customWidth="1"/>
    <col min="6386" max="6388" width="11.42578125" customWidth="1"/>
    <col min="6389" max="6389" width="13.85546875" customWidth="1"/>
    <col min="6390" max="6392" width="11.42578125" customWidth="1"/>
    <col min="6393" max="6393" width="2.140625" customWidth="1"/>
    <col min="6635" max="6635" width="2.140625" customWidth="1"/>
    <col min="6636" max="6636" width="11.42578125" customWidth="1"/>
    <col min="6637" max="6637" width="2" customWidth="1"/>
    <col min="6638" max="6638" width="6.85546875" customWidth="1"/>
    <col min="6639" max="6639" width="11.42578125" customWidth="1"/>
    <col min="6640" max="6640" width="2" customWidth="1"/>
    <col min="6641" max="6641" width="6.85546875" customWidth="1"/>
    <col min="6642" max="6644" width="11.42578125" customWidth="1"/>
    <col min="6645" max="6645" width="13.85546875" customWidth="1"/>
    <col min="6646" max="6648" width="11.42578125" customWidth="1"/>
    <col min="6649" max="6649" width="2.140625" customWidth="1"/>
    <col min="6891" max="6891" width="2.140625" customWidth="1"/>
    <col min="6892" max="6892" width="11.42578125" customWidth="1"/>
    <col min="6893" max="6893" width="2" customWidth="1"/>
    <col min="6894" max="6894" width="6.85546875" customWidth="1"/>
    <col min="6895" max="6895" width="11.42578125" customWidth="1"/>
    <col min="6896" max="6896" width="2" customWidth="1"/>
    <col min="6897" max="6897" width="6.85546875" customWidth="1"/>
    <col min="6898" max="6900" width="11.42578125" customWidth="1"/>
    <col min="6901" max="6901" width="13.85546875" customWidth="1"/>
    <col min="6902" max="6904" width="11.42578125" customWidth="1"/>
    <col min="6905" max="6905" width="2.140625" customWidth="1"/>
    <col min="7147" max="7147" width="2.140625" customWidth="1"/>
    <col min="7148" max="7148" width="11.42578125" customWidth="1"/>
    <col min="7149" max="7149" width="2" customWidth="1"/>
    <col min="7150" max="7150" width="6.85546875" customWidth="1"/>
    <col min="7151" max="7151" width="11.42578125" customWidth="1"/>
    <col min="7152" max="7152" width="2" customWidth="1"/>
    <col min="7153" max="7153" width="6.85546875" customWidth="1"/>
    <col min="7154" max="7156" width="11.42578125" customWidth="1"/>
    <col min="7157" max="7157" width="13.85546875" customWidth="1"/>
    <col min="7158" max="7160" width="11.42578125" customWidth="1"/>
    <col min="7161" max="7161" width="2.140625" customWidth="1"/>
    <col min="7403" max="7403" width="2.140625" customWidth="1"/>
    <col min="7404" max="7404" width="11.42578125" customWidth="1"/>
    <col min="7405" max="7405" width="2" customWidth="1"/>
    <col min="7406" max="7406" width="6.85546875" customWidth="1"/>
    <col min="7407" max="7407" width="11.42578125" customWidth="1"/>
    <col min="7408" max="7408" width="2" customWidth="1"/>
    <col min="7409" max="7409" width="6.85546875" customWidth="1"/>
    <col min="7410" max="7412" width="11.42578125" customWidth="1"/>
    <col min="7413" max="7413" width="13.85546875" customWidth="1"/>
    <col min="7414" max="7416" width="11.42578125" customWidth="1"/>
    <col min="7417" max="7417" width="2.140625" customWidth="1"/>
    <col min="7659" max="7659" width="2.140625" customWidth="1"/>
    <col min="7660" max="7660" width="11.42578125" customWidth="1"/>
    <col min="7661" max="7661" width="2" customWidth="1"/>
    <col min="7662" max="7662" width="6.85546875" customWidth="1"/>
    <col min="7663" max="7663" width="11.42578125" customWidth="1"/>
    <col min="7664" max="7664" width="2" customWidth="1"/>
    <col min="7665" max="7665" width="6.85546875" customWidth="1"/>
    <col min="7666" max="7668" width="11.42578125" customWidth="1"/>
    <col min="7669" max="7669" width="13.85546875" customWidth="1"/>
    <col min="7670" max="7672" width="11.42578125" customWidth="1"/>
    <col min="7673" max="7673" width="2.140625" customWidth="1"/>
    <col min="7915" max="7915" width="2.140625" customWidth="1"/>
    <col min="7916" max="7916" width="11.42578125" customWidth="1"/>
    <col min="7917" max="7917" width="2" customWidth="1"/>
    <col min="7918" max="7918" width="6.85546875" customWidth="1"/>
    <col min="7919" max="7919" width="11.42578125" customWidth="1"/>
    <col min="7920" max="7920" width="2" customWidth="1"/>
    <col min="7921" max="7921" width="6.85546875" customWidth="1"/>
    <col min="7922" max="7924" width="11.42578125" customWidth="1"/>
    <col min="7925" max="7925" width="13.85546875" customWidth="1"/>
    <col min="7926" max="7928" width="11.42578125" customWidth="1"/>
    <col min="7929" max="7929" width="2.140625" customWidth="1"/>
    <col min="8171" max="8171" width="2.140625" customWidth="1"/>
    <col min="8172" max="8172" width="11.42578125" customWidth="1"/>
    <col min="8173" max="8173" width="2" customWidth="1"/>
    <col min="8174" max="8174" width="6.85546875" customWidth="1"/>
    <col min="8175" max="8175" width="11.42578125" customWidth="1"/>
    <col min="8176" max="8176" width="2" customWidth="1"/>
    <col min="8177" max="8177" width="6.85546875" customWidth="1"/>
    <col min="8178" max="8180" width="11.42578125" customWidth="1"/>
    <col min="8181" max="8181" width="13.85546875" customWidth="1"/>
    <col min="8182" max="8184" width="11.42578125" customWidth="1"/>
    <col min="8185" max="8185" width="2.140625" customWidth="1"/>
    <col min="8427" max="8427" width="2.140625" customWidth="1"/>
    <col min="8428" max="8428" width="11.42578125" customWidth="1"/>
    <col min="8429" max="8429" width="2" customWidth="1"/>
    <col min="8430" max="8430" width="6.85546875" customWidth="1"/>
    <col min="8431" max="8431" width="11.42578125" customWidth="1"/>
    <col min="8432" max="8432" width="2" customWidth="1"/>
    <col min="8433" max="8433" width="6.85546875" customWidth="1"/>
    <col min="8434" max="8436" width="11.42578125" customWidth="1"/>
    <col min="8437" max="8437" width="13.85546875" customWidth="1"/>
    <col min="8438" max="8440" width="11.42578125" customWidth="1"/>
    <col min="8441" max="8441" width="2.140625" customWidth="1"/>
    <col min="8683" max="8683" width="2.140625" customWidth="1"/>
    <col min="8684" max="8684" width="11.42578125" customWidth="1"/>
    <col min="8685" max="8685" width="2" customWidth="1"/>
    <col min="8686" max="8686" width="6.85546875" customWidth="1"/>
    <col min="8687" max="8687" width="11.42578125" customWidth="1"/>
    <col min="8688" max="8688" width="2" customWidth="1"/>
    <col min="8689" max="8689" width="6.85546875" customWidth="1"/>
    <col min="8690" max="8692" width="11.42578125" customWidth="1"/>
    <col min="8693" max="8693" width="13.85546875" customWidth="1"/>
    <col min="8694" max="8696" width="11.42578125" customWidth="1"/>
    <col min="8697" max="8697" width="2.140625" customWidth="1"/>
    <col min="8939" max="8939" width="2.140625" customWidth="1"/>
    <col min="8940" max="8940" width="11.42578125" customWidth="1"/>
    <col min="8941" max="8941" width="2" customWidth="1"/>
    <col min="8942" max="8942" width="6.85546875" customWidth="1"/>
    <col min="8943" max="8943" width="11.42578125" customWidth="1"/>
    <col min="8944" max="8944" width="2" customWidth="1"/>
    <col min="8945" max="8945" width="6.85546875" customWidth="1"/>
    <col min="8946" max="8948" width="11.42578125" customWidth="1"/>
    <col min="8949" max="8949" width="13.85546875" customWidth="1"/>
    <col min="8950" max="8952" width="11.42578125" customWidth="1"/>
    <col min="8953" max="8953" width="2.140625" customWidth="1"/>
    <col min="9195" max="9195" width="2.140625" customWidth="1"/>
    <col min="9196" max="9196" width="11.42578125" customWidth="1"/>
    <col min="9197" max="9197" width="2" customWidth="1"/>
    <col min="9198" max="9198" width="6.85546875" customWidth="1"/>
    <col min="9199" max="9199" width="11.42578125" customWidth="1"/>
    <col min="9200" max="9200" width="2" customWidth="1"/>
    <col min="9201" max="9201" width="6.85546875" customWidth="1"/>
    <col min="9202" max="9204" width="11.42578125" customWidth="1"/>
    <col min="9205" max="9205" width="13.85546875" customWidth="1"/>
    <col min="9206" max="9208" width="11.42578125" customWidth="1"/>
    <col min="9209" max="9209" width="2.140625" customWidth="1"/>
    <col min="9451" max="9451" width="2.140625" customWidth="1"/>
    <col min="9452" max="9452" width="11.42578125" customWidth="1"/>
    <col min="9453" max="9453" width="2" customWidth="1"/>
    <col min="9454" max="9454" width="6.85546875" customWidth="1"/>
    <col min="9455" max="9455" width="11.42578125" customWidth="1"/>
    <col min="9456" max="9456" width="2" customWidth="1"/>
    <col min="9457" max="9457" width="6.85546875" customWidth="1"/>
    <col min="9458" max="9460" width="11.42578125" customWidth="1"/>
    <col min="9461" max="9461" width="13.85546875" customWidth="1"/>
    <col min="9462" max="9464" width="11.42578125" customWidth="1"/>
    <col min="9465" max="9465" width="2.140625" customWidth="1"/>
    <col min="9707" max="9707" width="2.140625" customWidth="1"/>
    <col min="9708" max="9708" width="11.42578125" customWidth="1"/>
    <col min="9709" max="9709" width="2" customWidth="1"/>
    <col min="9710" max="9710" width="6.85546875" customWidth="1"/>
    <col min="9711" max="9711" width="11.42578125" customWidth="1"/>
    <col min="9712" max="9712" width="2" customWidth="1"/>
    <col min="9713" max="9713" width="6.85546875" customWidth="1"/>
    <col min="9714" max="9716" width="11.42578125" customWidth="1"/>
    <col min="9717" max="9717" width="13.85546875" customWidth="1"/>
    <col min="9718" max="9720" width="11.42578125" customWidth="1"/>
    <col min="9721" max="9721" width="2.140625" customWidth="1"/>
    <col min="9963" max="9963" width="2.140625" customWidth="1"/>
    <col min="9964" max="9964" width="11.42578125" customWidth="1"/>
    <col min="9965" max="9965" width="2" customWidth="1"/>
    <col min="9966" max="9966" width="6.85546875" customWidth="1"/>
    <col min="9967" max="9967" width="11.42578125" customWidth="1"/>
    <col min="9968" max="9968" width="2" customWidth="1"/>
    <col min="9969" max="9969" width="6.85546875" customWidth="1"/>
    <col min="9970" max="9972" width="11.42578125" customWidth="1"/>
    <col min="9973" max="9973" width="13.85546875" customWidth="1"/>
    <col min="9974" max="9976" width="11.42578125" customWidth="1"/>
    <col min="9977" max="9977" width="2.140625" customWidth="1"/>
    <col min="10219" max="10219" width="2.140625" customWidth="1"/>
    <col min="10220" max="10220" width="11.42578125" customWidth="1"/>
    <col min="10221" max="10221" width="2" customWidth="1"/>
    <col min="10222" max="10222" width="6.85546875" customWidth="1"/>
    <col min="10223" max="10223" width="11.42578125" customWidth="1"/>
    <col min="10224" max="10224" width="2" customWidth="1"/>
    <col min="10225" max="10225" width="6.85546875" customWidth="1"/>
    <col min="10226" max="10228" width="11.42578125" customWidth="1"/>
    <col min="10229" max="10229" width="13.85546875" customWidth="1"/>
    <col min="10230" max="10232" width="11.42578125" customWidth="1"/>
    <col min="10233" max="10233" width="2.140625" customWidth="1"/>
    <col min="10475" max="10475" width="2.140625" customWidth="1"/>
    <col min="10476" max="10476" width="11.42578125" customWidth="1"/>
    <col min="10477" max="10477" width="2" customWidth="1"/>
    <col min="10478" max="10478" width="6.85546875" customWidth="1"/>
    <col min="10479" max="10479" width="11.42578125" customWidth="1"/>
    <col min="10480" max="10480" width="2" customWidth="1"/>
    <col min="10481" max="10481" width="6.85546875" customWidth="1"/>
    <col min="10482" max="10484" width="11.42578125" customWidth="1"/>
    <col min="10485" max="10485" width="13.85546875" customWidth="1"/>
    <col min="10486" max="10488" width="11.42578125" customWidth="1"/>
    <col min="10489" max="10489" width="2.140625" customWidth="1"/>
    <col min="10731" max="10731" width="2.140625" customWidth="1"/>
    <col min="10732" max="10732" width="11.42578125" customWidth="1"/>
    <col min="10733" max="10733" width="2" customWidth="1"/>
    <col min="10734" max="10734" width="6.85546875" customWidth="1"/>
    <col min="10735" max="10735" width="11.42578125" customWidth="1"/>
    <col min="10736" max="10736" width="2" customWidth="1"/>
    <col min="10737" max="10737" width="6.85546875" customWidth="1"/>
    <col min="10738" max="10740" width="11.42578125" customWidth="1"/>
    <col min="10741" max="10741" width="13.85546875" customWidth="1"/>
    <col min="10742" max="10744" width="11.42578125" customWidth="1"/>
    <col min="10745" max="10745" width="2.140625" customWidth="1"/>
    <col min="10987" max="10987" width="2.140625" customWidth="1"/>
    <col min="10988" max="10988" width="11.42578125" customWidth="1"/>
    <col min="10989" max="10989" width="2" customWidth="1"/>
    <col min="10990" max="10990" width="6.85546875" customWidth="1"/>
    <col min="10991" max="10991" width="11.42578125" customWidth="1"/>
    <col min="10992" max="10992" width="2" customWidth="1"/>
    <col min="10993" max="10993" width="6.85546875" customWidth="1"/>
    <col min="10994" max="10996" width="11.42578125" customWidth="1"/>
    <col min="10997" max="10997" width="13.85546875" customWidth="1"/>
    <col min="10998" max="11000" width="11.42578125" customWidth="1"/>
    <col min="11001" max="11001" width="2.140625" customWidth="1"/>
    <col min="11243" max="11243" width="2.140625" customWidth="1"/>
    <col min="11244" max="11244" width="11.42578125" customWidth="1"/>
    <col min="11245" max="11245" width="2" customWidth="1"/>
    <col min="11246" max="11246" width="6.85546875" customWidth="1"/>
    <col min="11247" max="11247" width="11.42578125" customWidth="1"/>
    <col min="11248" max="11248" width="2" customWidth="1"/>
    <col min="11249" max="11249" width="6.85546875" customWidth="1"/>
    <col min="11250" max="11252" width="11.42578125" customWidth="1"/>
    <col min="11253" max="11253" width="13.85546875" customWidth="1"/>
    <col min="11254" max="11256" width="11.42578125" customWidth="1"/>
    <col min="11257" max="11257" width="2.140625" customWidth="1"/>
    <col min="11499" max="11499" width="2.140625" customWidth="1"/>
    <col min="11500" max="11500" width="11.42578125" customWidth="1"/>
    <col min="11501" max="11501" width="2" customWidth="1"/>
    <col min="11502" max="11502" width="6.85546875" customWidth="1"/>
    <col min="11503" max="11503" width="11.42578125" customWidth="1"/>
    <col min="11504" max="11504" width="2" customWidth="1"/>
    <col min="11505" max="11505" width="6.85546875" customWidth="1"/>
    <col min="11506" max="11508" width="11.42578125" customWidth="1"/>
    <col min="11509" max="11509" width="13.85546875" customWidth="1"/>
    <col min="11510" max="11512" width="11.42578125" customWidth="1"/>
    <col min="11513" max="11513" width="2.140625" customWidth="1"/>
    <col min="11755" max="11755" width="2.140625" customWidth="1"/>
    <col min="11756" max="11756" width="11.42578125" customWidth="1"/>
    <col min="11757" max="11757" width="2" customWidth="1"/>
    <col min="11758" max="11758" width="6.85546875" customWidth="1"/>
    <col min="11759" max="11759" width="11.42578125" customWidth="1"/>
    <col min="11760" max="11760" width="2" customWidth="1"/>
    <col min="11761" max="11761" width="6.85546875" customWidth="1"/>
    <col min="11762" max="11764" width="11.42578125" customWidth="1"/>
    <col min="11765" max="11765" width="13.85546875" customWidth="1"/>
    <col min="11766" max="11768" width="11.42578125" customWidth="1"/>
    <col min="11769" max="11769" width="2.140625" customWidth="1"/>
    <col min="12011" max="12011" width="2.140625" customWidth="1"/>
    <col min="12012" max="12012" width="11.42578125" customWidth="1"/>
    <col min="12013" max="12013" width="2" customWidth="1"/>
    <col min="12014" max="12014" width="6.85546875" customWidth="1"/>
    <col min="12015" max="12015" width="11.42578125" customWidth="1"/>
    <col min="12016" max="12016" width="2" customWidth="1"/>
    <col min="12017" max="12017" width="6.85546875" customWidth="1"/>
    <col min="12018" max="12020" width="11.42578125" customWidth="1"/>
    <col min="12021" max="12021" width="13.85546875" customWidth="1"/>
    <col min="12022" max="12024" width="11.42578125" customWidth="1"/>
    <col min="12025" max="12025" width="2.140625" customWidth="1"/>
    <col min="12267" max="12267" width="2.140625" customWidth="1"/>
    <col min="12268" max="12268" width="11.42578125" customWidth="1"/>
    <col min="12269" max="12269" width="2" customWidth="1"/>
    <col min="12270" max="12270" width="6.85546875" customWidth="1"/>
    <col min="12271" max="12271" width="11.42578125" customWidth="1"/>
    <col min="12272" max="12272" width="2" customWidth="1"/>
    <col min="12273" max="12273" width="6.85546875" customWidth="1"/>
    <col min="12274" max="12276" width="11.42578125" customWidth="1"/>
    <col min="12277" max="12277" width="13.85546875" customWidth="1"/>
    <col min="12278" max="12280" width="11.42578125" customWidth="1"/>
    <col min="12281" max="12281" width="2.140625" customWidth="1"/>
    <col min="12523" max="12523" width="2.140625" customWidth="1"/>
    <col min="12524" max="12524" width="11.42578125" customWidth="1"/>
    <col min="12525" max="12525" width="2" customWidth="1"/>
    <col min="12526" max="12526" width="6.85546875" customWidth="1"/>
    <col min="12527" max="12527" width="11.42578125" customWidth="1"/>
    <col min="12528" max="12528" width="2" customWidth="1"/>
    <col min="12529" max="12529" width="6.85546875" customWidth="1"/>
    <col min="12530" max="12532" width="11.42578125" customWidth="1"/>
    <col min="12533" max="12533" width="13.85546875" customWidth="1"/>
    <col min="12534" max="12536" width="11.42578125" customWidth="1"/>
    <col min="12537" max="12537" width="2.140625" customWidth="1"/>
    <col min="12779" max="12779" width="2.140625" customWidth="1"/>
    <col min="12780" max="12780" width="11.42578125" customWidth="1"/>
    <col min="12781" max="12781" width="2" customWidth="1"/>
    <col min="12782" max="12782" width="6.85546875" customWidth="1"/>
    <col min="12783" max="12783" width="11.42578125" customWidth="1"/>
    <col min="12784" max="12784" width="2" customWidth="1"/>
    <col min="12785" max="12785" width="6.85546875" customWidth="1"/>
    <col min="12786" max="12788" width="11.42578125" customWidth="1"/>
    <col min="12789" max="12789" width="13.85546875" customWidth="1"/>
    <col min="12790" max="12792" width="11.42578125" customWidth="1"/>
    <col min="12793" max="12793" width="2.140625" customWidth="1"/>
    <col min="13035" max="13035" width="2.140625" customWidth="1"/>
    <col min="13036" max="13036" width="11.42578125" customWidth="1"/>
    <col min="13037" max="13037" width="2" customWidth="1"/>
    <col min="13038" max="13038" width="6.85546875" customWidth="1"/>
    <col min="13039" max="13039" width="11.42578125" customWidth="1"/>
    <col min="13040" max="13040" width="2" customWidth="1"/>
    <col min="13041" max="13041" width="6.85546875" customWidth="1"/>
    <col min="13042" max="13044" width="11.42578125" customWidth="1"/>
    <col min="13045" max="13045" width="13.85546875" customWidth="1"/>
    <col min="13046" max="13048" width="11.42578125" customWidth="1"/>
    <col min="13049" max="13049" width="2.140625" customWidth="1"/>
    <col min="13291" max="13291" width="2.140625" customWidth="1"/>
    <col min="13292" max="13292" width="11.42578125" customWidth="1"/>
    <col min="13293" max="13293" width="2" customWidth="1"/>
    <col min="13294" max="13294" width="6.85546875" customWidth="1"/>
    <col min="13295" max="13295" width="11.42578125" customWidth="1"/>
    <col min="13296" max="13296" width="2" customWidth="1"/>
    <col min="13297" max="13297" width="6.85546875" customWidth="1"/>
    <col min="13298" max="13300" width="11.42578125" customWidth="1"/>
    <col min="13301" max="13301" width="13.85546875" customWidth="1"/>
    <col min="13302" max="13304" width="11.42578125" customWidth="1"/>
    <col min="13305" max="13305" width="2.140625" customWidth="1"/>
    <col min="13547" max="13547" width="2.140625" customWidth="1"/>
    <col min="13548" max="13548" width="11.42578125" customWidth="1"/>
    <col min="13549" max="13549" width="2" customWidth="1"/>
    <col min="13550" max="13550" width="6.85546875" customWidth="1"/>
    <col min="13551" max="13551" width="11.42578125" customWidth="1"/>
    <col min="13552" max="13552" width="2" customWidth="1"/>
    <col min="13553" max="13553" width="6.85546875" customWidth="1"/>
    <col min="13554" max="13556" width="11.42578125" customWidth="1"/>
    <col min="13557" max="13557" width="13.85546875" customWidth="1"/>
    <col min="13558" max="13560" width="11.42578125" customWidth="1"/>
    <col min="13561" max="13561" width="2.140625" customWidth="1"/>
    <col min="13803" max="13803" width="2.140625" customWidth="1"/>
    <col min="13804" max="13804" width="11.42578125" customWidth="1"/>
    <col min="13805" max="13805" width="2" customWidth="1"/>
    <col min="13806" max="13806" width="6.85546875" customWidth="1"/>
    <col min="13807" max="13807" width="11.42578125" customWidth="1"/>
    <col min="13808" max="13808" width="2" customWidth="1"/>
    <col min="13809" max="13809" width="6.85546875" customWidth="1"/>
    <col min="13810" max="13812" width="11.42578125" customWidth="1"/>
    <col min="13813" max="13813" width="13.85546875" customWidth="1"/>
    <col min="13814" max="13816" width="11.42578125" customWidth="1"/>
    <col min="13817" max="13817" width="2.140625" customWidth="1"/>
    <col min="14059" max="14059" width="2.140625" customWidth="1"/>
    <col min="14060" max="14060" width="11.42578125" customWidth="1"/>
    <col min="14061" max="14061" width="2" customWidth="1"/>
    <col min="14062" max="14062" width="6.85546875" customWidth="1"/>
    <col min="14063" max="14063" width="11.42578125" customWidth="1"/>
    <col min="14064" max="14064" width="2" customWidth="1"/>
    <col min="14065" max="14065" width="6.85546875" customWidth="1"/>
    <col min="14066" max="14068" width="11.42578125" customWidth="1"/>
    <col min="14069" max="14069" width="13.85546875" customWidth="1"/>
    <col min="14070" max="14072" width="11.42578125" customWidth="1"/>
    <col min="14073" max="14073" width="2.140625" customWidth="1"/>
    <col min="14315" max="14315" width="2.140625" customWidth="1"/>
    <col min="14316" max="14316" width="11.42578125" customWidth="1"/>
    <col min="14317" max="14317" width="2" customWidth="1"/>
    <col min="14318" max="14318" width="6.85546875" customWidth="1"/>
    <col min="14319" max="14319" width="11.42578125" customWidth="1"/>
    <col min="14320" max="14320" width="2" customWidth="1"/>
    <col min="14321" max="14321" width="6.85546875" customWidth="1"/>
    <col min="14322" max="14324" width="11.42578125" customWidth="1"/>
    <col min="14325" max="14325" width="13.85546875" customWidth="1"/>
    <col min="14326" max="14328" width="11.42578125" customWidth="1"/>
    <col min="14329" max="14329" width="2.140625" customWidth="1"/>
    <col min="14571" max="14571" width="2.140625" customWidth="1"/>
    <col min="14572" max="14572" width="11.42578125" customWidth="1"/>
    <col min="14573" max="14573" width="2" customWidth="1"/>
    <col min="14574" max="14574" width="6.85546875" customWidth="1"/>
    <col min="14575" max="14575" width="11.42578125" customWidth="1"/>
    <col min="14576" max="14576" width="2" customWidth="1"/>
    <col min="14577" max="14577" width="6.85546875" customWidth="1"/>
    <col min="14578" max="14580" width="11.42578125" customWidth="1"/>
    <col min="14581" max="14581" width="13.85546875" customWidth="1"/>
    <col min="14582" max="14584" width="11.42578125" customWidth="1"/>
    <col min="14585" max="14585" width="2.140625" customWidth="1"/>
    <col min="14827" max="14827" width="2.140625" customWidth="1"/>
    <col min="14828" max="14828" width="11.42578125" customWidth="1"/>
    <col min="14829" max="14829" width="2" customWidth="1"/>
    <col min="14830" max="14830" width="6.85546875" customWidth="1"/>
    <col min="14831" max="14831" width="11.42578125" customWidth="1"/>
    <col min="14832" max="14832" width="2" customWidth="1"/>
    <col min="14833" max="14833" width="6.85546875" customWidth="1"/>
    <col min="14834" max="14836" width="11.42578125" customWidth="1"/>
    <col min="14837" max="14837" width="13.85546875" customWidth="1"/>
    <col min="14838" max="14840" width="11.42578125" customWidth="1"/>
    <col min="14841" max="14841" width="2.140625" customWidth="1"/>
    <col min="15083" max="15083" width="2.140625" customWidth="1"/>
    <col min="15084" max="15084" width="11.42578125" customWidth="1"/>
    <col min="15085" max="15085" width="2" customWidth="1"/>
    <col min="15086" max="15086" width="6.85546875" customWidth="1"/>
    <col min="15087" max="15087" width="11.42578125" customWidth="1"/>
    <col min="15088" max="15088" width="2" customWidth="1"/>
    <col min="15089" max="15089" width="6.85546875" customWidth="1"/>
    <col min="15090" max="15092" width="11.42578125" customWidth="1"/>
    <col min="15093" max="15093" width="13.85546875" customWidth="1"/>
    <col min="15094" max="15096" width="11.42578125" customWidth="1"/>
    <col min="15097" max="15097" width="2.140625" customWidth="1"/>
    <col min="15339" max="15339" width="2.140625" customWidth="1"/>
    <col min="15340" max="15340" width="11.42578125" customWidth="1"/>
    <col min="15341" max="15341" width="2" customWidth="1"/>
    <col min="15342" max="15342" width="6.85546875" customWidth="1"/>
    <col min="15343" max="15343" width="11.42578125" customWidth="1"/>
    <col min="15344" max="15344" width="2" customWidth="1"/>
    <col min="15345" max="15345" width="6.85546875" customWidth="1"/>
    <col min="15346" max="15348" width="11.42578125" customWidth="1"/>
    <col min="15349" max="15349" width="13.85546875" customWidth="1"/>
    <col min="15350" max="15352" width="11.42578125" customWidth="1"/>
    <col min="15353" max="15353" width="2.140625" customWidth="1"/>
    <col min="15595" max="15595" width="2.140625" customWidth="1"/>
    <col min="15596" max="15596" width="11.42578125" customWidth="1"/>
    <col min="15597" max="15597" width="2" customWidth="1"/>
    <col min="15598" max="15598" width="6.85546875" customWidth="1"/>
    <col min="15599" max="15599" width="11.42578125" customWidth="1"/>
    <col min="15600" max="15600" width="2" customWidth="1"/>
    <col min="15601" max="15601" width="6.85546875" customWidth="1"/>
    <col min="15602" max="15604" width="11.42578125" customWidth="1"/>
    <col min="15605" max="15605" width="13.85546875" customWidth="1"/>
    <col min="15606" max="15608" width="11.42578125" customWidth="1"/>
    <col min="15609" max="15609" width="2.140625" customWidth="1"/>
    <col min="15851" max="15851" width="2.140625" customWidth="1"/>
    <col min="15852" max="15852" width="11.42578125" customWidth="1"/>
    <col min="15853" max="15853" width="2" customWidth="1"/>
    <col min="15854" max="15854" width="6.85546875" customWidth="1"/>
    <col min="15855" max="15855" width="11.42578125" customWidth="1"/>
    <col min="15856" max="15856" width="2" customWidth="1"/>
    <col min="15857" max="15857" width="6.85546875" customWidth="1"/>
    <col min="15858" max="15860" width="11.42578125" customWidth="1"/>
    <col min="15861" max="15861" width="13.85546875" customWidth="1"/>
    <col min="15862" max="15864" width="11.42578125" customWidth="1"/>
    <col min="15865" max="15865" width="2.140625" customWidth="1"/>
    <col min="16107" max="16107" width="2.140625" customWidth="1"/>
    <col min="16108" max="16108" width="11.42578125" customWidth="1"/>
    <col min="16109" max="16109" width="2" customWidth="1"/>
    <col min="16110" max="16110" width="6.85546875" customWidth="1"/>
    <col min="16111" max="16111" width="11.42578125" customWidth="1"/>
    <col min="16112" max="16112" width="2" customWidth="1"/>
    <col min="16113" max="16113" width="6.85546875" customWidth="1"/>
    <col min="16114" max="16116" width="11.42578125" customWidth="1"/>
    <col min="16117" max="16117" width="13.85546875" customWidth="1"/>
    <col min="16118" max="16120" width="11.42578125" customWidth="1"/>
    <col min="16121" max="16121" width="2.140625" customWidth="1"/>
  </cols>
  <sheetData>
    <row r="1" spans="1:11" ht="48" customHeight="1" thickBot="1" x14ac:dyDescent="0.3">
      <c r="B1" s="153"/>
      <c r="C1" s="155" t="s">
        <v>80</v>
      </c>
      <c r="D1" s="155"/>
      <c r="E1" s="155"/>
      <c r="F1" s="155"/>
      <c r="G1" s="155"/>
      <c r="H1" s="155"/>
      <c r="I1" s="155"/>
      <c r="J1" s="155"/>
      <c r="K1" s="130"/>
    </row>
    <row r="2" spans="1:11" ht="26.25" customHeight="1" x14ac:dyDescent="0.25">
      <c r="A2" s="51"/>
      <c r="B2" s="154"/>
      <c r="C2" s="176" t="s">
        <v>72</v>
      </c>
      <c r="D2" s="177"/>
      <c r="E2" s="177"/>
      <c r="F2" s="177"/>
      <c r="G2" s="177"/>
      <c r="H2" s="177"/>
      <c r="I2" s="177"/>
      <c r="J2" s="178"/>
      <c r="K2" s="69"/>
    </row>
    <row r="3" spans="1:11" x14ac:dyDescent="0.25">
      <c r="A3" s="52"/>
      <c r="B3" s="58"/>
      <c r="C3" s="179" t="s">
        <v>60</v>
      </c>
      <c r="D3" s="128"/>
      <c r="E3" s="128"/>
      <c r="F3" s="128"/>
      <c r="G3" s="128"/>
      <c r="H3" s="128"/>
      <c r="I3" s="128" t="s">
        <v>61</v>
      </c>
      <c r="J3" s="180" t="s">
        <v>62</v>
      </c>
      <c r="K3" s="70"/>
    </row>
    <row r="4" spans="1:11" ht="14.25" customHeight="1" x14ac:dyDescent="0.25">
      <c r="A4" s="52"/>
      <c r="B4" s="58"/>
      <c r="C4" s="181" t="s">
        <v>63</v>
      </c>
      <c r="D4" s="123"/>
      <c r="E4" s="124"/>
      <c r="F4" s="119" t="s">
        <v>64</v>
      </c>
      <c r="G4" s="119"/>
      <c r="H4" s="119"/>
      <c r="I4" s="129"/>
      <c r="J4" s="182"/>
      <c r="K4" s="70"/>
    </row>
    <row r="5" spans="1:11" x14ac:dyDescent="0.25">
      <c r="A5" s="52"/>
      <c r="B5" s="58"/>
      <c r="C5" s="183"/>
      <c r="D5" s="125"/>
      <c r="E5" s="126"/>
      <c r="F5" s="120"/>
      <c r="G5" s="120"/>
      <c r="H5" s="120"/>
      <c r="I5" s="120"/>
      <c r="J5" s="184" t="s">
        <v>65</v>
      </c>
      <c r="K5" s="70"/>
    </row>
    <row r="6" spans="1:11" ht="12.75" customHeight="1" x14ac:dyDescent="0.25">
      <c r="A6" s="52"/>
      <c r="B6" s="58"/>
      <c r="C6" s="166"/>
      <c r="D6" s="58"/>
      <c r="E6" s="58"/>
      <c r="F6" s="58"/>
      <c r="G6" s="58"/>
      <c r="H6" s="58"/>
      <c r="I6" s="58"/>
      <c r="J6" s="63"/>
      <c r="K6" s="70"/>
    </row>
    <row r="7" spans="1:11" x14ac:dyDescent="0.25">
      <c r="A7" s="52"/>
      <c r="B7" s="58"/>
      <c r="C7" s="185" t="s">
        <v>31</v>
      </c>
      <c r="D7" s="121"/>
      <c r="E7" s="121"/>
      <c r="F7" s="121"/>
      <c r="G7" s="121"/>
      <c r="H7" s="121"/>
      <c r="I7" s="121"/>
      <c r="J7" s="186"/>
      <c r="K7" s="70"/>
    </row>
    <row r="8" spans="1:11" x14ac:dyDescent="0.25">
      <c r="A8" s="52"/>
      <c r="B8" s="58"/>
      <c r="C8" s="163">
        <v>0</v>
      </c>
      <c r="D8" s="54"/>
      <c r="E8" s="54">
        <v>2.94</v>
      </c>
      <c r="F8" s="54">
        <v>15</v>
      </c>
      <c r="G8" s="54"/>
      <c r="H8" s="54">
        <v>0</v>
      </c>
      <c r="I8" s="55" t="s">
        <v>71</v>
      </c>
      <c r="J8" s="187">
        <f>ABS((F8-C8)*20+(H8-E8))</f>
        <v>297.06</v>
      </c>
      <c r="K8" s="70"/>
    </row>
    <row r="9" spans="1:11" x14ac:dyDescent="0.25">
      <c r="A9" s="52"/>
      <c r="B9" s="58"/>
      <c r="C9" s="163">
        <v>0</v>
      </c>
      <c r="D9" s="54"/>
      <c r="E9" s="54">
        <v>2.94</v>
      </c>
      <c r="F9" s="54">
        <v>15</v>
      </c>
      <c r="G9" s="54"/>
      <c r="H9" s="54">
        <v>0</v>
      </c>
      <c r="I9" s="55" t="s">
        <v>70</v>
      </c>
      <c r="J9" s="187">
        <f>ABS((F9-C9)*20+(H9-E9))</f>
        <v>297.06</v>
      </c>
      <c r="K9" s="70"/>
    </row>
    <row r="10" spans="1:11" x14ac:dyDescent="0.25">
      <c r="A10" s="52"/>
      <c r="B10" s="58"/>
      <c r="C10" s="188"/>
      <c r="D10" s="57"/>
      <c r="E10" s="57"/>
      <c r="F10" s="121" t="s">
        <v>69</v>
      </c>
      <c r="G10" s="121"/>
      <c r="H10" s="122"/>
      <c r="I10" s="55"/>
      <c r="J10" s="189">
        <f>SUM(J8:J9)</f>
        <v>594.12</v>
      </c>
      <c r="K10" s="70"/>
    </row>
    <row r="11" spans="1:11" x14ac:dyDescent="0.25">
      <c r="A11" s="52"/>
      <c r="B11" s="58"/>
      <c r="C11" s="166"/>
      <c r="D11" s="58"/>
      <c r="E11" s="58"/>
      <c r="F11" s="58"/>
      <c r="G11" s="58"/>
      <c r="H11" s="58"/>
      <c r="I11" s="58"/>
      <c r="J11" s="63"/>
      <c r="K11" s="70"/>
    </row>
    <row r="12" spans="1:11" ht="8.25" customHeight="1" x14ac:dyDescent="0.25">
      <c r="A12" s="56"/>
      <c r="B12" s="71"/>
      <c r="C12" s="190"/>
      <c r="D12" s="71"/>
      <c r="E12" s="71"/>
      <c r="F12" s="71"/>
      <c r="G12" s="71"/>
      <c r="H12" s="71"/>
      <c r="I12" s="71"/>
      <c r="J12" s="191"/>
      <c r="K12" s="72"/>
    </row>
    <row r="13" spans="1:11" x14ac:dyDescent="0.25">
      <c r="C13" s="179" t="s">
        <v>60</v>
      </c>
      <c r="D13" s="128"/>
      <c r="E13" s="128"/>
      <c r="F13" s="128"/>
      <c r="G13" s="128"/>
      <c r="H13" s="128"/>
      <c r="I13" s="128" t="s">
        <v>61</v>
      </c>
      <c r="J13" s="180" t="s">
        <v>62</v>
      </c>
    </row>
    <row r="14" spans="1:11" x14ac:dyDescent="0.25">
      <c r="C14" s="181" t="s">
        <v>63</v>
      </c>
      <c r="D14" s="123"/>
      <c r="E14" s="124"/>
      <c r="F14" s="119" t="s">
        <v>64</v>
      </c>
      <c r="G14" s="119"/>
      <c r="H14" s="119"/>
      <c r="I14" s="129"/>
      <c r="J14" s="182"/>
    </row>
    <row r="15" spans="1:11" x14ac:dyDescent="0.25">
      <c r="C15" s="183"/>
      <c r="D15" s="125"/>
      <c r="E15" s="126"/>
      <c r="F15" s="120"/>
      <c r="G15" s="120"/>
      <c r="H15" s="120"/>
      <c r="I15" s="120"/>
      <c r="J15" s="184" t="s">
        <v>65</v>
      </c>
    </row>
    <row r="16" spans="1:11" ht="14.25" customHeight="1" x14ac:dyDescent="0.25">
      <c r="C16" s="192" t="s">
        <v>67</v>
      </c>
      <c r="D16" s="127"/>
      <c r="E16" s="127"/>
      <c r="F16" s="127" t="s">
        <v>68</v>
      </c>
      <c r="G16" s="127"/>
      <c r="H16" s="127"/>
      <c r="I16" s="53"/>
      <c r="J16" s="193" t="s">
        <v>66</v>
      </c>
    </row>
    <row r="17" spans="3:10" x14ac:dyDescent="0.25">
      <c r="C17" s="185" t="s">
        <v>82</v>
      </c>
      <c r="D17" s="121"/>
      <c r="E17" s="121"/>
      <c r="F17" s="121"/>
      <c r="G17" s="121"/>
      <c r="H17" s="121"/>
      <c r="I17" s="121"/>
      <c r="J17" s="186"/>
    </row>
    <row r="18" spans="3:10" ht="12.75" customHeight="1" x14ac:dyDescent="0.25">
      <c r="C18" s="194">
        <v>0</v>
      </c>
      <c r="D18" s="54" t="s">
        <v>12</v>
      </c>
      <c r="E18" s="175">
        <v>0</v>
      </c>
      <c r="F18" s="54">
        <v>7</v>
      </c>
      <c r="G18" s="54" t="s">
        <v>12</v>
      </c>
      <c r="H18" s="175">
        <v>17.77</v>
      </c>
      <c r="I18" s="55" t="s">
        <v>70</v>
      </c>
      <c r="J18" s="187">
        <f t="shared" ref="J18:J23" si="0">ABS((F18-C18)*20+(H18-E18))</f>
        <v>157.77000000000001</v>
      </c>
    </row>
    <row r="19" spans="3:10" x14ac:dyDescent="0.25">
      <c r="C19" s="163">
        <v>8</v>
      </c>
      <c r="D19" s="54" t="s">
        <v>12</v>
      </c>
      <c r="E19" s="54">
        <v>12.72</v>
      </c>
      <c r="F19" s="54">
        <v>13</v>
      </c>
      <c r="G19" s="54" t="s">
        <v>12</v>
      </c>
      <c r="H19" s="54">
        <v>16.329999999999998</v>
      </c>
      <c r="I19" s="55" t="s">
        <v>70</v>
      </c>
      <c r="J19" s="187">
        <f t="shared" si="0"/>
        <v>103.61</v>
      </c>
    </row>
    <row r="20" spans="3:10" x14ac:dyDescent="0.25">
      <c r="C20" s="163">
        <v>14</v>
      </c>
      <c r="D20" s="54" t="s">
        <v>12</v>
      </c>
      <c r="E20" s="54">
        <v>6.93</v>
      </c>
      <c r="F20" s="54">
        <v>23</v>
      </c>
      <c r="G20" s="54" t="s">
        <v>12</v>
      </c>
      <c r="H20" s="54">
        <v>2.83</v>
      </c>
      <c r="I20" s="55" t="s">
        <v>70</v>
      </c>
      <c r="J20" s="187">
        <f t="shared" si="0"/>
        <v>175.9</v>
      </c>
    </row>
    <row r="21" spans="3:10" x14ac:dyDescent="0.25">
      <c r="C21" s="163">
        <v>0</v>
      </c>
      <c r="D21" s="54" t="s">
        <v>12</v>
      </c>
      <c r="E21" s="54">
        <v>0</v>
      </c>
      <c r="F21" s="54">
        <v>7</v>
      </c>
      <c r="G21" s="54" t="s">
        <v>12</v>
      </c>
      <c r="H21" s="54">
        <v>17.77</v>
      </c>
      <c r="I21" s="55" t="s">
        <v>71</v>
      </c>
      <c r="J21" s="187">
        <f t="shared" si="0"/>
        <v>157.77000000000001</v>
      </c>
    </row>
    <row r="22" spans="3:10" x14ac:dyDescent="0.25">
      <c r="C22" s="163">
        <v>8</v>
      </c>
      <c r="D22" s="54" t="s">
        <v>12</v>
      </c>
      <c r="E22" s="54">
        <v>12.72</v>
      </c>
      <c r="F22" s="54">
        <v>13</v>
      </c>
      <c r="G22" s="54" t="s">
        <v>12</v>
      </c>
      <c r="H22" s="54">
        <v>16.329999999999998</v>
      </c>
      <c r="I22" s="55" t="s">
        <v>71</v>
      </c>
      <c r="J22" s="187">
        <f t="shared" si="0"/>
        <v>103.61</v>
      </c>
    </row>
    <row r="23" spans="3:10" x14ac:dyDescent="0.25">
      <c r="C23" s="163">
        <v>14</v>
      </c>
      <c r="D23" s="54" t="s">
        <v>12</v>
      </c>
      <c r="E23" s="54">
        <v>6.93</v>
      </c>
      <c r="F23" s="54">
        <v>23</v>
      </c>
      <c r="G23" s="54" t="s">
        <v>12</v>
      </c>
      <c r="H23" s="54">
        <v>2.83</v>
      </c>
      <c r="I23" s="55" t="s">
        <v>71</v>
      </c>
      <c r="J23" s="187">
        <f t="shared" si="0"/>
        <v>175.9</v>
      </c>
    </row>
    <row r="24" spans="3:10" x14ac:dyDescent="0.25">
      <c r="C24" s="163"/>
      <c r="D24" s="54"/>
      <c r="E24" s="54"/>
      <c r="F24" s="54"/>
      <c r="G24" s="54"/>
      <c r="H24" s="54"/>
      <c r="I24" s="55"/>
      <c r="J24" s="187"/>
    </row>
    <row r="25" spans="3:10" x14ac:dyDescent="0.25">
      <c r="C25" s="163"/>
      <c r="D25" s="54"/>
      <c r="E25" s="54"/>
      <c r="F25" s="54"/>
      <c r="G25" s="54"/>
      <c r="H25" s="54"/>
      <c r="I25" s="55"/>
      <c r="J25" s="187"/>
    </row>
    <row r="26" spans="3:10" x14ac:dyDescent="0.25">
      <c r="C26" s="163"/>
      <c r="D26" s="54"/>
      <c r="E26" s="54"/>
      <c r="F26" s="54"/>
      <c r="G26" s="54"/>
      <c r="H26" s="54"/>
      <c r="I26" s="55"/>
      <c r="J26" s="187"/>
    </row>
    <row r="27" spans="3:10" ht="15.75" thickBot="1" x14ac:dyDescent="0.3">
      <c r="C27" s="195" t="s">
        <v>83</v>
      </c>
      <c r="D27" s="196"/>
      <c r="E27" s="196"/>
      <c r="F27" s="196"/>
      <c r="G27" s="196"/>
      <c r="H27" s="196"/>
      <c r="I27" s="197"/>
      <c r="J27" s="198">
        <f>SUM(J18:J26)</f>
        <v>874.56</v>
      </c>
    </row>
  </sheetData>
  <mergeCells count="17">
    <mergeCell ref="C16:E16"/>
    <mergeCell ref="F16:H16"/>
    <mergeCell ref="C17:J17"/>
    <mergeCell ref="C27:I27"/>
    <mergeCell ref="C1:K1"/>
    <mergeCell ref="C13:H13"/>
    <mergeCell ref="I13:I15"/>
    <mergeCell ref="J13:J14"/>
    <mergeCell ref="C14:E15"/>
    <mergeCell ref="F14:H15"/>
    <mergeCell ref="C7:J7"/>
    <mergeCell ref="C3:H3"/>
    <mergeCell ref="I3:I5"/>
    <mergeCell ref="J3:J4"/>
    <mergeCell ref="C4:E5"/>
    <mergeCell ref="F4:H5"/>
    <mergeCell ref="F10:H10"/>
  </mergeCells>
  <pageMargins left="0.51181102362204722" right="0.51181102362204722" top="0.78740157480314965" bottom="0.78740157480314965" header="0.31496062992125984" footer="0.31496062992125984"/>
  <pageSetup paperSize="9" scale="9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32"/>
  <sheetViews>
    <sheetView showGridLines="0" view="pageBreakPreview" topLeftCell="B1" zoomScale="136" zoomScaleNormal="110" zoomScaleSheetLayoutView="136" workbookViewId="0">
      <selection activeCell="H2" sqref="H2:K9"/>
    </sheetView>
  </sheetViews>
  <sheetFormatPr defaultRowHeight="15" x14ac:dyDescent="0.25"/>
  <cols>
    <col min="6" max="6" width="11.42578125" customWidth="1"/>
    <col min="7" max="7" width="5.28515625" customWidth="1"/>
    <col min="11" max="11" width="12.140625" customWidth="1"/>
    <col min="249" max="249" width="10.42578125" bestFit="1" customWidth="1"/>
    <col min="253" max="253" width="10" customWidth="1"/>
    <col min="505" max="505" width="10.42578125" bestFit="1" customWidth="1"/>
    <col min="509" max="509" width="10" customWidth="1"/>
    <col min="761" max="761" width="10.42578125" bestFit="1" customWidth="1"/>
    <col min="765" max="765" width="10" customWidth="1"/>
    <col min="1017" max="1017" width="10.42578125" bestFit="1" customWidth="1"/>
    <col min="1021" max="1021" width="10" customWidth="1"/>
    <col min="1273" max="1273" width="10.42578125" bestFit="1" customWidth="1"/>
    <col min="1277" max="1277" width="10" customWidth="1"/>
    <col min="1529" max="1529" width="10.42578125" bestFit="1" customWidth="1"/>
    <col min="1533" max="1533" width="10" customWidth="1"/>
    <col min="1785" max="1785" width="10.42578125" bestFit="1" customWidth="1"/>
    <col min="1789" max="1789" width="10" customWidth="1"/>
    <col min="2041" max="2041" width="10.42578125" bestFit="1" customWidth="1"/>
    <col min="2045" max="2045" width="10" customWidth="1"/>
    <col min="2297" max="2297" width="10.42578125" bestFit="1" customWidth="1"/>
    <col min="2301" max="2301" width="10" customWidth="1"/>
    <col min="2553" max="2553" width="10.42578125" bestFit="1" customWidth="1"/>
    <col min="2557" max="2557" width="10" customWidth="1"/>
    <col min="2809" max="2809" width="10.42578125" bestFit="1" customWidth="1"/>
    <col min="2813" max="2813" width="10" customWidth="1"/>
    <col min="3065" max="3065" width="10.42578125" bestFit="1" customWidth="1"/>
    <col min="3069" max="3069" width="10" customWidth="1"/>
    <col min="3321" max="3321" width="10.42578125" bestFit="1" customWidth="1"/>
    <col min="3325" max="3325" width="10" customWidth="1"/>
    <col min="3577" max="3577" width="10.42578125" bestFit="1" customWidth="1"/>
    <col min="3581" max="3581" width="10" customWidth="1"/>
    <col min="3833" max="3833" width="10.42578125" bestFit="1" customWidth="1"/>
    <col min="3837" max="3837" width="10" customWidth="1"/>
    <col min="4089" max="4089" width="10.42578125" bestFit="1" customWidth="1"/>
    <col min="4093" max="4093" width="10" customWidth="1"/>
    <col min="4345" max="4345" width="10.42578125" bestFit="1" customWidth="1"/>
    <col min="4349" max="4349" width="10" customWidth="1"/>
    <col min="4601" max="4601" width="10.42578125" bestFit="1" customWidth="1"/>
    <col min="4605" max="4605" width="10" customWidth="1"/>
    <col min="4857" max="4857" width="10.42578125" bestFit="1" customWidth="1"/>
    <col min="4861" max="4861" width="10" customWidth="1"/>
    <col min="5113" max="5113" width="10.42578125" bestFit="1" customWidth="1"/>
    <col min="5117" max="5117" width="10" customWidth="1"/>
    <col min="5369" max="5369" width="10.42578125" bestFit="1" customWidth="1"/>
    <col min="5373" max="5373" width="10" customWidth="1"/>
    <col min="5625" max="5625" width="10.42578125" bestFit="1" customWidth="1"/>
    <col min="5629" max="5629" width="10" customWidth="1"/>
    <col min="5881" max="5881" width="10.42578125" bestFit="1" customWidth="1"/>
    <col min="5885" max="5885" width="10" customWidth="1"/>
    <col min="6137" max="6137" width="10.42578125" bestFit="1" customWidth="1"/>
    <col min="6141" max="6141" width="10" customWidth="1"/>
    <col min="6393" max="6393" width="10.42578125" bestFit="1" customWidth="1"/>
    <col min="6397" max="6397" width="10" customWidth="1"/>
    <col min="6649" max="6649" width="10.42578125" bestFit="1" customWidth="1"/>
    <col min="6653" max="6653" width="10" customWidth="1"/>
    <col min="6905" max="6905" width="10.42578125" bestFit="1" customWidth="1"/>
    <col min="6909" max="6909" width="10" customWidth="1"/>
    <col min="7161" max="7161" width="10.42578125" bestFit="1" customWidth="1"/>
    <col min="7165" max="7165" width="10" customWidth="1"/>
    <col min="7417" max="7417" width="10.42578125" bestFit="1" customWidth="1"/>
    <col min="7421" max="7421" width="10" customWidth="1"/>
    <col min="7673" max="7673" width="10.42578125" bestFit="1" customWidth="1"/>
    <col min="7677" max="7677" width="10" customWidth="1"/>
    <col min="7929" max="7929" width="10.42578125" bestFit="1" customWidth="1"/>
    <col min="7933" max="7933" width="10" customWidth="1"/>
    <col min="8185" max="8185" width="10.42578125" bestFit="1" customWidth="1"/>
    <col min="8189" max="8189" width="10" customWidth="1"/>
    <col min="8441" max="8441" width="10.42578125" bestFit="1" customWidth="1"/>
    <col min="8445" max="8445" width="10" customWidth="1"/>
    <col min="8697" max="8697" width="10.42578125" bestFit="1" customWidth="1"/>
    <col min="8701" max="8701" width="10" customWidth="1"/>
    <col min="8953" max="8953" width="10.42578125" bestFit="1" customWidth="1"/>
    <col min="8957" max="8957" width="10" customWidth="1"/>
    <col min="9209" max="9209" width="10.42578125" bestFit="1" customWidth="1"/>
    <col min="9213" max="9213" width="10" customWidth="1"/>
    <col min="9465" max="9465" width="10.42578125" bestFit="1" customWidth="1"/>
    <col min="9469" max="9469" width="10" customWidth="1"/>
    <col min="9721" max="9721" width="10.42578125" bestFit="1" customWidth="1"/>
    <col min="9725" max="9725" width="10" customWidth="1"/>
    <col min="9977" max="9977" width="10.42578125" bestFit="1" customWidth="1"/>
    <col min="9981" max="9981" width="10" customWidth="1"/>
    <col min="10233" max="10233" width="10.42578125" bestFit="1" customWidth="1"/>
    <col min="10237" max="10237" width="10" customWidth="1"/>
    <col min="10489" max="10489" width="10.42578125" bestFit="1" customWidth="1"/>
    <col min="10493" max="10493" width="10" customWidth="1"/>
    <col min="10745" max="10745" width="10.42578125" bestFit="1" customWidth="1"/>
    <col min="10749" max="10749" width="10" customWidth="1"/>
    <col min="11001" max="11001" width="10.42578125" bestFit="1" customWidth="1"/>
    <col min="11005" max="11005" width="10" customWidth="1"/>
    <col min="11257" max="11257" width="10.42578125" bestFit="1" customWidth="1"/>
    <col min="11261" max="11261" width="10" customWidth="1"/>
    <col min="11513" max="11513" width="10.42578125" bestFit="1" customWidth="1"/>
    <col min="11517" max="11517" width="10" customWidth="1"/>
    <col min="11769" max="11769" width="10.42578125" bestFit="1" customWidth="1"/>
    <col min="11773" max="11773" width="10" customWidth="1"/>
    <col min="12025" max="12025" width="10.42578125" bestFit="1" customWidth="1"/>
    <col min="12029" max="12029" width="10" customWidth="1"/>
    <col min="12281" max="12281" width="10.42578125" bestFit="1" customWidth="1"/>
    <col min="12285" max="12285" width="10" customWidth="1"/>
    <col min="12537" max="12537" width="10.42578125" bestFit="1" customWidth="1"/>
    <col min="12541" max="12541" width="10" customWidth="1"/>
    <col min="12793" max="12793" width="10.42578125" bestFit="1" customWidth="1"/>
    <col min="12797" max="12797" width="10" customWidth="1"/>
    <col min="13049" max="13049" width="10.42578125" bestFit="1" customWidth="1"/>
    <col min="13053" max="13053" width="10" customWidth="1"/>
    <col min="13305" max="13305" width="10.42578125" bestFit="1" customWidth="1"/>
    <col min="13309" max="13309" width="10" customWidth="1"/>
    <col min="13561" max="13561" width="10.42578125" bestFit="1" customWidth="1"/>
    <col min="13565" max="13565" width="10" customWidth="1"/>
    <col min="13817" max="13817" width="10.42578125" bestFit="1" customWidth="1"/>
    <col min="13821" max="13821" width="10" customWidth="1"/>
    <col min="14073" max="14073" width="10.42578125" bestFit="1" customWidth="1"/>
    <col min="14077" max="14077" width="10" customWidth="1"/>
    <col min="14329" max="14329" width="10.42578125" bestFit="1" customWidth="1"/>
    <col min="14333" max="14333" width="10" customWidth="1"/>
    <col min="14585" max="14585" width="10.42578125" bestFit="1" customWidth="1"/>
    <col min="14589" max="14589" width="10" customWidth="1"/>
    <col min="14841" max="14841" width="10.42578125" bestFit="1" customWidth="1"/>
    <col min="14845" max="14845" width="10" customWidth="1"/>
    <col min="15097" max="15097" width="10.42578125" bestFit="1" customWidth="1"/>
    <col min="15101" max="15101" width="10" customWidth="1"/>
    <col min="15353" max="15353" width="10.42578125" bestFit="1" customWidth="1"/>
    <col min="15357" max="15357" width="10" customWidth="1"/>
    <col min="15609" max="15609" width="10.42578125" bestFit="1" customWidth="1"/>
    <col min="15613" max="15613" width="10" customWidth="1"/>
    <col min="15865" max="15865" width="10.42578125" bestFit="1" customWidth="1"/>
    <col min="15869" max="15869" width="10" customWidth="1"/>
    <col min="16121" max="16121" width="10.42578125" bestFit="1" customWidth="1"/>
    <col min="16125" max="16125" width="10" customWidth="1"/>
  </cols>
  <sheetData>
    <row r="1" spans="3:11" ht="59.25" customHeight="1" thickBot="1" x14ac:dyDescent="0.3">
      <c r="C1" s="213" t="s">
        <v>80</v>
      </c>
      <c r="D1" s="214"/>
      <c r="E1" s="214"/>
      <c r="F1" s="214"/>
      <c r="G1" s="214"/>
      <c r="H1" s="214"/>
      <c r="I1" s="214"/>
      <c r="J1" s="214"/>
      <c r="K1" s="215"/>
    </row>
    <row r="2" spans="3:11" ht="23.25" customHeight="1" x14ac:dyDescent="0.25">
      <c r="C2" s="146" t="s">
        <v>73</v>
      </c>
      <c r="D2" s="147"/>
      <c r="E2" s="147"/>
      <c r="F2" s="148"/>
      <c r="G2" s="58"/>
      <c r="H2" s="221" t="s">
        <v>73</v>
      </c>
      <c r="I2" s="222"/>
      <c r="J2" s="222"/>
      <c r="K2" s="223"/>
    </row>
    <row r="3" spans="3:11" ht="25.5" x14ac:dyDescent="0.25">
      <c r="C3" s="131" t="s">
        <v>60</v>
      </c>
      <c r="D3" s="132"/>
      <c r="E3" s="133"/>
      <c r="F3" s="65" t="s">
        <v>74</v>
      </c>
      <c r="G3" s="58"/>
      <c r="H3" s="224" t="s">
        <v>60</v>
      </c>
      <c r="I3" s="217"/>
      <c r="J3" s="218"/>
      <c r="K3" s="65" t="s">
        <v>74</v>
      </c>
    </row>
    <row r="4" spans="3:11" x14ac:dyDescent="0.25">
      <c r="C4" s="140" t="s">
        <v>31</v>
      </c>
      <c r="D4" s="134"/>
      <c r="E4" s="134"/>
      <c r="F4" s="135"/>
      <c r="G4" s="58"/>
      <c r="H4" s="225" t="s">
        <v>82</v>
      </c>
      <c r="I4" s="219"/>
      <c r="J4" s="219"/>
      <c r="K4" s="220"/>
    </row>
    <row r="5" spans="3:11" x14ac:dyDescent="0.25">
      <c r="C5" s="67">
        <v>0</v>
      </c>
      <c r="D5" s="59" t="s">
        <v>12</v>
      </c>
      <c r="E5" s="60">
        <v>5.5</v>
      </c>
      <c r="F5" s="66">
        <v>11.7</v>
      </c>
      <c r="G5" s="58"/>
      <c r="H5" s="67">
        <v>0</v>
      </c>
      <c r="I5" s="59" t="s">
        <v>12</v>
      </c>
      <c r="J5" s="60">
        <v>6</v>
      </c>
      <c r="K5" s="66">
        <v>9.9</v>
      </c>
    </row>
    <row r="6" spans="3:11" ht="15.75" thickBot="1" x14ac:dyDescent="0.3">
      <c r="C6" s="164"/>
      <c r="D6" s="136"/>
      <c r="E6" s="136"/>
      <c r="F6" s="137"/>
      <c r="G6" s="58"/>
      <c r="H6" s="67">
        <v>4</v>
      </c>
      <c r="I6" s="59" t="s">
        <v>12</v>
      </c>
      <c r="J6" s="60">
        <v>0</v>
      </c>
      <c r="K6" s="66">
        <v>9.9</v>
      </c>
    </row>
    <row r="7" spans="3:11" ht="21" customHeight="1" thickBot="1" x14ac:dyDescent="0.3">
      <c r="C7" s="212" t="s">
        <v>86</v>
      </c>
      <c r="D7" s="159"/>
      <c r="E7" s="159"/>
      <c r="F7" s="160">
        <f>SUM(F5:F6)</f>
        <v>11.7</v>
      </c>
      <c r="G7" s="58"/>
      <c r="H7" s="163">
        <v>14</v>
      </c>
      <c r="I7" s="59" t="s">
        <v>12</v>
      </c>
      <c r="J7" s="60">
        <v>11</v>
      </c>
      <c r="K7" s="66">
        <v>9.9</v>
      </c>
    </row>
    <row r="8" spans="3:11" x14ac:dyDescent="0.25">
      <c r="C8" s="166"/>
      <c r="D8" s="58"/>
      <c r="E8" s="58"/>
      <c r="F8" s="58"/>
      <c r="G8" s="58"/>
      <c r="H8" s="163">
        <v>19</v>
      </c>
      <c r="I8" s="59" t="s">
        <v>12</v>
      </c>
      <c r="J8" s="60">
        <v>0</v>
      </c>
      <c r="K8" s="66">
        <v>9.9</v>
      </c>
    </row>
    <row r="9" spans="3:11" ht="15.75" thickBot="1" x14ac:dyDescent="0.3">
      <c r="C9" s="166"/>
      <c r="D9" s="58"/>
      <c r="E9" s="58"/>
      <c r="F9" s="58"/>
      <c r="G9" s="58"/>
      <c r="H9" s="226">
        <v>22</v>
      </c>
      <c r="I9" s="227" t="s">
        <v>12</v>
      </c>
      <c r="J9" s="228">
        <v>16</v>
      </c>
      <c r="K9" s="229">
        <v>9.9</v>
      </c>
    </row>
    <row r="10" spans="3:11" ht="15.75" thickBot="1" x14ac:dyDescent="0.3">
      <c r="C10" s="216"/>
      <c r="D10" s="64"/>
      <c r="E10" s="64"/>
      <c r="F10" s="64"/>
      <c r="G10" s="64"/>
      <c r="H10" s="212" t="s">
        <v>86</v>
      </c>
      <c r="I10" s="159"/>
      <c r="J10" s="159"/>
      <c r="K10" s="160">
        <f>SUM(K5:K9)</f>
        <v>49.5</v>
      </c>
    </row>
    <row r="29" ht="15" customHeight="1" x14ac:dyDescent="0.25"/>
    <row r="30" ht="15" customHeight="1" x14ac:dyDescent="0.25"/>
    <row r="31" ht="15" customHeight="1" x14ac:dyDescent="0.25"/>
    <row r="32" ht="15" customHeight="1" x14ac:dyDescent="0.25"/>
  </sheetData>
  <mergeCells count="5">
    <mergeCell ref="C1:K1"/>
    <mergeCell ref="C3:E3"/>
    <mergeCell ref="C6:F6"/>
    <mergeCell ref="C4:F4"/>
    <mergeCell ref="C2:F2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2"/>
  <sheetViews>
    <sheetView showGridLines="0" view="pageBreakPreview" zoomScale="89" zoomScaleNormal="100" zoomScaleSheetLayoutView="89" workbookViewId="0">
      <selection activeCell="L4" sqref="L4"/>
    </sheetView>
  </sheetViews>
  <sheetFormatPr defaultRowHeight="15" x14ac:dyDescent="0.25"/>
  <cols>
    <col min="1" max="1" width="2" customWidth="1"/>
    <col min="2" max="2" width="20.140625" customWidth="1"/>
    <col min="3" max="3" width="12.42578125" customWidth="1"/>
    <col min="4" max="4" width="12.5703125" customWidth="1"/>
    <col min="5" max="5" width="11.7109375" customWidth="1"/>
    <col min="6" max="6" width="6.140625" customWidth="1"/>
    <col min="247" max="247" width="10.42578125" bestFit="1" customWidth="1"/>
    <col min="251" max="251" width="10" customWidth="1"/>
    <col min="503" max="503" width="10.42578125" bestFit="1" customWidth="1"/>
    <col min="507" max="507" width="10" customWidth="1"/>
    <col min="759" max="759" width="10.42578125" bestFit="1" customWidth="1"/>
    <col min="763" max="763" width="10" customWidth="1"/>
    <col min="1015" max="1015" width="10.42578125" bestFit="1" customWidth="1"/>
    <col min="1019" max="1019" width="10" customWidth="1"/>
    <col min="1271" max="1271" width="10.42578125" bestFit="1" customWidth="1"/>
    <col min="1275" max="1275" width="10" customWidth="1"/>
    <col min="1527" max="1527" width="10.42578125" bestFit="1" customWidth="1"/>
    <col min="1531" max="1531" width="10" customWidth="1"/>
    <col min="1783" max="1783" width="10.42578125" bestFit="1" customWidth="1"/>
    <col min="1787" max="1787" width="10" customWidth="1"/>
    <col min="2039" max="2039" width="10.42578125" bestFit="1" customWidth="1"/>
    <col min="2043" max="2043" width="10" customWidth="1"/>
    <col min="2295" max="2295" width="10.42578125" bestFit="1" customWidth="1"/>
    <col min="2299" max="2299" width="10" customWidth="1"/>
    <col min="2551" max="2551" width="10.42578125" bestFit="1" customWidth="1"/>
    <col min="2555" max="2555" width="10" customWidth="1"/>
    <col min="2807" max="2807" width="10.42578125" bestFit="1" customWidth="1"/>
    <col min="2811" max="2811" width="10" customWidth="1"/>
    <col min="3063" max="3063" width="10.42578125" bestFit="1" customWidth="1"/>
    <col min="3067" max="3067" width="10" customWidth="1"/>
    <col min="3319" max="3319" width="10.42578125" bestFit="1" customWidth="1"/>
    <col min="3323" max="3323" width="10" customWidth="1"/>
    <col min="3575" max="3575" width="10.42578125" bestFit="1" customWidth="1"/>
    <col min="3579" max="3579" width="10" customWidth="1"/>
    <col min="3831" max="3831" width="10.42578125" bestFit="1" customWidth="1"/>
    <col min="3835" max="3835" width="10" customWidth="1"/>
    <col min="4087" max="4087" width="10.42578125" bestFit="1" customWidth="1"/>
    <col min="4091" max="4091" width="10" customWidth="1"/>
    <col min="4343" max="4343" width="10.42578125" bestFit="1" customWidth="1"/>
    <col min="4347" max="4347" width="10" customWidth="1"/>
    <col min="4599" max="4599" width="10.42578125" bestFit="1" customWidth="1"/>
    <col min="4603" max="4603" width="10" customWidth="1"/>
    <col min="4855" max="4855" width="10.42578125" bestFit="1" customWidth="1"/>
    <col min="4859" max="4859" width="10" customWidth="1"/>
    <col min="5111" max="5111" width="10.42578125" bestFit="1" customWidth="1"/>
    <col min="5115" max="5115" width="10" customWidth="1"/>
    <col min="5367" max="5367" width="10.42578125" bestFit="1" customWidth="1"/>
    <col min="5371" max="5371" width="10" customWidth="1"/>
    <col min="5623" max="5623" width="10.42578125" bestFit="1" customWidth="1"/>
    <col min="5627" max="5627" width="10" customWidth="1"/>
    <col min="5879" max="5879" width="10.42578125" bestFit="1" customWidth="1"/>
    <col min="5883" max="5883" width="10" customWidth="1"/>
    <col min="6135" max="6135" width="10.42578125" bestFit="1" customWidth="1"/>
    <col min="6139" max="6139" width="10" customWidth="1"/>
    <col min="6391" max="6391" width="10.42578125" bestFit="1" customWidth="1"/>
    <col min="6395" max="6395" width="10" customWidth="1"/>
    <col min="6647" max="6647" width="10.42578125" bestFit="1" customWidth="1"/>
    <col min="6651" max="6651" width="10" customWidth="1"/>
    <col min="6903" max="6903" width="10.42578125" bestFit="1" customWidth="1"/>
    <col min="6907" max="6907" width="10" customWidth="1"/>
    <col min="7159" max="7159" width="10.42578125" bestFit="1" customWidth="1"/>
    <col min="7163" max="7163" width="10" customWidth="1"/>
    <col min="7415" max="7415" width="10.42578125" bestFit="1" customWidth="1"/>
    <col min="7419" max="7419" width="10" customWidth="1"/>
    <col min="7671" max="7671" width="10.42578125" bestFit="1" customWidth="1"/>
    <col min="7675" max="7675" width="10" customWidth="1"/>
    <col min="7927" max="7927" width="10.42578125" bestFit="1" customWidth="1"/>
    <col min="7931" max="7931" width="10" customWidth="1"/>
    <col min="8183" max="8183" width="10.42578125" bestFit="1" customWidth="1"/>
    <col min="8187" max="8187" width="10" customWidth="1"/>
    <col min="8439" max="8439" width="10.42578125" bestFit="1" customWidth="1"/>
    <col min="8443" max="8443" width="10" customWidth="1"/>
    <col min="8695" max="8695" width="10.42578125" bestFit="1" customWidth="1"/>
    <col min="8699" max="8699" width="10" customWidth="1"/>
    <col min="8951" max="8951" width="10.42578125" bestFit="1" customWidth="1"/>
    <col min="8955" max="8955" width="10" customWidth="1"/>
    <col min="9207" max="9207" width="10.42578125" bestFit="1" customWidth="1"/>
    <col min="9211" max="9211" width="10" customWidth="1"/>
    <col min="9463" max="9463" width="10.42578125" bestFit="1" customWidth="1"/>
    <col min="9467" max="9467" width="10" customWidth="1"/>
    <col min="9719" max="9719" width="10.42578125" bestFit="1" customWidth="1"/>
    <col min="9723" max="9723" width="10" customWidth="1"/>
    <col min="9975" max="9975" width="10.42578125" bestFit="1" customWidth="1"/>
    <col min="9979" max="9979" width="10" customWidth="1"/>
    <col min="10231" max="10231" width="10.42578125" bestFit="1" customWidth="1"/>
    <col min="10235" max="10235" width="10" customWidth="1"/>
    <col min="10487" max="10487" width="10.42578125" bestFit="1" customWidth="1"/>
    <col min="10491" max="10491" width="10" customWidth="1"/>
    <col min="10743" max="10743" width="10.42578125" bestFit="1" customWidth="1"/>
    <col min="10747" max="10747" width="10" customWidth="1"/>
    <col min="10999" max="10999" width="10.42578125" bestFit="1" customWidth="1"/>
    <col min="11003" max="11003" width="10" customWidth="1"/>
    <col min="11255" max="11255" width="10.42578125" bestFit="1" customWidth="1"/>
    <col min="11259" max="11259" width="10" customWidth="1"/>
    <col min="11511" max="11511" width="10.42578125" bestFit="1" customWidth="1"/>
    <col min="11515" max="11515" width="10" customWidth="1"/>
    <col min="11767" max="11767" width="10.42578125" bestFit="1" customWidth="1"/>
    <col min="11771" max="11771" width="10" customWidth="1"/>
    <col min="12023" max="12023" width="10.42578125" bestFit="1" customWidth="1"/>
    <col min="12027" max="12027" width="10" customWidth="1"/>
    <col min="12279" max="12279" width="10.42578125" bestFit="1" customWidth="1"/>
    <col min="12283" max="12283" width="10" customWidth="1"/>
    <col min="12535" max="12535" width="10.42578125" bestFit="1" customWidth="1"/>
    <col min="12539" max="12539" width="10" customWidth="1"/>
    <col min="12791" max="12791" width="10.42578125" bestFit="1" customWidth="1"/>
    <col min="12795" max="12795" width="10" customWidth="1"/>
    <col min="13047" max="13047" width="10.42578125" bestFit="1" customWidth="1"/>
    <col min="13051" max="13051" width="10" customWidth="1"/>
    <col min="13303" max="13303" width="10.42578125" bestFit="1" customWidth="1"/>
    <col min="13307" max="13307" width="10" customWidth="1"/>
    <col min="13559" max="13559" width="10.42578125" bestFit="1" customWidth="1"/>
    <col min="13563" max="13563" width="10" customWidth="1"/>
    <col min="13815" max="13815" width="10.42578125" bestFit="1" customWidth="1"/>
    <col min="13819" max="13819" width="10" customWidth="1"/>
    <col min="14071" max="14071" width="10.42578125" bestFit="1" customWidth="1"/>
    <col min="14075" max="14075" width="10" customWidth="1"/>
    <col min="14327" max="14327" width="10.42578125" bestFit="1" customWidth="1"/>
    <col min="14331" max="14331" width="10" customWidth="1"/>
    <col min="14583" max="14583" width="10.42578125" bestFit="1" customWidth="1"/>
    <col min="14587" max="14587" width="10" customWidth="1"/>
    <col min="14839" max="14839" width="10.42578125" bestFit="1" customWidth="1"/>
    <col min="14843" max="14843" width="10" customWidth="1"/>
    <col min="15095" max="15095" width="10.42578125" bestFit="1" customWidth="1"/>
    <col min="15099" max="15099" width="10" customWidth="1"/>
    <col min="15351" max="15351" width="10.42578125" bestFit="1" customWidth="1"/>
    <col min="15355" max="15355" width="10" customWidth="1"/>
    <col min="15607" max="15607" width="10.42578125" bestFit="1" customWidth="1"/>
    <col min="15611" max="15611" width="10" customWidth="1"/>
    <col min="15863" max="15863" width="10.42578125" bestFit="1" customWidth="1"/>
    <col min="15867" max="15867" width="10" customWidth="1"/>
    <col min="16119" max="16119" width="10.42578125" bestFit="1" customWidth="1"/>
    <col min="16123" max="16123" width="10" customWidth="1"/>
  </cols>
  <sheetData>
    <row r="1" spans="2:11" ht="55.5" customHeight="1" thickBot="1" x14ac:dyDescent="0.3">
      <c r="B1" s="209" t="s">
        <v>80</v>
      </c>
      <c r="C1" s="210"/>
      <c r="D1" s="210"/>
      <c r="E1" s="210"/>
      <c r="F1" s="210"/>
      <c r="G1" s="210"/>
      <c r="H1" s="210"/>
      <c r="I1" s="210"/>
      <c r="J1" s="211"/>
      <c r="K1" s="230"/>
    </row>
    <row r="2" spans="2:11" ht="23.25" customHeight="1" x14ac:dyDescent="0.25">
      <c r="B2" s="203" t="s">
        <v>75</v>
      </c>
      <c r="C2" s="204"/>
      <c r="D2" s="204"/>
      <c r="E2" s="205"/>
      <c r="G2" s="206" t="s">
        <v>75</v>
      </c>
      <c r="H2" s="207"/>
      <c r="I2" s="207"/>
      <c r="J2" s="208"/>
    </row>
    <row r="3" spans="2:11" ht="25.5" x14ac:dyDescent="0.25">
      <c r="B3" s="131" t="s">
        <v>60</v>
      </c>
      <c r="C3" s="132"/>
      <c r="D3" s="133"/>
      <c r="E3" s="65" t="s">
        <v>76</v>
      </c>
      <c r="G3" s="131" t="s">
        <v>60</v>
      </c>
      <c r="H3" s="132"/>
      <c r="I3" s="133"/>
      <c r="J3" s="65" t="s">
        <v>76</v>
      </c>
    </row>
    <row r="4" spans="2:11" x14ac:dyDescent="0.25">
      <c r="B4" s="145" t="s">
        <v>31</v>
      </c>
      <c r="C4" s="143"/>
      <c r="D4" s="143"/>
      <c r="E4" s="144"/>
      <c r="G4" s="145" t="s">
        <v>82</v>
      </c>
      <c r="H4" s="143"/>
      <c r="I4" s="143"/>
      <c r="J4" s="144"/>
    </row>
    <row r="5" spans="2:11" x14ac:dyDescent="0.25">
      <c r="B5" s="67">
        <v>0</v>
      </c>
      <c r="C5" s="59" t="s">
        <v>12</v>
      </c>
      <c r="D5" s="60">
        <v>5.5</v>
      </c>
      <c r="E5" s="66">
        <v>2</v>
      </c>
      <c r="G5" s="67">
        <v>0</v>
      </c>
      <c r="H5" s="59" t="s">
        <v>12</v>
      </c>
      <c r="I5" s="60">
        <v>6</v>
      </c>
      <c r="J5" s="66">
        <v>2</v>
      </c>
    </row>
    <row r="6" spans="2:11" ht="15.75" thickBot="1" x14ac:dyDescent="0.3">
      <c r="B6" s="165"/>
      <c r="C6" s="138"/>
      <c r="D6" s="138"/>
      <c r="E6" s="139"/>
      <c r="G6" s="67">
        <v>4</v>
      </c>
      <c r="H6" s="59" t="s">
        <v>12</v>
      </c>
      <c r="I6" s="60">
        <v>0</v>
      </c>
      <c r="J6" s="66">
        <v>2</v>
      </c>
    </row>
    <row r="7" spans="2:11" ht="21" customHeight="1" thickBot="1" x14ac:dyDescent="0.3">
      <c r="B7" s="161" t="s">
        <v>18</v>
      </c>
      <c r="C7" s="162"/>
      <c r="D7" s="162"/>
      <c r="E7" s="160">
        <f>SUM(E5:E6)</f>
        <v>2</v>
      </c>
      <c r="G7" s="163">
        <v>14</v>
      </c>
      <c r="H7" s="59" t="s">
        <v>12</v>
      </c>
      <c r="I7" s="60">
        <v>11</v>
      </c>
      <c r="J7" s="66">
        <v>2</v>
      </c>
    </row>
    <row r="8" spans="2:11" ht="15" customHeight="1" x14ac:dyDescent="0.25">
      <c r="B8" s="149" t="s">
        <v>79</v>
      </c>
      <c r="C8" s="150"/>
      <c r="D8" s="150"/>
      <c r="E8" s="157">
        <f>E7*9</f>
        <v>18</v>
      </c>
      <c r="G8" s="163">
        <v>19</v>
      </c>
      <c r="H8" s="59" t="s">
        <v>12</v>
      </c>
      <c r="I8" s="60">
        <v>0</v>
      </c>
      <c r="J8" s="66">
        <v>2</v>
      </c>
    </row>
    <row r="9" spans="2:11" ht="15.75" customHeight="1" thickBot="1" x14ac:dyDescent="0.3">
      <c r="B9" s="151"/>
      <c r="C9" s="152"/>
      <c r="D9" s="152"/>
      <c r="E9" s="158"/>
      <c r="G9" s="163">
        <v>22</v>
      </c>
      <c r="H9" s="59" t="s">
        <v>12</v>
      </c>
      <c r="I9" s="60">
        <v>16</v>
      </c>
      <c r="J9" s="66">
        <v>2</v>
      </c>
    </row>
    <row r="10" spans="2:11" ht="19.5" customHeight="1" thickBot="1" x14ac:dyDescent="0.4">
      <c r="B10" s="141" t="s">
        <v>78</v>
      </c>
      <c r="C10" s="142"/>
      <c r="D10" s="142"/>
      <c r="E10" s="156">
        <f>0.4*0.4*E8</f>
        <v>2.8800000000000008</v>
      </c>
      <c r="G10" s="141" t="s">
        <v>86</v>
      </c>
      <c r="H10" s="142"/>
      <c r="I10" s="142"/>
      <c r="J10" s="157">
        <f>SUM(J5:J9)</f>
        <v>10</v>
      </c>
    </row>
    <row r="11" spans="2:11" ht="19.5" thickBot="1" x14ac:dyDescent="0.3">
      <c r="G11" s="161" t="s">
        <v>84</v>
      </c>
      <c r="H11" s="161"/>
      <c r="I11" s="162"/>
      <c r="J11" s="157">
        <f>J10*9</f>
        <v>90</v>
      </c>
    </row>
    <row r="12" spans="2:11" ht="19.5" thickBot="1" x14ac:dyDescent="0.3">
      <c r="G12" s="141" t="s">
        <v>85</v>
      </c>
      <c r="H12" s="142"/>
      <c r="I12" s="142"/>
      <c r="J12" s="202">
        <f>J11*0.16</f>
        <v>14.4</v>
      </c>
    </row>
    <row r="29" ht="15" customHeight="1" x14ac:dyDescent="0.25"/>
    <row r="30" ht="15" customHeight="1" x14ac:dyDescent="0.25"/>
    <row r="31" ht="15" customHeight="1" x14ac:dyDescent="0.25"/>
    <row r="32" ht="15" customHeight="1" x14ac:dyDescent="0.25"/>
  </sheetData>
  <mergeCells count="11">
    <mergeCell ref="G12:I12"/>
    <mergeCell ref="G2:J2"/>
    <mergeCell ref="G3:I3"/>
    <mergeCell ref="G4:J4"/>
    <mergeCell ref="G10:I10"/>
    <mergeCell ref="B8:D9"/>
    <mergeCell ref="B10:D10"/>
    <mergeCell ref="B1:J1"/>
    <mergeCell ref="B4:E4"/>
    <mergeCell ref="B6:E6"/>
    <mergeCell ref="B3:D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0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32"/>
  <sheetViews>
    <sheetView showGridLines="0" tabSelected="1" view="pageBreakPreview" zoomScale="106" zoomScaleNormal="100" zoomScaleSheetLayoutView="106" workbookViewId="0">
      <selection activeCell="O11" sqref="O11"/>
    </sheetView>
  </sheetViews>
  <sheetFormatPr defaultRowHeight="15" x14ac:dyDescent="0.25"/>
  <cols>
    <col min="2" max="2" width="2" customWidth="1"/>
    <col min="3" max="3" width="10.140625" customWidth="1"/>
    <col min="4" max="4" width="12.140625" customWidth="1"/>
    <col min="5" max="5" width="10.28515625" customWidth="1"/>
    <col min="6" max="6" width="12.5703125" customWidth="1"/>
    <col min="7" max="7" width="3.5703125" customWidth="1"/>
    <col min="11" max="11" width="10.85546875" customWidth="1"/>
    <col min="248" max="248" width="10.42578125" bestFit="1" customWidth="1"/>
    <col min="252" max="252" width="10" customWidth="1"/>
    <col min="504" max="504" width="10.42578125" bestFit="1" customWidth="1"/>
    <col min="508" max="508" width="10" customWidth="1"/>
    <col min="760" max="760" width="10.42578125" bestFit="1" customWidth="1"/>
    <col min="764" max="764" width="10" customWidth="1"/>
    <col min="1016" max="1016" width="10.42578125" bestFit="1" customWidth="1"/>
    <col min="1020" max="1020" width="10" customWidth="1"/>
    <col min="1272" max="1272" width="10.42578125" bestFit="1" customWidth="1"/>
    <col min="1276" max="1276" width="10" customWidth="1"/>
    <col min="1528" max="1528" width="10.42578125" bestFit="1" customWidth="1"/>
    <col min="1532" max="1532" width="10" customWidth="1"/>
    <col min="1784" max="1784" width="10.42578125" bestFit="1" customWidth="1"/>
    <col min="1788" max="1788" width="10" customWidth="1"/>
    <col min="2040" max="2040" width="10.42578125" bestFit="1" customWidth="1"/>
    <col min="2044" max="2044" width="10" customWidth="1"/>
    <col min="2296" max="2296" width="10.42578125" bestFit="1" customWidth="1"/>
    <col min="2300" max="2300" width="10" customWidth="1"/>
    <col min="2552" max="2552" width="10.42578125" bestFit="1" customWidth="1"/>
    <col min="2556" max="2556" width="10" customWidth="1"/>
    <col min="2808" max="2808" width="10.42578125" bestFit="1" customWidth="1"/>
    <col min="2812" max="2812" width="10" customWidth="1"/>
    <col min="3064" max="3064" width="10.42578125" bestFit="1" customWidth="1"/>
    <col min="3068" max="3068" width="10" customWidth="1"/>
    <col min="3320" max="3320" width="10.42578125" bestFit="1" customWidth="1"/>
    <col min="3324" max="3324" width="10" customWidth="1"/>
    <col min="3576" max="3576" width="10.42578125" bestFit="1" customWidth="1"/>
    <col min="3580" max="3580" width="10" customWidth="1"/>
    <col min="3832" max="3832" width="10.42578125" bestFit="1" customWidth="1"/>
    <col min="3836" max="3836" width="10" customWidth="1"/>
    <col min="4088" max="4088" width="10.42578125" bestFit="1" customWidth="1"/>
    <col min="4092" max="4092" width="10" customWidth="1"/>
    <col min="4344" max="4344" width="10.42578125" bestFit="1" customWidth="1"/>
    <col min="4348" max="4348" width="10" customWidth="1"/>
    <col min="4600" max="4600" width="10.42578125" bestFit="1" customWidth="1"/>
    <col min="4604" max="4604" width="10" customWidth="1"/>
    <col min="4856" max="4856" width="10.42578125" bestFit="1" customWidth="1"/>
    <col min="4860" max="4860" width="10" customWidth="1"/>
    <col min="5112" max="5112" width="10.42578125" bestFit="1" customWidth="1"/>
    <col min="5116" max="5116" width="10" customWidth="1"/>
    <col min="5368" max="5368" width="10.42578125" bestFit="1" customWidth="1"/>
    <col min="5372" max="5372" width="10" customWidth="1"/>
    <col min="5624" max="5624" width="10.42578125" bestFit="1" customWidth="1"/>
    <col min="5628" max="5628" width="10" customWidth="1"/>
    <col min="5880" max="5880" width="10.42578125" bestFit="1" customWidth="1"/>
    <col min="5884" max="5884" width="10" customWidth="1"/>
    <col min="6136" max="6136" width="10.42578125" bestFit="1" customWidth="1"/>
    <col min="6140" max="6140" width="10" customWidth="1"/>
    <col min="6392" max="6392" width="10.42578125" bestFit="1" customWidth="1"/>
    <col min="6396" max="6396" width="10" customWidth="1"/>
    <col min="6648" max="6648" width="10.42578125" bestFit="1" customWidth="1"/>
    <col min="6652" max="6652" width="10" customWidth="1"/>
    <col min="6904" max="6904" width="10.42578125" bestFit="1" customWidth="1"/>
    <col min="6908" max="6908" width="10" customWidth="1"/>
    <col min="7160" max="7160" width="10.42578125" bestFit="1" customWidth="1"/>
    <col min="7164" max="7164" width="10" customWidth="1"/>
    <col min="7416" max="7416" width="10.42578125" bestFit="1" customWidth="1"/>
    <col min="7420" max="7420" width="10" customWidth="1"/>
    <col min="7672" max="7672" width="10.42578125" bestFit="1" customWidth="1"/>
    <col min="7676" max="7676" width="10" customWidth="1"/>
    <col min="7928" max="7928" width="10.42578125" bestFit="1" customWidth="1"/>
    <col min="7932" max="7932" width="10" customWidth="1"/>
    <col min="8184" max="8184" width="10.42578125" bestFit="1" customWidth="1"/>
    <col min="8188" max="8188" width="10" customWidth="1"/>
    <col min="8440" max="8440" width="10.42578125" bestFit="1" customWidth="1"/>
    <col min="8444" max="8444" width="10" customWidth="1"/>
    <col min="8696" max="8696" width="10.42578125" bestFit="1" customWidth="1"/>
    <col min="8700" max="8700" width="10" customWidth="1"/>
    <col min="8952" max="8952" width="10.42578125" bestFit="1" customWidth="1"/>
    <col min="8956" max="8956" width="10" customWidth="1"/>
    <col min="9208" max="9208" width="10.42578125" bestFit="1" customWidth="1"/>
    <col min="9212" max="9212" width="10" customWidth="1"/>
    <col min="9464" max="9464" width="10.42578125" bestFit="1" customWidth="1"/>
    <col min="9468" max="9468" width="10" customWidth="1"/>
    <col min="9720" max="9720" width="10.42578125" bestFit="1" customWidth="1"/>
    <col min="9724" max="9724" width="10" customWidth="1"/>
    <col min="9976" max="9976" width="10.42578125" bestFit="1" customWidth="1"/>
    <col min="9980" max="9980" width="10" customWidth="1"/>
    <col min="10232" max="10232" width="10.42578125" bestFit="1" customWidth="1"/>
    <col min="10236" max="10236" width="10" customWidth="1"/>
    <col min="10488" max="10488" width="10.42578125" bestFit="1" customWidth="1"/>
    <col min="10492" max="10492" width="10" customWidth="1"/>
    <col min="10744" max="10744" width="10.42578125" bestFit="1" customWidth="1"/>
    <col min="10748" max="10748" width="10" customWidth="1"/>
    <col min="11000" max="11000" width="10.42578125" bestFit="1" customWidth="1"/>
    <col min="11004" max="11004" width="10" customWidth="1"/>
    <col min="11256" max="11256" width="10.42578125" bestFit="1" customWidth="1"/>
    <col min="11260" max="11260" width="10" customWidth="1"/>
    <col min="11512" max="11512" width="10.42578125" bestFit="1" customWidth="1"/>
    <col min="11516" max="11516" width="10" customWidth="1"/>
    <col min="11768" max="11768" width="10.42578125" bestFit="1" customWidth="1"/>
    <col min="11772" max="11772" width="10" customWidth="1"/>
    <col min="12024" max="12024" width="10.42578125" bestFit="1" customWidth="1"/>
    <col min="12028" max="12028" width="10" customWidth="1"/>
    <col min="12280" max="12280" width="10.42578125" bestFit="1" customWidth="1"/>
    <col min="12284" max="12284" width="10" customWidth="1"/>
    <col min="12536" max="12536" width="10.42578125" bestFit="1" customWidth="1"/>
    <col min="12540" max="12540" width="10" customWidth="1"/>
    <col min="12792" max="12792" width="10.42578125" bestFit="1" customWidth="1"/>
    <col min="12796" max="12796" width="10" customWidth="1"/>
    <col min="13048" max="13048" width="10.42578125" bestFit="1" customWidth="1"/>
    <col min="13052" max="13052" width="10" customWidth="1"/>
    <col min="13304" max="13304" width="10.42578125" bestFit="1" customWidth="1"/>
    <col min="13308" max="13308" width="10" customWidth="1"/>
    <col min="13560" max="13560" width="10.42578125" bestFit="1" customWidth="1"/>
    <col min="13564" max="13564" width="10" customWidth="1"/>
    <col min="13816" max="13816" width="10.42578125" bestFit="1" customWidth="1"/>
    <col min="13820" max="13820" width="10" customWidth="1"/>
    <col min="14072" max="14072" width="10.42578125" bestFit="1" customWidth="1"/>
    <col min="14076" max="14076" width="10" customWidth="1"/>
    <col min="14328" max="14328" width="10.42578125" bestFit="1" customWidth="1"/>
    <col min="14332" max="14332" width="10" customWidth="1"/>
    <col min="14584" max="14584" width="10.42578125" bestFit="1" customWidth="1"/>
    <col min="14588" max="14588" width="10" customWidth="1"/>
    <col min="14840" max="14840" width="10.42578125" bestFit="1" customWidth="1"/>
    <col min="14844" max="14844" width="10" customWidth="1"/>
    <col min="15096" max="15096" width="10.42578125" bestFit="1" customWidth="1"/>
    <col min="15100" max="15100" width="10" customWidth="1"/>
    <col min="15352" max="15352" width="10.42578125" bestFit="1" customWidth="1"/>
    <col min="15356" max="15356" width="10" customWidth="1"/>
    <col min="15608" max="15608" width="10.42578125" bestFit="1" customWidth="1"/>
    <col min="15612" max="15612" width="10" customWidth="1"/>
    <col min="15864" max="15864" width="10.42578125" bestFit="1" customWidth="1"/>
    <col min="15868" max="15868" width="10" customWidth="1"/>
    <col min="16120" max="16120" width="10.42578125" bestFit="1" customWidth="1"/>
    <col min="16124" max="16124" width="10" customWidth="1"/>
  </cols>
  <sheetData>
    <row r="1" spans="3:11" ht="52.5" customHeight="1" thickBot="1" x14ac:dyDescent="0.3">
      <c r="C1" s="209" t="s">
        <v>80</v>
      </c>
      <c r="D1" s="210"/>
      <c r="E1" s="210"/>
      <c r="F1" s="210"/>
      <c r="G1" s="210"/>
      <c r="H1" s="210"/>
      <c r="I1" s="210"/>
      <c r="J1" s="210"/>
      <c r="K1" s="211"/>
    </row>
    <row r="2" spans="3:11" ht="23.25" customHeight="1" x14ac:dyDescent="0.25">
      <c r="C2" s="203" t="s">
        <v>77</v>
      </c>
      <c r="D2" s="204"/>
      <c r="E2" s="204"/>
      <c r="F2" s="205"/>
      <c r="H2" s="199" t="s">
        <v>77</v>
      </c>
      <c r="I2" s="200"/>
      <c r="J2" s="200"/>
      <c r="K2" s="201"/>
    </row>
    <row r="3" spans="3:11" ht="25.5" x14ac:dyDescent="0.25">
      <c r="C3" s="131" t="s">
        <v>60</v>
      </c>
      <c r="D3" s="132"/>
      <c r="E3" s="133"/>
      <c r="F3" s="65" t="s">
        <v>76</v>
      </c>
      <c r="H3" s="131" t="s">
        <v>60</v>
      </c>
      <c r="I3" s="132"/>
      <c r="J3" s="133"/>
      <c r="K3" s="65" t="s">
        <v>76</v>
      </c>
    </row>
    <row r="4" spans="3:11" x14ac:dyDescent="0.25">
      <c r="C4" s="145" t="s">
        <v>31</v>
      </c>
      <c r="D4" s="143"/>
      <c r="E4" s="143"/>
      <c r="F4" s="144"/>
      <c r="H4" s="145" t="s">
        <v>82</v>
      </c>
      <c r="I4" s="143"/>
      <c r="J4" s="143"/>
      <c r="K4" s="144"/>
    </row>
    <row r="5" spans="3:11" x14ac:dyDescent="0.25">
      <c r="C5" s="67">
        <v>15</v>
      </c>
      <c r="D5" s="59" t="s">
        <v>12</v>
      </c>
      <c r="E5" s="61">
        <v>0</v>
      </c>
      <c r="F5" s="66">
        <v>1</v>
      </c>
      <c r="H5" s="67">
        <v>0</v>
      </c>
      <c r="I5" s="59" t="s">
        <v>12</v>
      </c>
      <c r="J5" s="61">
        <v>0</v>
      </c>
      <c r="K5" s="66">
        <v>1</v>
      </c>
    </row>
    <row r="6" spans="3:11" ht="15.75" thickBot="1" x14ac:dyDescent="0.3">
      <c r="C6" s="169"/>
      <c r="D6" s="62"/>
      <c r="E6" s="62"/>
      <c r="F6" s="68"/>
      <c r="H6" s="67">
        <v>14</v>
      </c>
      <c r="I6" s="59" t="s">
        <v>12</v>
      </c>
      <c r="J6" s="61">
        <v>8</v>
      </c>
      <c r="K6" s="66">
        <v>1</v>
      </c>
    </row>
    <row r="7" spans="3:11" ht="21" customHeight="1" thickBot="1" x14ac:dyDescent="0.3">
      <c r="C7" s="167" t="s">
        <v>18</v>
      </c>
      <c r="D7" s="159"/>
      <c r="E7" s="159"/>
      <c r="F7" s="160">
        <f>SUM(F5:F6)</f>
        <v>1</v>
      </c>
      <c r="H7" s="168">
        <v>23</v>
      </c>
      <c r="I7" s="59" t="s">
        <v>12</v>
      </c>
      <c r="J7" s="61">
        <v>0</v>
      </c>
      <c r="K7" s="66">
        <v>1</v>
      </c>
    </row>
    <row r="8" spans="3:11" ht="15.75" thickBot="1" x14ac:dyDescent="0.3">
      <c r="H8" s="167" t="s">
        <v>18</v>
      </c>
      <c r="I8" s="159"/>
      <c r="J8" s="159"/>
      <c r="K8" s="160">
        <f>SUM(K5:K7)</f>
        <v>3</v>
      </c>
    </row>
    <row r="29" ht="15" customHeight="1" x14ac:dyDescent="0.25"/>
    <row r="30" ht="15" customHeight="1" x14ac:dyDescent="0.25"/>
    <row r="31" ht="15" customHeight="1" x14ac:dyDescent="0.25"/>
    <row r="32" ht="15" customHeight="1" x14ac:dyDescent="0.25"/>
  </sheetData>
  <mergeCells count="6">
    <mergeCell ref="H2:K2"/>
    <mergeCell ref="H3:J3"/>
    <mergeCell ref="H4:K4"/>
    <mergeCell ref="C1:K1"/>
    <mergeCell ref="C3:E3"/>
    <mergeCell ref="C4:F4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7</vt:i4>
      </vt:variant>
    </vt:vector>
  </HeadingPairs>
  <TitlesOfParts>
    <vt:vector size="15" baseType="lpstr">
      <vt:lpstr>VIAS</vt:lpstr>
      <vt:lpstr>CALÇADAS</vt:lpstr>
      <vt:lpstr> RESUMO VIAS</vt:lpstr>
      <vt:lpstr>MOVI. TERRA</vt:lpstr>
      <vt:lpstr>MEIO FIO</vt:lpstr>
      <vt:lpstr>FX. PEDESTRE</vt:lpstr>
      <vt:lpstr>RAMPAS</vt:lpstr>
      <vt:lpstr>PLACAS</vt:lpstr>
      <vt:lpstr>' RESUMO VIAS'!Area_de_impressao</vt:lpstr>
      <vt:lpstr>'FX. PEDESTRE'!Area_de_impressao</vt:lpstr>
      <vt:lpstr>'MEIO FIO'!Area_de_impressao</vt:lpstr>
      <vt:lpstr>'MOVI. TERRA'!Area_de_impressao</vt:lpstr>
      <vt:lpstr>PLACAS!Area_de_impressao</vt:lpstr>
      <vt:lpstr>RAMPAS!Area_de_impressao</vt:lpstr>
      <vt:lpstr>VIAS!Area_de_impressao</vt:lpstr>
    </vt:vector>
  </TitlesOfParts>
  <Company>ATP ENGENHARIA LTDA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ATP ENGENHARIA LTDA</dc:creator>
  <cp:lastModifiedBy>Usuário do Windows</cp:lastModifiedBy>
  <cp:lastPrinted>2020-06-08T17:45:33Z</cp:lastPrinted>
  <dcterms:created xsi:type="dcterms:W3CDTF">2010-03-13T23:23:01Z</dcterms:created>
  <dcterms:modified xsi:type="dcterms:W3CDTF">2020-06-08T17:48:06Z</dcterms:modified>
</cp:coreProperties>
</file>