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K:\"/>
    </mc:Choice>
  </mc:AlternateContent>
  <bookViews>
    <workbookView xWindow="-120" yWindow="-120" windowWidth="24240" windowHeight="13140" tabRatio="909"/>
  </bookViews>
  <sheets>
    <sheet name="EB100" sheetId="1" r:id="rId1"/>
    <sheet name="COMP 01 ADM LOCAL" sheetId="3" r:id="rId2"/>
    <sheet name="COMP 02 MOBILIZAÇÃO" sheetId="4" r:id="rId3"/>
    <sheet name="COMP 03 DESMOBILIZAÇÃO" sheetId="5" r:id="rId4"/>
    <sheet name="BDI" sheetId="8" r:id="rId5"/>
    <sheet name="ENC. SOCIAIS" sheetId="9" r:id="rId6"/>
    <sheet name="CRONOGRAMA" sheetId="11" r:id="rId7"/>
  </sheets>
  <definedNames>
    <definedName name="_xlnm.Print_Area" localSheetId="6">CRONOGRAMA!$A$1:$Q$70</definedName>
    <definedName name="_xlnm.Print_Area" localSheetId="0">'EB100'!$A$1:$H$47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62" i="11" l="1"/>
  <c r="L62" i="11"/>
  <c r="C62" i="11"/>
  <c r="I7" i="3" l="1"/>
  <c r="Q62" i="11" l="1"/>
  <c r="G69" i="11" l="1"/>
  <c r="H69" i="11"/>
  <c r="I69" i="11"/>
  <c r="J69" i="11"/>
  <c r="P69" i="11"/>
  <c r="Q36" i="11"/>
  <c r="Q33" i="11"/>
  <c r="Q30" i="11"/>
  <c r="Q27" i="11"/>
  <c r="Q24" i="11"/>
  <c r="Q21" i="11"/>
  <c r="Q17" i="11"/>
  <c r="Q14" i="11"/>
  <c r="Q11" i="11"/>
  <c r="I5" i="3" l="1"/>
  <c r="D11" i="8" l="1"/>
  <c r="E22" i="8" s="1"/>
  <c r="I9" i="5"/>
  <c r="I8" i="5"/>
  <c r="I7" i="5"/>
  <c r="I6" i="5"/>
  <c r="I5" i="5"/>
  <c r="I4" i="5"/>
  <c r="I9" i="4"/>
  <c r="I8" i="4"/>
  <c r="I7" i="4"/>
  <c r="I6" i="4"/>
  <c r="I5" i="4"/>
  <c r="I4" i="4"/>
  <c r="I21" i="3" l="1"/>
  <c r="I20" i="3"/>
  <c r="I19" i="3"/>
  <c r="I18" i="3"/>
  <c r="I17" i="3"/>
  <c r="I16" i="3"/>
  <c r="I15" i="3"/>
  <c r="I14" i="3"/>
  <c r="I13" i="3"/>
  <c r="I12" i="3"/>
  <c r="I11" i="3"/>
  <c r="I9" i="3"/>
  <c r="I8" i="3"/>
  <c r="I6" i="3"/>
  <c r="D37" i="9" l="1"/>
  <c r="C37" i="9"/>
  <c r="D29" i="9"/>
  <c r="C29" i="9"/>
  <c r="D16" i="9"/>
  <c r="C16" i="9"/>
  <c r="D31" i="8"/>
  <c r="E41" i="8" s="1"/>
  <c r="C47" i="1" s="1"/>
  <c r="C46" i="1"/>
  <c r="H13" i="1" l="1"/>
  <c r="C16" i="11" s="1"/>
  <c r="E16" i="11" s="1"/>
  <c r="E69" i="11" s="1"/>
  <c r="H41" i="1"/>
  <c r="H42" i="1"/>
  <c r="H34" i="1"/>
  <c r="C40" i="9"/>
  <c r="C42" i="9" s="1"/>
  <c r="C44" i="9" s="1"/>
  <c r="C45" i="9" s="1"/>
  <c r="H33" i="1"/>
  <c r="H36" i="1"/>
  <c r="H37" i="1"/>
  <c r="H38" i="1"/>
  <c r="H35" i="1"/>
  <c r="H32" i="1"/>
  <c r="H28" i="1"/>
  <c r="C56" i="11" s="1"/>
  <c r="H24" i="1"/>
  <c r="C44" i="11" s="1"/>
  <c r="H27" i="1"/>
  <c r="C53" i="11" s="1"/>
  <c r="H20" i="1"/>
  <c r="C32" i="11" s="1"/>
  <c r="H25" i="1"/>
  <c r="C47" i="11" s="1"/>
  <c r="H31" i="1"/>
  <c r="H29" i="1"/>
  <c r="C59" i="11" s="1"/>
  <c r="H26" i="1"/>
  <c r="C50" i="11" s="1"/>
  <c r="H19" i="1"/>
  <c r="C29" i="11" s="1"/>
  <c r="H21" i="1"/>
  <c r="C35" i="11" s="1"/>
  <c r="H22" i="1"/>
  <c r="C38" i="11" s="1"/>
  <c r="H23" i="1"/>
  <c r="C41" i="11" s="1"/>
  <c r="H16" i="1"/>
  <c r="H17" i="1"/>
  <c r="C23" i="11" s="1"/>
  <c r="N23" i="11" s="1"/>
  <c r="Q23" i="11" s="1"/>
  <c r="H18" i="1"/>
  <c r="C26" i="11" s="1"/>
  <c r="M26" i="11" s="1"/>
  <c r="D40" i="9"/>
  <c r="D42" i="9" s="1"/>
  <c r="D44" i="9" s="1"/>
  <c r="D45" i="9" s="1"/>
  <c r="Q16" i="11" l="1"/>
  <c r="C20" i="11"/>
  <c r="L20" i="11" s="1"/>
  <c r="L59" i="11"/>
  <c r="N59" i="11"/>
  <c r="L56" i="11"/>
  <c r="N56" i="11"/>
  <c r="L53" i="11"/>
  <c r="N53" i="11"/>
  <c r="L50" i="11"/>
  <c r="N50" i="11"/>
  <c r="L47" i="11"/>
  <c r="N47" i="11"/>
  <c r="L44" i="11"/>
  <c r="N44" i="11"/>
  <c r="L41" i="11"/>
  <c r="N41" i="11"/>
  <c r="L38" i="11"/>
  <c r="N38" i="11"/>
  <c r="L35" i="11"/>
  <c r="N35" i="11"/>
  <c r="L32" i="11"/>
  <c r="N32" i="11"/>
  <c r="N29" i="11"/>
  <c r="L29" i="11"/>
  <c r="Q26" i="11"/>
  <c r="I22" i="3"/>
  <c r="I24" i="3" s="1"/>
  <c r="I10" i="4"/>
  <c r="I10" i="5"/>
  <c r="Q35" i="11" l="1"/>
  <c r="Q41" i="11"/>
  <c r="Q47" i="11"/>
  <c r="Q59" i="11"/>
  <c r="F20" i="11"/>
  <c r="F69" i="11" s="1"/>
  <c r="N20" i="11"/>
  <c r="Q38" i="11"/>
  <c r="Q32" i="11"/>
  <c r="Q56" i="11"/>
  <c r="Q50" i="11"/>
  <c r="Q44" i="11"/>
  <c r="Q53" i="11"/>
  <c r="Q29" i="11"/>
  <c r="H11" i="1"/>
  <c r="C13" i="11" s="1"/>
  <c r="O13" i="11" s="1"/>
  <c r="O69" i="11" s="1"/>
  <c r="H9" i="1"/>
  <c r="C10" i="11" s="1"/>
  <c r="K10" i="11" s="1"/>
  <c r="K69" i="11" s="1"/>
  <c r="Q20" i="11" l="1"/>
  <c r="Q13" i="11"/>
  <c r="Q10" i="11"/>
  <c r="H7" i="1"/>
  <c r="H30" i="1"/>
  <c r="C7" i="11" l="1"/>
  <c r="L7" i="11" s="1"/>
  <c r="L69" i="11" s="1"/>
  <c r="H44" i="1"/>
  <c r="C65" i="11"/>
  <c r="N7" i="11" l="1"/>
  <c r="N8" i="11" s="1"/>
  <c r="M7" i="11"/>
  <c r="M8" i="11" s="1"/>
  <c r="C69" i="11"/>
  <c r="F70" i="11" s="1"/>
  <c r="N65" i="11"/>
  <c r="N66" i="11" s="1"/>
  <c r="M65" i="11"/>
  <c r="L8" i="11"/>
  <c r="Q7" i="11" l="1"/>
  <c r="M69" i="11"/>
  <c r="M70" i="11" s="1"/>
  <c r="N69" i="11"/>
  <c r="N70" i="11" s="1"/>
  <c r="Q8" i="11"/>
  <c r="I70" i="11"/>
  <c r="C73" i="11"/>
  <c r="G70" i="11"/>
  <c r="E70" i="11"/>
  <c r="K70" i="11"/>
  <c r="J70" i="11"/>
  <c r="H70" i="11"/>
  <c r="L70" i="11"/>
  <c r="P70" i="11"/>
  <c r="M66" i="11"/>
  <c r="Q65" i="11"/>
  <c r="O70" i="11"/>
  <c r="Q66" i="11" l="1"/>
  <c r="Q70" i="11"/>
  <c r="Q69" i="11"/>
</calcChain>
</file>

<file path=xl/sharedStrings.xml><?xml version="1.0" encoding="utf-8"?>
<sst xmlns="http://schemas.openxmlformats.org/spreadsheetml/2006/main" count="470" uniqueCount="257">
  <si>
    <t>ITEM</t>
  </si>
  <si>
    <t>DESCRIÇÃO DOS FORNECIMENTOS/SERVIÇOS</t>
  </si>
  <si>
    <t>UNIDADE</t>
  </si>
  <si>
    <t>QTDE</t>
  </si>
  <si>
    <t>PREÇO C/ BDI</t>
  </si>
  <si>
    <t>TOTAL</t>
  </si>
  <si>
    <t>UND</t>
  </si>
  <si>
    <t>ADMINISTRAÇÃO LOCAL</t>
  </si>
  <si>
    <t>MÊS</t>
  </si>
  <si>
    <t>MOBILIZAÇÃO</t>
  </si>
  <si>
    <t>DESMOBILIZAÇÃO</t>
  </si>
  <si>
    <t>PLACA DE OBRA</t>
  </si>
  <si>
    <t>m²</t>
  </si>
  <si>
    <t>6.1</t>
  </si>
  <si>
    <t>6.2</t>
  </si>
  <si>
    <t>6.8</t>
  </si>
  <si>
    <t>6.9</t>
  </si>
  <si>
    <t>6.10</t>
  </si>
  <si>
    <t>6.11</t>
  </si>
  <si>
    <t>6.12</t>
  </si>
  <si>
    <t>6.13</t>
  </si>
  <si>
    <t>6.14</t>
  </si>
  <si>
    <t>6.15</t>
  </si>
  <si>
    <t>6.16</t>
  </si>
  <si>
    <t>FORNECIMENTO/SERVIÇO</t>
  </si>
  <si>
    <t>CONJUNTO MOTOBOMBA ELETRICA BI-PARTIDA , HORIZONTAL, 60Hz. 1188 RPM. VAZÃO UNITÁRIA: 3.150 M³/H; ALTURA MANOMÉTRICA: 100 M.C.A. POTÊNCIA MOTOR: 1.600 cv.</t>
  </si>
  <si>
    <t>MONTAGEM E INSTALAÇÃO DO CONJUNTO MOTO BOMBA</t>
  </si>
  <si>
    <t>BASE EM CONCRETO ARMADO 4.500X2.000X1000 mm</t>
  </si>
  <si>
    <t>REGISTRO BORBOLETA TIPO WAFER, C/ CAIXA REDUÇÃO E VOLANTE, DN 800 mm, PN-16, EM FOFO</t>
  </si>
  <si>
    <t>EXTREMIDADE FLANGE/PONTA, DN 800 mm, L=20 cm, PN 16, EM AÇO CARBONO</t>
  </si>
  <si>
    <t>JUNTA TIPO DRESSER, DN 800 mm, L=23 cm, PN 16, EM AÇO CARBONO</t>
  </si>
  <si>
    <t>REDUÇÃO EXCÊNTRICA PONTA/FLANGE, DN 800X600 mm, L=107,15 cm, PN 16, EM AÇO CARBONO</t>
  </si>
  <si>
    <t>REDUÇÃO EXCÊNTRICA FLANGE/FLANGE, DN 500X600 mm, L=80 cm, PN 16, EM AÇO CARBONO</t>
  </si>
  <si>
    <t>JUNTA DE DESMONTAGEM, DN 600 mm, L=32 cm, PN 16, EM AÇO CARBONO</t>
  </si>
  <si>
    <t xml:space="preserve">TOCO FLANGE/FLANGE, DN 600 mm, L=30 cm, PN 16, EM AÇO CARBONO </t>
  </si>
  <si>
    <t>REGISTRO BORBOLETA TIPO WAFER, C/ CAIXA REDUÇÃO E VOLANTE, DN -600 mm, PN-16, EM FOFO</t>
  </si>
  <si>
    <t>m³</t>
  </si>
  <si>
    <t>TOTAL GERAL</t>
  </si>
  <si>
    <t>INSUMO/SERVIÇO</t>
  </si>
  <si>
    <t>BANCO</t>
  </si>
  <si>
    <t>CÓDIGO</t>
  </si>
  <si>
    <t>DESCRIÇÃO DOS INSUMOS/SERVIÇOS</t>
  </si>
  <si>
    <t>QTD</t>
  </si>
  <si>
    <t>PREÇO S/ BDI (R$)</t>
  </si>
  <si>
    <t>PREÇO TOTAL (R$)</t>
  </si>
  <si>
    <t>INSUMO</t>
  </si>
  <si>
    <t>SINAPI</t>
  </si>
  <si>
    <t>ORSE</t>
  </si>
  <si>
    <t>ADMINISTRAÇÃO LOCAL E MANUTENÇÃO DO CANTEIRO DE OBRAS</t>
  </si>
  <si>
    <t>00040922</t>
  </si>
  <si>
    <t>ELETROTÉCNICO (MENSALISTA)</t>
  </si>
  <si>
    <t>00041096</t>
  </si>
  <si>
    <t>VIGIA DIURNO (MENSALISTA)</t>
  </si>
  <si>
    <t>CODEVASF</t>
  </si>
  <si>
    <t>VEÍCULO LEVE</t>
  </si>
  <si>
    <t>MANUTENÇÃO DO CANTEIRO</t>
  </si>
  <si>
    <t>SERVIÇO</t>
  </si>
  <si>
    <t>00010775</t>
  </si>
  <si>
    <t>LOCACAO DE CONTAINER 2,30 X 6,00 M, ALT. 2,50 M, COM 1 SANITARIO, PARA ESCRITORIO, COMPLETO, SEM DIVISORIAS INTERNAS</t>
  </si>
  <si>
    <t>10529</t>
  </si>
  <si>
    <t>10531</t>
  </si>
  <si>
    <t>10535</t>
  </si>
  <si>
    <t>10540</t>
  </si>
  <si>
    <t>10786</t>
  </si>
  <si>
    <t>10568</t>
  </si>
  <si>
    <t>10554</t>
  </si>
  <si>
    <t>10555</t>
  </si>
  <si>
    <t>10563</t>
  </si>
  <si>
    <t>04654</t>
  </si>
  <si>
    <t>Aluguel de bureau de madeira 1,40m</t>
  </si>
  <si>
    <t>Aluguel de cadeira sem braços</t>
  </si>
  <si>
    <t>Aluguel de computador notebook</t>
  </si>
  <si>
    <t>Água - dispêndio mensal</t>
  </si>
  <si>
    <t>Consumo de energia elétrica</t>
  </si>
  <si>
    <t>Material de limpeza</t>
  </si>
  <si>
    <t>Aluguel de arquivo em aço</t>
  </si>
  <si>
    <t>Aluguel de bebedouro elétrico de pressão 40 litros Inox 110v, Masterfrio ou similar</t>
  </si>
  <si>
    <t>Aluguel de aparelho de ar condicionado 18.000 BTU's</t>
  </si>
  <si>
    <t>Locação de container - Almoxarifado com banheiro - 6,00 x 2,30m</t>
  </si>
  <si>
    <t>04415</t>
  </si>
  <si>
    <t>01044</t>
  </si>
  <si>
    <t>00005928</t>
  </si>
  <si>
    <t>HOSPEDAGEM BAIXO SÃO FRANCISCO</t>
  </si>
  <si>
    <t>ALIMENTAÇÃO</t>
  </si>
  <si>
    <t>Veículo leve - Volkswagen:GOL 1000 - automóvel até 100 hp</t>
  </si>
  <si>
    <t>Gasolina comum</t>
  </si>
  <si>
    <t>Transporte de máquinas e equipamentos por prancha rebaixada (min.=100km)</t>
  </si>
  <si>
    <t>h</t>
  </si>
  <si>
    <t>l</t>
  </si>
  <si>
    <t>km</t>
  </si>
  <si>
    <t>GUINDAUTO HIDRÁULICO, CAPACIDADE MÁXIMA DE CARGA 6200 KG, MOMENTO MÁXIMO DE CARGA 11,7 TM, ALCANCE MÁXIMO HORIZONTAL 9,70 M, INCLUSIVE CAMINHÃO TOCO PBT 16.000 KG, POTÊNCIA DE 189 CV - CHP DIURNO. AF_06/2014</t>
  </si>
  <si>
    <t>diária</t>
  </si>
  <si>
    <t>und</t>
  </si>
  <si>
    <t>mês</t>
  </si>
  <si>
    <t>- DETALHAMENTO DO BDI –</t>
  </si>
  <si>
    <t>BDI - SERVIÇOS</t>
  </si>
  <si>
    <t>Item</t>
  </si>
  <si>
    <t>Descrição dos serviços</t>
  </si>
  <si>
    <t>Preço de Venda (%)</t>
  </si>
  <si>
    <t>Custo Direto (%)</t>
  </si>
  <si>
    <t>Administração Central (A)</t>
  </si>
  <si>
    <t>Impostos e Taxas (I)</t>
  </si>
  <si>
    <t>2.1</t>
  </si>
  <si>
    <t>ISS</t>
  </si>
  <si>
    <t>2.2</t>
  </si>
  <si>
    <t>PIS</t>
  </si>
  <si>
    <t>2.3</t>
  </si>
  <si>
    <t>Cofins</t>
  </si>
  <si>
    <t>3</t>
  </si>
  <si>
    <t xml:space="preserve">Risco, seguro e garantia (R) </t>
  </si>
  <si>
    <t>Despesas Financeiras (DF)</t>
  </si>
  <si>
    <t>Lucro (L)</t>
  </si>
  <si>
    <t>BDI (%)</t>
  </si>
  <si>
    <t>BDI - MATERIAIS</t>
  </si>
  <si>
    <t>Acórdão nº 2369/2011 - TCU - Plenário - DOU nº174 em 20 de setembro de 2011</t>
  </si>
  <si>
    <t>e ACÓRDÃO Nº 2622/2013 – TCU – Plenário de 25/9/2013</t>
  </si>
  <si>
    <t>BDI (%) = ((((1+AC+R)*(1+DF)*(1+L))/(1-I))-1)</t>
  </si>
  <si>
    <t>IMPLANTAÇÃO DE NOVOS CONJUNTOS DE  CAPTAÇÃO PARA REFORÇO E SEGURANÇA DE ABASTECIMENTO DO PERIMETRO IRRIGADO DE JACARÉ/CURITUBA, NA ÁREA DE ATUAÇÃO DA 4ª SR</t>
  </si>
  <si>
    <t xml:space="preserve"> DETALHAMENTO DE ENCARGOS SOCIAIS</t>
  </si>
  <si>
    <t>DISCRIMINAÇÃO</t>
  </si>
  <si>
    <t>Mensalista (%)</t>
  </si>
  <si>
    <t>Horista (%)</t>
  </si>
  <si>
    <t>A</t>
  </si>
  <si>
    <t>ENCARGOS SOCIAIS BÁSICOS</t>
  </si>
  <si>
    <t>A1</t>
  </si>
  <si>
    <t>SECONCI</t>
  </si>
  <si>
    <t>A2</t>
  </si>
  <si>
    <t>INSS</t>
  </si>
  <si>
    <t>A3</t>
  </si>
  <si>
    <t>FGTS</t>
  </si>
  <si>
    <t>A4</t>
  </si>
  <si>
    <t>Incra</t>
  </si>
  <si>
    <t>A5</t>
  </si>
  <si>
    <t>Salário Educação</t>
  </si>
  <si>
    <t>A6</t>
  </si>
  <si>
    <t>Sebrae</t>
  </si>
  <si>
    <t>A7</t>
  </si>
  <si>
    <t>A8</t>
  </si>
  <si>
    <t>Senai</t>
  </si>
  <si>
    <t>A9</t>
  </si>
  <si>
    <t>Serviço Social da Indústira (Sesi)</t>
  </si>
  <si>
    <t>SUBTOTAL DE "A"</t>
  </si>
  <si>
    <t>B</t>
  </si>
  <si>
    <t>ENCARGOS SOCIAIS QUE RECEBEM INCIDÊNCIA DE "A"</t>
  </si>
  <si>
    <t>B1</t>
  </si>
  <si>
    <t>-</t>
  </si>
  <si>
    <t>B2</t>
  </si>
  <si>
    <t>Feriados</t>
  </si>
  <si>
    <t>B3</t>
  </si>
  <si>
    <t>Auxílio-enfermidade</t>
  </si>
  <si>
    <t>B4</t>
  </si>
  <si>
    <t>Salário Maternidade</t>
  </si>
  <si>
    <t>B5</t>
  </si>
  <si>
    <t>Licença-paternidade</t>
  </si>
  <si>
    <t>B6</t>
  </si>
  <si>
    <t>Faltas Justificadas</t>
  </si>
  <si>
    <t>B7</t>
  </si>
  <si>
    <t xml:space="preserve">Dias de chuva </t>
  </si>
  <si>
    <t>B8</t>
  </si>
  <si>
    <t>Auxílio Acidente de Trabalho</t>
  </si>
  <si>
    <t>B9</t>
  </si>
  <si>
    <t>Férias Gozadas</t>
  </si>
  <si>
    <t>B10</t>
  </si>
  <si>
    <t>13° salário</t>
  </si>
  <si>
    <t>SUBTOTAL DE "B"</t>
  </si>
  <si>
    <t>C</t>
  </si>
  <si>
    <t>ENCARGOS SOCIAIS QUE NÃO RECEBEM INCIDÊNCIA DE "A"</t>
  </si>
  <si>
    <t>C1</t>
  </si>
  <si>
    <t>Depósito Rescisão Sem Justa Causa</t>
  </si>
  <si>
    <t>Indenização Adicional</t>
  </si>
  <si>
    <t>C2</t>
  </si>
  <si>
    <t>Férias Indenizadas</t>
  </si>
  <si>
    <t>Aviso Prévio Trabalhado</t>
  </si>
  <si>
    <t>C3</t>
  </si>
  <si>
    <t>Aviso Prévio Indenizado</t>
  </si>
  <si>
    <t>SUBTOTAL DE "C"</t>
  </si>
  <si>
    <t>D</t>
  </si>
  <si>
    <t>REINCIDÊNCIAS</t>
  </si>
  <si>
    <t>D1</t>
  </si>
  <si>
    <t>Reincidência de A sobre B</t>
  </si>
  <si>
    <t>D2</t>
  </si>
  <si>
    <t>Reincidência do Grupo A sobre Aviso Prévio Trabalhado e Reincidencia do FGTS sobre Aviso Prévio Indenizado</t>
  </si>
  <si>
    <t>SUBTOTAL DE "D"</t>
  </si>
  <si>
    <t>T O T A L</t>
  </si>
  <si>
    <t>T O T A L %</t>
  </si>
  <si>
    <r>
      <rPr>
        <b/>
        <sz val="11"/>
        <color theme="1"/>
        <rFont val="Calibri"/>
        <family val="2"/>
        <scheme val="minor"/>
      </rPr>
      <t>PROJETO:</t>
    </r>
    <r>
      <rPr>
        <sz val="11"/>
        <color theme="1"/>
        <rFont val="Calibri"/>
        <family val="2"/>
        <scheme val="minor"/>
      </rPr>
      <t xml:space="preserve"> IMPLANTAÇÃO DE NOVOS CONJUNTOS DE  CAPTAÇÃO PARA REFORÇO E SEGURANÇA DE ABASTECIMENTO DO PERIMETRO IRRIGADO DE JACARÉ/CURITUBA, NA ÁREA DE ATUAÇÃO DA 4ª SR
</t>
    </r>
  </si>
  <si>
    <t>VENTOSA TRÍPLICE FUNÇÃO DN 50 mm, PN 16, EM FOFO</t>
  </si>
  <si>
    <t>03464</t>
  </si>
  <si>
    <r>
      <rPr>
        <b/>
        <sz val="14"/>
        <color theme="1"/>
        <rFont val="Calibri"/>
        <family val="2"/>
        <scheme val="minor"/>
      </rPr>
      <t xml:space="preserve">CRONOGRAMA FÍSICO FINANCEIRO: </t>
    </r>
    <r>
      <rPr>
        <b/>
        <sz val="11"/>
        <color theme="1"/>
        <rFont val="Calibri"/>
        <family val="2"/>
        <scheme val="minor"/>
      </rPr>
      <t>IMPLANTAÇÃO DE NOVOS CONJUNTOS DE  CAPTAÇÃO PARA REFORÇO E SEGURANÇA DE ABASTECIMENTO DO PERIMETRO IRRIGADO DE JACARÉ/CURITUBA, NA ÁREA DE ATUAÇÃO DA 4ª SR</t>
    </r>
  </si>
  <si>
    <t>TOTAL (R$)</t>
  </si>
  <si>
    <t>MÊS 01</t>
  </si>
  <si>
    <t>MÊS 02</t>
  </si>
  <si>
    <t>MÊS 03</t>
  </si>
  <si>
    <t>MÊS 04</t>
  </si>
  <si>
    <t>MÊS 05</t>
  </si>
  <si>
    <t>MÊS 06</t>
  </si>
  <si>
    <t>MÊS 07</t>
  </si>
  <si>
    <t>MÊS 08</t>
  </si>
  <si>
    <t>MÊS 09</t>
  </si>
  <si>
    <t>MÊS 10</t>
  </si>
  <si>
    <t>MÊS 11</t>
  </si>
  <si>
    <t>MÊS 12</t>
  </si>
  <si>
    <t>COMP 01</t>
  </si>
  <si>
    <t>COMP 02</t>
  </si>
  <si>
    <t>COMP 03</t>
  </si>
  <si>
    <t>PARCELA</t>
  </si>
  <si>
    <t>BDI/SERVIÇO</t>
  </si>
  <si>
    <t>BDI/FORNECIMENTO</t>
  </si>
  <si>
    <t>00040939</t>
  </si>
  <si>
    <t>ENGENHEIRO ELETRICISTA (MENSALISTA)</t>
  </si>
  <si>
    <t>INSTALAÇÃO DE CAPACITORES NOVOS E DESCARTE DOS DEFEITUOSOS</t>
  </si>
  <si>
    <t xml:space="preserve">ILUMINAÇÃO </t>
  </si>
  <si>
    <t>FORNECIMENTO E INSTALAÇÃO DE LUMINÁRIA TIPO CALHA COM 02 LÂMPADAS LED TUBULAR BIVOLT 18/20W, BASE G13</t>
  </si>
  <si>
    <t>REMOÇÃO DE LUMINÁRIAS, DE FORMA MANUAL, SEM REAPROVEITAMENTO</t>
  </si>
  <si>
    <t xml:space="preserve">CÉLULAS CAPACITIVAS – 180kVAr, 4,4kV </t>
  </si>
  <si>
    <t>RELÉ DE PROTEÇÃO DE MOTORES MODELO: URP 6402 (FABRICANTE: PEXTRON ou SIMILAR) CONFORME ITEM 6.2.2, DAS ESPECIFICAÇÕES TÉCNICAS</t>
  </si>
  <si>
    <t>RELÉ DE TEMPERATURA MODELO: PCPU 8 (FABRICANTE: PEXTRON ou SIMILAR) CONFORME ITEM 6.2.1, DAS ESPECIFICAÇÕES TÉCNICAS</t>
  </si>
  <si>
    <t>ENSAIOS E TESTES DE CAPACITORES EXISTENTES</t>
  </si>
  <si>
    <t xml:space="preserve">SERVIÇOS DE MANUTENÇÃO NOS PAINÉIS DE COMANDO E PROTEÇÃO DOS CONJUNTOS MOTOBOMBAS E DEMAIS CUBÍCULOS </t>
  </si>
  <si>
    <t>FORNECIMENTOS DE MATERIAIS PARA AS INSTALAÇÕES ELÉTRICAS</t>
  </si>
  <si>
    <t>VÁLVULA RETENÇÃO TIPO WAFER, DUPLA PORTINHOLA, DN 600 mm, PN-16, FOFO</t>
  </si>
  <si>
    <t>INSTALAÇÃO DE RELÉ DE PROTEÇÃO DE MOTORES: URP 6402 (FABRICANTE PEXTRON OU SIMILAR) E RELÉ DE TEMPERATURA PCPU 8 (FABRICANTE PEXTRON OU SIMILAR), ITEM 6.2.3, DAS ESPECIFICAÇÕES TÉCNICAS, INCLUINDO OS CABOS DE INTERLIGAÇÃO ENTRE OS SINAIS DOS  SENSORES DOS MOTORES E OS RELÉS</t>
  </si>
  <si>
    <t>SERVIÇOS DE MANUTENÇÃO NA SUBESTAÇÃO DE 8MVA - 13,8-4,16/2,4kV</t>
  </si>
  <si>
    <t>CABO DE MÉDIA TENSÃO EPRONAX 105 (3,6/6 KV) ISOLAÇÃO PLENA, 1X1X150mm², 190A PERFAZENDO UM TOTAL DE 420 METROS (INCLUINDO CONECTORES E ACESSÓRIOS NECESSÁRIOS PARA INSTALAÇÃO DE 02 CONJUNTOS MOTOBOMBAS DE 1.600cv/4.100V, CONTEMPLANDO O ATERRAMENTO)</t>
  </si>
  <si>
    <t>Seguro contra acidentes de trabalho</t>
  </si>
  <si>
    <t>Repouso Semanal Remunerado</t>
  </si>
  <si>
    <t>C4</t>
  </si>
  <si>
    <t>C5</t>
  </si>
  <si>
    <t xml:space="preserve">EXECUÇÃO DOS SERVIÇOS  DE MANUTENÇÃO E INSTALAÇÕES ELÉTRICAS </t>
  </si>
  <si>
    <t>51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</si>
  <si>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</si>
  <si>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</si>
  <si>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</si>
  <si>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</si>
  <si>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</si>
  <si>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</si>
  <si>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</si>
  <si>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</si>
  <si>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</si>
  <si>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</si>
  <si>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</si>
  <si>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</si>
  <si>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</si>
  <si>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</si>
  <si>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</si>
  <si>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</si>
  <si>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</si>
  <si>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</si>
  <si>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</si>
  <si>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</si>
  <si>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</si>
  <si>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</si>
  <si>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</si>
  <si>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COTAÇÃO</t>
  </si>
  <si>
    <t>ORSE - JUNHO 2020</t>
  </si>
  <si>
    <t>SINAPI - AGOSTO 2020</t>
  </si>
  <si>
    <t>TÉCNICO EM MECÂNICA (OU ELETROMECÂNICO)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</si>
</sst>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0\ ;&quot; (&quot;#,##0.00\);&quot; -&quot;#\ ;@\ "/>
  </numFmts>
  <fonts count="2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Helv"/>
      <charset val="204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0"/>
      <name val="Calibri Light"/>
      <family val="1"/>
      <scheme val="major"/>
    </font>
    <font>
      <b/>
      <sz val="11"/>
      <name val="Calibri Light"/>
      <family val="1"/>
      <scheme val="major"/>
    </font>
    <font>
      <b/>
      <sz val="10"/>
      <name val="Calibri"/>
      <family val="2"/>
      <scheme val="minor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sz val="11"/>
      <color theme="1"/>
      <name val="Calibri"/>
      <family val="2"/>
    </font>
    <font>
      <b/>
      <sz val="14"/>
      <color theme="1"/>
      <name val="Calibri"/>
      <family val="2"/>
      <scheme val="minor"/>
    </font>
    <font>
      <sz val="10"/>
      <color rgb="FFFF0000"/>
      <name val="Times New Roman"/>
      <family val="1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43" fontId="5" fillId="0" borderId="0" applyFont="0" applyFill="0" applyBorder="0" applyAlignment="0" applyProtection="0"/>
    <xf numFmtId="0" fontId="6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ill="0" applyBorder="0" applyAlignment="0" applyProtection="0"/>
    <xf numFmtId="9" fontId="5" fillId="0" borderId="0" applyFont="0" applyFill="0" applyBorder="0" applyAlignment="0" applyProtection="0"/>
  </cellStyleXfs>
  <cellXfs count="264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3" borderId="1" xfId="0" applyFill="1" applyBorder="1" applyAlignment="1">
      <alignment vertical="center" wrapText="1"/>
    </xf>
    <xf numFmtId="0" fontId="3" fillId="0" borderId="1" xfId="0" applyFont="1" applyBorder="1" applyAlignment="1" applyProtection="1">
      <alignment horizontal="justify" vertical="center"/>
      <protection hidden="1"/>
    </xf>
    <xf numFmtId="1" fontId="2" fillId="0" borderId="1" xfId="0" applyNumberFormat="1" applyFont="1" applyBorder="1" applyAlignment="1">
      <alignment horizontal="left" vertical="center" wrapText="1"/>
    </xf>
    <xf numFmtId="43" fontId="0" fillId="0" borderId="1" xfId="1" applyFont="1" applyBorder="1" applyAlignment="1">
      <alignment wrapText="1"/>
    </xf>
    <xf numFmtId="43" fontId="0" fillId="2" borderId="4" xfId="1" applyFont="1" applyFill="1" applyBorder="1"/>
    <xf numFmtId="43" fontId="0" fillId="0" borderId="4" xfId="1" applyFont="1" applyBorder="1"/>
    <xf numFmtId="0" fontId="8" fillId="0" borderId="0" xfId="4"/>
    <xf numFmtId="10" fontId="8" fillId="0" borderId="0" xfId="5" applyNumberFormat="1" applyFont="1"/>
    <xf numFmtId="0" fontId="11" fillId="0" borderId="1" xfId="4" applyFont="1" applyBorder="1" applyAlignment="1">
      <alignment horizontal="center" vertical="center"/>
    </xf>
    <xf numFmtId="0" fontId="11" fillId="0" borderId="1" xfId="4" applyFont="1" applyBorder="1" applyAlignment="1">
      <alignment horizontal="center" vertical="center" wrapText="1"/>
    </xf>
    <xf numFmtId="0" fontId="11" fillId="0" borderId="1" xfId="4" applyFont="1" applyBorder="1" applyAlignment="1">
      <alignment horizontal="center"/>
    </xf>
    <xf numFmtId="0" fontId="11" fillId="0" borderId="1" xfId="4" applyFont="1" applyBorder="1"/>
    <xf numFmtId="0" fontId="3" fillId="0" borderId="1" xfId="4" applyFont="1" applyBorder="1"/>
    <xf numFmtId="10" fontId="11" fillId="0" borderId="1" xfId="4" applyNumberFormat="1" applyFont="1" applyBorder="1"/>
    <xf numFmtId="10" fontId="3" fillId="0" borderId="1" xfId="4" applyNumberFormat="1" applyFont="1" applyBorder="1"/>
    <xf numFmtId="0" fontId="3" fillId="0" borderId="0" xfId="4" applyFont="1" applyAlignment="1">
      <alignment horizontal="left"/>
    </xf>
    <xf numFmtId="4" fontId="3" fillId="0" borderId="1" xfId="4" applyNumberFormat="1" applyFont="1" applyBorder="1"/>
    <xf numFmtId="0" fontId="3" fillId="0" borderId="0" xfId="4" applyFont="1"/>
    <xf numFmtId="4" fontId="3" fillId="0" borderId="0" xfId="4" applyNumberFormat="1" applyFont="1"/>
    <xf numFmtId="10" fontId="11" fillId="0" borderId="0" xfId="5" applyNumberFormat="1" applyFont="1" applyFill="1" applyBorder="1"/>
    <xf numFmtId="9" fontId="3" fillId="0" borderId="0" xfId="5" applyFont="1"/>
    <xf numFmtId="164" fontId="14" fillId="0" borderId="10" xfId="6" applyNumberFormat="1" applyFont="1" applyBorder="1" applyAlignment="1">
      <alignment horizontal="center" vertical="center"/>
    </xf>
    <xf numFmtId="0" fontId="14" fillId="0" borderId="11" xfId="6" applyFont="1" applyBorder="1" applyAlignment="1">
      <alignment vertical="center"/>
    </xf>
    <xf numFmtId="164" fontId="15" fillId="0" borderId="11" xfId="6" applyNumberFormat="1" applyFont="1" applyBorder="1" applyAlignment="1">
      <alignment vertical="center"/>
    </xf>
    <xf numFmtId="0" fontId="15" fillId="0" borderId="10" xfId="6" applyFont="1" applyBorder="1" applyAlignment="1">
      <alignment vertical="center"/>
    </xf>
    <xf numFmtId="164" fontId="15" fillId="0" borderId="10" xfId="6" applyNumberFormat="1" applyFont="1" applyBorder="1" applyAlignment="1">
      <alignment vertical="center"/>
    </xf>
    <xf numFmtId="164" fontId="14" fillId="0" borderId="10" xfId="6" applyNumberFormat="1" applyFont="1" applyBorder="1" applyAlignment="1">
      <alignment vertical="center"/>
    </xf>
    <xf numFmtId="0" fontId="15" fillId="0" borderId="11" xfId="6" applyFont="1" applyBorder="1" applyAlignment="1">
      <alignment vertical="center"/>
    </xf>
    <xf numFmtId="164" fontId="15" fillId="0" borderId="10" xfId="6" applyNumberFormat="1" applyFont="1" applyBorder="1" applyAlignment="1">
      <alignment horizontal="right" vertical="center"/>
    </xf>
    <xf numFmtId="0" fontId="14" fillId="0" borderId="9" xfId="3" applyFont="1" applyBorder="1" applyAlignment="1">
      <alignment horizontal="center" vertical="center"/>
    </xf>
    <xf numFmtId="0" fontId="14" fillId="0" borderId="0" xfId="3" applyFont="1" applyBorder="1" applyAlignment="1">
      <alignment horizontal="center" vertical="center"/>
    </xf>
    <xf numFmtId="0" fontId="14" fillId="0" borderId="12" xfId="3" applyFont="1" applyBorder="1" applyAlignment="1">
      <alignment horizontal="center" vertical="center"/>
    </xf>
    <xf numFmtId="164" fontId="14" fillId="0" borderId="14" xfId="6" applyNumberFormat="1" applyFont="1" applyBorder="1" applyAlignment="1">
      <alignment horizontal="center" vertical="center"/>
    </xf>
    <xf numFmtId="0" fontId="15" fillId="0" borderId="9" xfId="6" applyFont="1" applyBorder="1" applyAlignment="1">
      <alignment horizontal="center" vertical="center"/>
    </xf>
    <xf numFmtId="0" fontId="15" fillId="0" borderId="0" xfId="6" applyFont="1" applyBorder="1" applyAlignment="1">
      <alignment horizontal="center" vertical="center"/>
    </xf>
    <xf numFmtId="164" fontId="15" fillId="0" borderId="0" xfId="6" applyNumberFormat="1" applyFont="1" applyBorder="1" applyAlignment="1">
      <alignment horizontal="center" vertical="center"/>
    </xf>
    <xf numFmtId="164" fontId="15" fillId="0" borderId="12" xfId="6" applyNumberFormat="1" applyFont="1" applyBorder="1" applyAlignment="1">
      <alignment horizontal="center" vertical="center"/>
    </xf>
    <xf numFmtId="0" fontId="14" fillId="0" borderId="15" xfId="6" applyFont="1" applyBorder="1" applyAlignment="1">
      <alignment horizontal="center" vertical="center"/>
    </xf>
    <xf numFmtId="164" fontId="15" fillId="0" borderId="16" xfId="6" applyNumberFormat="1" applyFont="1" applyBorder="1" applyAlignment="1">
      <alignment vertical="center"/>
    </xf>
    <xf numFmtId="0" fontId="15" fillId="0" borderId="13" xfId="6" applyFont="1" applyBorder="1" applyAlignment="1">
      <alignment horizontal="center" vertical="center"/>
    </xf>
    <xf numFmtId="164" fontId="15" fillId="0" borderId="14" xfId="6" applyNumberFormat="1" applyFont="1" applyBorder="1" applyAlignment="1">
      <alignment vertical="center"/>
    </xf>
    <xf numFmtId="164" fontId="14" fillId="0" borderId="14" xfId="6" applyNumberFormat="1" applyFont="1" applyBorder="1" applyAlignment="1">
      <alignment vertical="center"/>
    </xf>
    <xf numFmtId="0" fontId="15" fillId="0" borderId="16" xfId="6" applyFont="1" applyBorder="1" applyAlignment="1">
      <alignment vertical="center"/>
    </xf>
    <xf numFmtId="164" fontId="14" fillId="0" borderId="18" xfId="6" applyNumberFormat="1" applyFont="1" applyBorder="1" applyAlignment="1">
      <alignment vertical="center"/>
    </xf>
    <xf numFmtId="164" fontId="14" fillId="0" borderId="19" xfId="6" applyNumberFormat="1" applyFont="1" applyBorder="1" applyAlignment="1">
      <alignment vertical="center"/>
    </xf>
    <xf numFmtId="10" fontId="15" fillId="0" borderId="21" xfId="7" applyNumberFormat="1" applyFont="1" applyBorder="1" applyAlignment="1">
      <alignment vertical="center"/>
    </xf>
    <xf numFmtId="10" fontId="15" fillId="0" borderId="22" xfId="7" applyNumberFormat="1" applyFont="1" applyBorder="1" applyAlignment="1">
      <alignment vertical="center"/>
    </xf>
    <xf numFmtId="0" fontId="8" fillId="0" borderId="9" xfId="4" applyBorder="1"/>
    <xf numFmtId="0" fontId="8" fillId="0" borderId="0" xfId="4" applyBorder="1"/>
    <xf numFmtId="0" fontId="8" fillId="0" borderId="12" xfId="4" applyBorder="1"/>
    <xf numFmtId="10" fontId="8" fillId="0" borderId="0" xfId="5" applyNumberFormat="1" applyFont="1" applyBorder="1"/>
    <xf numFmtId="10" fontId="3" fillId="0" borderId="12" xfId="4" applyNumberFormat="1" applyFont="1" applyBorder="1" applyAlignment="1">
      <alignment horizontal="left"/>
    </xf>
    <xf numFmtId="10" fontId="12" fillId="0" borderId="0" xfId="5" applyNumberFormat="1" applyFont="1" applyBorder="1"/>
    <xf numFmtId="0" fontId="3" fillId="0" borderId="12" xfId="4" applyFont="1" applyBorder="1" applyAlignment="1">
      <alignment horizontal="left"/>
    </xf>
    <xf numFmtId="0" fontId="3" fillId="0" borderId="0" xfId="4" applyFont="1" applyBorder="1" applyAlignment="1">
      <alignment horizontal="left"/>
    </xf>
    <xf numFmtId="0" fontId="3" fillId="0" borderId="0" xfId="4" applyFont="1" applyBorder="1"/>
    <xf numFmtId="4" fontId="3" fillId="0" borderId="0" xfId="4" applyNumberFormat="1" applyFont="1" applyBorder="1"/>
    <xf numFmtId="9" fontId="3" fillId="0" borderId="0" xfId="5" applyFont="1" applyFill="1" applyBorder="1"/>
    <xf numFmtId="9" fontId="0" fillId="0" borderId="12" xfId="5" applyFont="1" applyBorder="1"/>
    <xf numFmtId="0" fontId="3" fillId="0" borderId="0" xfId="4" applyFont="1" applyBorder="1" applyAlignment="1">
      <alignment horizontal="center"/>
    </xf>
    <xf numFmtId="0" fontId="11" fillId="0" borderId="0" xfId="4" applyFont="1" applyBorder="1" applyAlignment="1">
      <alignment horizontal="center"/>
    </xf>
    <xf numFmtId="0" fontId="8" fillId="0" borderId="26" xfId="4" applyBorder="1"/>
    <xf numFmtId="0" fontId="3" fillId="0" borderId="8" xfId="4" applyFont="1" applyBorder="1" applyAlignment="1">
      <alignment horizontal="center"/>
    </xf>
    <xf numFmtId="0" fontId="11" fillId="0" borderId="8" xfId="4" applyFont="1" applyBorder="1" applyAlignment="1">
      <alignment horizontal="center"/>
    </xf>
    <xf numFmtId="4" fontId="3" fillId="0" borderId="8" xfId="4" applyNumberFormat="1" applyFont="1" applyBorder="1"/>
    <xf numFmtId="10" fontId="11" fillId="0" borderId="8" xfId="5" applyNumberFormat="1" applyFont="1" applyFill="1" applyBorder="1"/>
    <xf numFmtId="10" fontId="8" fillId="0" borderId="8" xfId="5" applyNumberFormat="1" applyFont="1" applyBorder="1"/>
    <xf numFmtId="0" fontId="8" fillId="0" borderId="27" xfId="4" applyBorder="1"/>
    <xf numFmtId="0" fontId="11" fillId="0" borderId="31" xfId="4" applyFont="1" applyBorder="1" applyAlignment="1">
      <alignment horizontal="center" vertical="center"/>
    </xf>
    <xf numFmtId="0" fontId="11" fillId="0" borderId="32" xfId="4" applyFont="1" applyBorder="1" applyAlignment="1">
      <alignment horizontal="center" vertical="center" wrapText="1"/>
    </xf>
    <xf numFmtId="0" fontId="11" fillId="0" borderId="31" xfId="4" applyFont="1" applyBorder="1" applyAlignment="1">
      <alignment horizontal="center"/>
    </xf>
    <xf numFmtId="0" fontId="3" fillId="0" borderId="32" xfId="4" applyFont="1" applyBorder="1"/>
    <xf numFmtId="10" fontId="11" fillId="0" borderId="32" xfId="4" applyNumberFormat="1" applyFont="1" applyBorder="1"/>
    <xf numFmtId="0" fontId="3" fillId="0" borderId="31" xfId="4" applyFont="1" applyBorder="1" applyAlignment="1">
      <alignment horizontal="center"/>
    </xf>
    <xf numFmtId="10" fontId="3" fillId="0" borderId="32" xfId="4" applyNumberFormat="1" applyFont="1" applyBorder="1"/>
    <xf numFmtId="49" fontId="3" fillId="0" borderId="31" xfId="4" applyNumberFormat="1" applyFont="1" applyBorder="1" applyAlignment="1">
      <alignment horizontal="right"/>
    </xf>
    <xf numFmtId="49" fontId="11" fillId="0" borderId="31" xfId="4" applyNumberFormat="1" applyFont="1" applyBorder="1" applyAlignment="1">
      <alignment horizontal="center"/>
    </xf>
    <xf numFmtId="4" fontId="3" fillId="0" borderId="32" xfId="4" applyNumberFormat="1" applyFont="1" applyBorder="1"/>
    <xf numFmtId="10" fontId="11" fillId="0" borderId="32" xfId="5" applyNumberFormat="1" applyFont="1" applyFill="1" applyBorder="1"/>
    <xf numFmtId="0" fontId="3" fillId="0" borderId="33" xfId="4" applyFont="1" applyBorder="1" applyAlignment="1">
      <alignment horizontal="center"/>
    </xf>
    <xf numFmtId="0" fontId="11" fillId="0" borderId="34" xfId="4" applyFont="1" applyBorder="1" applyAlignment="1">
      <alignment horizontal="center"/>
    </xf>
    <xf numFmtId="4" fontId="3" fillId="0" borderId="34" xfId="4" applyNumberFormat="1" applyFont="1" applyBorder="1"/>
    <xf numFmtId="10" fontId="11" fillId="0" borderId="35" xfId="5" applyNumberFormat="1" applyFont="1" applyFill="1" applyBorder="1"/>
    <xf numFmtId="43" fontId="0" fillId="0" borderId="1" xfId="1" applyFont="1" applyBorder="1" applyAlignment="1">
      <alignment horizontal="right" vertical="center"/>
    </xf>
    <xf numFmtId="43" fontId="0" fillId="0" borderId="1" xfId="1" applyFon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43" fontId="0" fillId="0" borderId="1" xfId="0" applyNumberFormat="1" applyBorder="1"/>
    <xf numFmtId="43" fontId="0" fillId="0" borderId="1" xfId="0" applyNumberFormat="1" applyBorder="1" applyAlignment="1">
      <alignment horizontal="center" vertical="center"/>
    </xf>
    <xf numFmtId="43" fontId="0" fillId="0" borderId="0" xfId="0" applyNumberFormat="1"/>
    <xf numFmtId="10" fontId="0" fillId="0" borderId="1" xfId="8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3" fontId="1" fillId="0" borderId="4" xfId="0" applyNumberFormat="1" applyFont="1" applyBorder="1" applyAlignment="1">
      <alignment horizontal="center"/>
    </xf>
    <xf numFmtId="43" fontId="0" fillId="0" borderId="1" xfId="0" applyNumberFormat="1" applyBorder="1" applyAlignment="1">
      <alignment horizontal="center"/>
    </xf>
    <xf numFmtId="0" fontId="0" fillId="0" borderId="0" xfId="0" applyBorder="1" applyAlignment="1">
      <alignment vertical="center"/>
    </xf>
    <xf numFmtId="43" fontId="1" fillId="0" borderId="1" xfId="0" applyNumberFormat="1" applyFont="1" applyBorder="1" applyAlignment="1"/>
    <xf numFmtId="0" fontId="0" fillId="0" borderId="31" xfId="0" applyBorder="1" applyAlignment="1">
      <alignment horizontal="center"/>
    </xf>
    <xf numFmtId="43" fontId="0" fillId="0" borderId="32" xfId="0" applyNumberFormat="1" applyBorder="1" applyAlignment="1">
      <alignment horizontal="center" vertical="center"/>
    </xf>
    <xf numFmtId="9" fontId="0" fillId="0" borderId="32" xfId="0" applyNumberFormat="1" applyBorder="1" applyAlignment="1">
      <alignment horizontal="center" vertical="center"/>
    </xf>
    <xf numFmtId="43" fontId="0" fillId="0" borderId="32" xfId="1" applyFont="1" applyBorder="1"/>
    <xf numFmtId="9" fontId="0" fillId="0" borderId="32" xfId="0" applyNumberFormat="1" applyBorder="1" applyAlignment="1">
      <alignment horizontal="center"/>
    </xf>
    <xf numFmtId="43" fontId="0" fillId="0" borderId="32" xfId="0" applyNumberFormat="1" applyBorder="1"/>
    <xf numFmtId="43" fontId="1" fillId="0" borderId="32" xfId="0" applyNumberFormat="1" applyFont="1" applyBorder="1" applyAlignment="1">
      <alignment horizontal="center"/>
    </xf>
    <xf numFmtId="9" fontId="1" fillId="0" borderId="34" xfId="0" applyNumberFormat="1" applyFont="1" applyBorder="1"/>
    <xf numFmtId="2" fontId="0" fillId="0" borderId="34" xfId="0" applyNumberFormat="1" applyBorder="1" applyAlignment="1">
      <alignment horizontal="center" vertical="center"/>
    </xf>
    <xf numFmtId="1" fontId="1" fillId="0" borderId="35" xfId="0" applyNumberFormat="1" applyFont="1" applyBorder="1" applyAlignment="1">
      <alignment horizontal="center" vertical="center"/>
    </xf>
    <xf numFmtId="0" fontId="0" fillId="0" borderId="0" xfId="0" applyBorder="1" applyAlignment="1"/>
    <xf numFmtId="0" fontId="0" fillId="0" borderId="0" xfId="0" applyBorder="1" applyAlignment="1">
      <alignment horizontal="right"/>
    </xf>
    <xf numFmtId="10" fontId="0" fillId="0" borderId="0" xfId="0" applyNumberFormat="1" applyBorder="1" applyAlignment="1"/>
    <xf numFmtId="43" fontId="0" fillId="0" borderId="1" xfId="1" applyNumberFormat="1" applyFont="1" applyBorder="1" applyAlignment="1">
      <alignment wrapText="1"/>
    </xf>
    <xf numFmtId="43" fontId="0" fillId="0" borderId="1" xfId="1" applyNumberFormat="1" applyFont="1" applyBorder="1" applyAlignment="1">
      <alignment vertical="center" wrapText="1"/>
    </xf>
    <xf numFmtId="0" fontId="18" fillId="0" borderId="0" xfId="0" applyFont="1"/>
    <xf numFmtId="43" fontId="0" fillId="0" borderId="1" xfId="1" applyFont="1" applyFill="1" applyBorder="1" applyAlignment="1">
      <alignment horizontal="right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wrapText="1"/>
      <protection locked="0"/>
    </xf>
    <xf numFmtId="43" fontId="0" fillId="0" borderId="1" xfId="1" applyFont="1" applyBorder="1" applyAlignment="1" applyProtection="1">
      <alignment wrapText="1"/>
      <protection locked="0"/>
    </xf>
    <xf numFmtId="43" fontId="0" fillId="0" borderId="1" xfId="1" applyFont="1" applyBorder="1" applyAlignment="1" applyProtection="1">
      <alignment vertical="center" wrapText="1"/>
      <protection locked="0"/>
    </xf>
    <xf numFmtId="43" fontId="0" fillId="0" borderId="1" xfId="1" applyFont="1" applyFill="1" applyBorder="1" applyAlignment="1" applyProtection="1">
      <alignment wrapText="1"/>
      <protection locked="0"/>
    </xf>
    <xf numFmtId="0" fontId="0" fillId="0" borderId="0" xfId="0" applyFill="1"/>
    <xf numFmtId="0" fontId="0" fillId="0" borderId="40" xfId="0" applyFill="1" applyBorder="1" applyAlignment="1">
      <alignment horizontal="center" vertical="center" wrapText="1"/>
    </xf>
    <xf numFmtId="43" fontId="0" fillId="0" borderId="1" xfId="1" applyFont="1" applyFill="1" applyBorder="1"/>
    <xf numFmtId="0" fontId="0" fillId="0" borderId="1" xfId="0" applyFill="1" applyBorder="1" applyAlignment="1">
      <alignment horizontal="center" vertical="center"/>
    </xf>
    <xf numFmtId="1" fontId="0" fillId="0" borderId="1" xfId="0" applyNumberFormat="1" applyFont="1" applyFill="1" applyBorder="1" applyAlignment="1">
      <alignment horizontal="justify" vertical="center" wrapText="1"/>
    </xf>
    <xf numFmtId="1" fontId="2" fillId="0" borderId="1" xfId="0" applyNumberFormat="1" applyFont="1" applyFill="1" applyBorder="1" applyAlignment="1">
      <alignment horizontal="justify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 applyProtection="1">
      <alignment horizontal="center" vertical="center"/>
    </xf>
    <xf numFmtId="1" fontId="19" fillId="0" borderId="1" xfId="0" applyNumberFormat="1" applyFont="1" applyFill="1" applyBorder="1" applyAlignment="1">
      <alignment horizontal="justify" vertical="center" wrapText="1"/>
    </xf>
    <xf numFmtId="1" fontId="3" fillId="0" borderId="1" xfId="0" applyNumberFormat="1" applyFont="1" applyFill="1" applyBorder="1" applyAlignment="1">
      <alignment horizontal="justify" vertical="center" wrapText="1"/>
    </xf>
    <xf numFmtId="1" fontId="0" fillId="0" borderId="1" xfId="0" applyNumberForma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19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 applyProtection="1">
      <alignment horizontal="center" vertical="center"/>
    </xf>
    <xf numFmtId="43" fontId="19" fillId="0" borderId="1" xfId="1" applyFont="1" applyFill="1" applyBorder="1" applyAlignment="1">
      <alignment horizontal="right" vertical="center"/>
    </xf>
    <xf numFmtId="1" fontId="0" fillId="0" borderId="1" xfId="0" applyNumberForma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justify" vertical="center" wrapText="1"/>
    </xf>
    <xf numFmtId="0" fontId="19" fillId="0" borderId="1" xfId="0" applyFont="1" applyFill="1" applyBorder="1" applyAlignment="1" applyProtection="1">
      <alignment horizontal="justify" vertical="center"/>
      <protection hidden="1"/>
    </xf>
    <xf numFmtId="0" fontId="3" fillId="0" borderId="1" xfId="0" applyFont="1" applyFill="1" applyBorder="1" applyAlignment="1" applyProtection="1">
      <alignment horizontal="justify" vertical="center"/>
      <protection hidden="1"/>
    </xf>
    <xf numFmtId="0" fontId="19" fillId="0" borderId="1" xfId="0" applyFont="1" applyFill="1" applyBorder="1" applyAlignment="1" applyProtection="1">
      <alignment horizontal="justify" vertical="center" wrapText="1"/>
      <protection hidden="1"/>
    </xf>
    <xf numFmtId="0" fontId="19" fillId="0" borderId="1" xfId="0" applyFont="1" applyFill="1" applyBorder="1" applyAlignment="1">
      <alignment horizontal="left"/>
    </xf>
    <xf numFmtId="0" fontId="19" fillId="0" borderId="1" xfId="0" applyFont="1" applyFill="1" applyBorder="1" applyAlignment="1" applyProtection="1">
      <alignment horizontal="center"/>
    </xf>
    <xf numFmtId="0" fontId="19" fillId="0" borderId="3" xfId="0" applyFont="1" applyFill="1" applyBorder="1" applyAlignment="1">
      <alignment horizontal="center"/>
    </xf>
    <xf numFmtId="0" fontId="3" fillId="0" borderId="1" xfId="0" applyFont="1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 applyProtection="1">
      <alignment horizontal="center" vertical="center" wrapText="1"/>
      <protection locked="0"/>
    </xf>
    <xf numFmtId="0" fontId="0" fillId="0" borderId="1" xfId="0" applyFill="1" applyBorder="1" applyAlignment="1" applyProtection="1">
      <alignment horizontal="center" wrapText="1"/>
      <protection locked="0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3" fontId="0" fillId="0" borderId="1" xfId="1" applyFont="1" applyFill="1" applyBorder="1" applyAlignment="1">
      <alignment wrapText="1"/>
    </xf>
    <xf numFmtId="0" fontId="19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Border="1"/>
    <xf numFmtId="43" fontId="0" fillId="0" borderId="1" xfId="0" applyNumberFormat="1" applyFill="1" applyBorder="1"/>
    <xf numFmtId="9" fontId="0" fillId="0" borderId="1" xfId="0" applyNumberFormat="1" applyFill="1" applyBorder="1" applyAlignment="1">
      <alignment horizontal="center" vertical="center"/>
    </xf>
    <xf numFmtId="10" fontId="0" fillId="0" borderId="1" xfId="8" applyNumberFormat="1" applyFont="1" applyFill="1" applyBorder="1" applyAlignment="1">
      <alignment horizontal="center"/>
    </xf>
    <xf numFmtId="0" fontId="0" fillId="0" borderId="1" xfId="0" applyFill="1" applyBorder="1"/>
    <xf numFmtId="43" fontId="0" fillId="0" borderId="1" xfId="0" applyNumberFormat="1" applyFill="1" applyBorder="1" applyAlignment="1">
      <alignment horizontal="center" vertical="center"/>
    </xf>
    <xf numFmtId="9" fontId="0" fillId="0" borderId="1" xfId="0" applyNumberFormat="1" applyFill="1" applyBorder="1"/>
    <xf numFmtId="43" fontId="0" fillId="0" borderId="1" xfId="0" applyNumberFormat="1" applyFill="1" applyBorder="1" applyAlignment="1">
      <alignment horizontal="center"/>
    </xf>
    <xf numFmtId="2" fontId="0" fillId="0" borderId="34" xfId="0" applyNumberFormat="1" applyFill="1" applyBorder="1" applyAlignment="1">
      <alignment horizontal="center" vertical="center"/>
    </xf>
    <xf numFmtId="9" fontId="0" fillId="0" borderId="1" xfId="0" applyNumberFormat="1" applyFill="1" applyBorder="1" applyAlignment="1">
      <alignment horizontal="center"/>
    </xf>
    <xf numFmtId="43" fontId="0" fillId="0" borderId="1" xfId="0" applyNumberFormat="1" applyFill="1" applyBorder="1" applyAlignment="1">
      <alignment vertical="center"/>
    </xf>
    <xf numFmtId="0" fontId="19" fillId="0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/>
    <xf numFmtId="0" fontId="0" fillId="2" borderId="1" xfId="0" applyFill="1" applyBorder="1" applyAlignment="1"/>
    <xf numFmtId="0" fontId="19" fillId="0" borderId="1" xfId="0" applyFont="1" applyFill="1" applyBorder="1" applyAlignment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2" borderId="1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0" fillId="3" borderId="1" xfId="0" applyFill="1" applyBorder="1" applyAlignment="1">
      <alignment horizontal="center" vertical="center" wrapText="1"/>
    </xf>
    <xf numFmtId="0" fontId="10" fillId="0" borderId="5" xfId="2" quotePrefix="1" applyFont="1" applyBorder="1" applyAlignment="1">
      <alignment horizontal="center" vertical="center"/>
    </xf>
    <xf numFmtId="0" fontId="10" fillId="0" borderId="6" xfId="2" quotePrefix="1" applyFont="1" applyBorder="1" applyAlignment="1">
      <alignment horizontal="center" vertical="center"/>
    </xf>
    <xf numFmtId="0" fontId="10" fillId="0" borderId="7" xfId="2" quotePrefix="1" applyFont="1" applyBorder="1" applyAlignment="1">
      <alignment horizontal="center" vertical="center"/>
    </xf>
    <xf numFmtId="0" fontId="11" fillId="0" borderId="28" xfId="4" applyFont="1" applyBorder="1" applyAlignment="1">
      <alignment horizontal="center"/>
    </xf>
    <xf numFmtId="0" fontId="11" fillId="0" borderId="29" xfId="4" applyFont="1" applyBorder="1" applyAlignment="1">
      <alignment horizontal="center"/>
    </xf>
    <xf numFmtId="0" fontId="11" fillId="0" borderId="30" xfId="4" applyFont="1" applyBorder="1" applyAlignment="1">
      <alignment horizontal="center"/>
    </xf>
    <xf numFmtId="0" fontId="7" fillId="0" borderId="23" xfId="2" applyFont="1" applyBorder="1" applyAlignment="1">
      <alignment horizontal="center" vertical="center" wrapText="1"/>
    </xf>
    <xf numFmtId="0" fontId="7" fillId="0" borderId="24" xfId="2" applyFont="1" applyBorder="1" applyAlignment="1">
      <alignment horizontal="center" vertical="center" wrapText="1"/>
    </xf>
    <xf numFmtId="0" fontId="7" fillId="0" borderId="25" xfId="2" applyFont="1" applyBorder="1" applyAlignment="1">
      <alignment horizontal="center" vertical="center" wrapText="1"/>
    </xf>
    <xf numFmtId="0" fontId="7" fillId="0" borderId="26" xfId="2" applyFont="1" applyBorder="1" applyAlignment="1">
      <alignment horizontal="center" vertical="center" wrapText="1"/>
    </xf>
    <xf numFmtId="0" fontId="7" fillId="0" borderId="8" xfId="2" applyFont="1" applyBorder="1" applyAlignment="1">
      <alignment horizontal="center" vertical="center" wrapText="1"/>
    </xf>
    <xf numFmtId="0" fontId="7" fillId="0" borderId="27" xfId="2" applyFont="1" applyBorder="1" applyAlignment="1">
      <alignment horizontal="center" vertical="center" wrapText="1"/>
    </xf>
    <xf numFmtId="0" fontId="9" fillId="0" borderId="26" xfId="3" applyFont="1" applyBorder="1" applyAlignment="1">
      <alignment horizontal="center" wrapText="1"/>
    </xf>
    <xf numFmtId="0" fontId="9" fillId="0" borderId="8" xfId="3" applyFont="1" applyBorder="1" applyAlignment="1">
      <alignment horizontal="center" wrapText="1"/>
    </xf>
    <xf numFmtId="0" fontId="9" fillId="0" borderId="27" xfId="3" applyFont="1" applyBorder="1" applyAlignment="1">
      <alignment horizontal="center" wrapText="1"/>
    </xf>
    <xf numFmtId="0" fontId="14" fillId="0" borderId="13" xfId="6" applyFont="1" applyBorder="1" applyAlignment="1">
      <alignment horizontal="right" vertical="center"/>
    </xf>
    <xf numFmtId="0" fontId="14" fillId="0" borderId="10" xfId="6" applyFont="1" applyBorder="1" applyAlignment="1">
      <alignment horizontal="right" vertical="center"/>
    </xf>
    <xf numFmtId="0" fontId="13" fillId="2" borderId="5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14" fillId="0" borderId="13" xfId="6" applyFont="1" applyBorder="1" applyAlignment="1">
      <alignment horizontal="center" vertical="center"/>
    </xf>
    <xf numFmtId="0" fontId="14" fillId="0" borderId="10" xfId="6" applyFont="1" applyBorder="1" applyAlignment="1">
      <alignment horizontal="center" vertical="center"/>
    </xf>
    <xf numFmtId="0" fontId="15" fillId="0" borderId="9" xfId="6" applyFont="1" applyBorder="1" applyAlignment="1">
      <alignment horizontal="center" vertical="center"/>
    </xf>
    <xf numFmtId="0" fontId="15" fillId="0" borderId="0" xfId="6" applyFont="1" applyBorder="1" applyAlignment="1">
      <alignment horizontal="center" vertical="center"/>
    </xf>
    <xf numFmtId="0" fontId="15" fillId="0" borderId="12" xfId="6" applyFont="1" applyBorder="1" applyAlignment="1">
      <alignment horizontal="center" vertical="center"/>
    </xf>
    <xf numFmtId="0" fontId="14" fillId="0" borderId="20" xfId="6" applyFont="1" applyBorder="1" applyAlignment="1">
      <alignment horizontal="center" vertical="center"/>
    </xf>
    <xf numFmtId="0" fontId="14" fillId="0" borderId="21" xfId="6" applyFont="1" applyBorder="1" applyAlignment="1">
      <alignment horizontal="center" vertical="center"/>
    </xf>
    <xf numFmtId="0" fontId="14" fillId="0" borderId="17" xfId="6" applyFont="1" applyBorder="1" applyAlignment="1">
      <alignment horizontal="center" vertical="center"/>
    </xf>
    <xf numFmtId="0" fontId="14" fillId="0" borderId="18" xfId="6" applyFont="1" applyBorder="1" applyAlignment="1">
      <alignment horizontal="center" vertical="center"/>
    </xf>
    <xf numFmtId="0" fontId="0" fillId="0" borderId="31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1" fontId="2" fillId="2" borderId="3" xfId="0" applyNumberFormat="1" applyFont="1" applyFill="1" applyBorder="1" applyAlignment="1">
      <alignment horizontal="left" vertical="center" wrapText="1"/>
    </xf>
    <xf numFmtId="1" fontId="2" fillId="2" borderId="36" xfId="0" applyNumberFormat="1" applyFont="1" applyFill="1" applyBorder="1" applyAlignment="1">
      <alignment horizontal="left" vertical="center" wrapText="1"/>
    </xf>
    <xf numFmtId="1" fontId="3" fillId="2" borderId="3" xfId="0" applyNumberFormat="1" applyFont="1" applyFill="1" applyBorder="1" applyAlignment="1">
      <alignment horizontal="left" vertical="center" wrapText="1"/>
    </xf>
    <xf numFmtId="1" fontId="3" fillId="2" borderId="36" xfId="0" applyNumberFormat="1" applyFont="1" applyFill="1" applyBorder="1" applyAlignment="1">
      <alignment horizontal="left" vertical="center" wrapText="1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2" borderId="41" xfId="0" applyFill="1" applyBorder="1" applyAlignment="1">
      <alignment horizontal="center"/>
    </xf>
    <xf numFmtId="0" fontId="0" fillId="2" borderId="37" xfId="0" applyFill="1" applyBorder="1" applyAlignment="1">
      <alignment horizontal="center"/>
    </xf>
    <xf numFmtId="0" fontId="0" fillId="2" borderId="39" xfId="0" applyFill="1" applyBorder="1" applyAlignment="1">
      <alignment horizontal="center"/>
    </xf>
    <xf numFmtId="0" fontId="0" fillId="2" borderId="3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1" fontId="3" fillId="2" borderId="3" xfId="0" applyNumberFormat="1" applyFont="1" applyFill="1" applyBorder="1" applyAlignment="1">
      <alignment horizontal="center" vertical="center" wrapText="1"/>
    </xf>
    <xf numFmtId="1" fontId="3" fillId="2" borderId="36" xfId="0" applyNumberFormat="1" applyFont="1" applyFill="1" applyBorder="1" applyAlignment="1">
      <alignment horizontal="center" vertical="center" wrapText="1"/>
    </xf>
    <xf numFmtId="1" fontId="0" fillId="2" borderId="3" xfId="0" applyNumberFormat="1" applyFill="1" applyBorder="1" applyAlignment="1">
      <alignment horizontal="left" vertical="center" wrapText="1"/>
    </xf>
    <xf numFmtId="1" fontId="0" fillId="2" borderId="36" xfId="0" applyNumberFormat="1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36" xfId="0" applyFill="1" applyBorder="1" applyAlignment="1">
      <alignment horizontal="left" vertical="center" wrapText="1"/>
    </xf>
    <xf numFmtId="0" fontId="0" fillId="0" borderId="47" xfId="0" applyBorder="1" applyAlignment="1">
      <alignment horizontal="center"/>
    </xf>
    <xf numFmtId="0" fontId="1" fillId="0" borderId="41" xfId="0" applyFont="1" applyBorder="1" applyAlignment="1">
      <alignment horizontal="left"/>
    </xf>
    <xf numFmtId="0" fontId="1" fillId="0" borderId="38" xfId="0" applyFont="1" applyBorder="1" applyAlignment="1">
      <alignment horizontal="left"/>
    </xf>
    <xf numFmtId="0" fontId="1" fillId="0" borderId="45" xfId="0" applyFont="1" applyBorder="1" applyAlignment="1">
      <alignment horizontal="left"/>
    </xf>
    <xf numFmtId="0" fontId="1" fillId="0" borderId="46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7" xfId="0" applyBorder="1" applyAlignment="1">
      <alignment horizontal="left"/>
    </xf>
    <xf numFmtId="0" fontId="0" fillId="0" borderId="39" xfId="0" applyBorder="1" applyAlignment="1">
      <alignment horizontal="left"/>
    </xf>
    <xf numFmtId="0" fontId="16" fillId="2" borderId="3" xfId="0" applyFont="1" applyFill="1" applyBorder="1" applyAlignment="1">
      <alignment horizontal="left" vertical="center" wrapText="1"/>
    </xf>
    <xf numFmtId="0" fontId="16" fillId="2" borderId="36" xfId="0" applyFont="1" applyFill="1" applyBorder="1" applyAlignment="1">
      <alignment horizontal="left" vertical="center" wrapText="1"/>
    </xf>
  </cellXfs>
  <cellStyles count="9">
    <cellStyle name="Estilo 1" xfId="2"/>
    <cellStyle name="Normal" xfId="0" builtinId="0"/>
    <cellStyle name="Normal 2 10" xfId="4"/>
    <cellStyle name="Normal 2 2" xfId="3"/>
    <cellStyle name="Normal_Planilha de Montagem_Baixio de Irece_100316" xfId="6"/>
    <cellStyle name="Porcentagem" xfId="8" builtinId="5"/>
    <cellStyle name="Porcentagem 10" xfId="5"/>
    <cellStyle name="Porcentagem 3" xfId="7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63"/>
  <sheetViews>
    <sheetView tabSelected="1" topLeftCell="A28" zoomScaleNormal="100" workbookViewId="0">
      <selection activeCell="K31" sqref="K31"/>
    </sheetView>
  </sheetViews>
  <sheetFormatPr defaultRowHeight="15"/>
  <cols>
    <col min="2" max="2" width="44.42578125" customWidth="1"/>
    <col min="3" max="3" width="10.7109375" customWidth="1"/>
    <col min="4" max="4" width="9.5703125" customWidth="1"/>
    <col min="5" max="6" width="9.140625" customWidth="1"/>
    <col min="7" max="7" width="13.85546875" customWidth="1"/>
    <col min="8" max="8" width="14.42578125" customWidth="1"/>
    <col min="11" max="11" width="11.5703125" bestFit="1" customWidth="1"/>
  </cols>
  <sheetData>
    <row r="1" spans="1:10" ht="14.45" customHeight="1">
      <c r="A1" s="181" t="s">
        <v>117</v>
      </c>
      <c r="B1" s="181"/>
      <c r="C1" s="181"/>
      <c r="D1" s="181"/>
      <c r="E1" s="181"/>
      <c r="F1" s="181"/>
      <c r="G1" s="181"/>
      <c r="H1" s="181"/>
    </row>
    <row r="2" spans="1:10">
      <c r="A2" s="181"/>
      <c r="B2" s="181"/>
      <c r="C2" s="181"/>
      <c r="D2" s="181"/>
      <c r="E2" s="181"/>
      <c r="F2" s="181"/>
      <c r="G2" s="181"/>
      <c r="H2" s="181"/>
      <c r="J2" s="126"/>
    </row>
    <row r="3" spans="1:10">
      <c r="A3" s="181"/>
      <c r="B3" s="181"/>
      <c r="C3" s="181"/>
      <c r="D3" s="181"/>
      <c r="E3" s="181"/>
      <c r="F3" s="181"/>
      <c r="G3" s="181"/>
      <c r="H3" s="181"/>
    </row>
    <row r="4" spans="1:10">
      <c r="A4" s="182" t="s">
        <v>0</v>
      </c>
      <c r="B4" s="182" t="s">
        <v>1</v>
      </c>
      <c r="C4" s="183" t="s">
        <v>40</v>
      </c>
      <c r="D4" s="183" t="s">
        <v>39</v>
      </c>
      <c r="E4" s="182" t="s">
        <v>2</v>
      </c>
      <c r="F4" s="182" t="s">
        <v>3</v>
      </c>
      <c r="G4" s="182" t="s">
        <v>4</v>
      </c>
      <c r="H4" s="182" t="s">
        <v>5</v>
      </c>
    </row>
    <row r="5" spans="1:10">
      <c r="A5" s="182"/>
      <c r="B5" s="182"/>
      <c r="C5" s="184"/>
      <c r="D5" s="184"/>
      <c r="E5" s="182"/>
      <c r="F5" s="182"/>
      <c r="G5" s="182"/>
      <c r="H5" s="182"/>
    </row>
    <row r="6" spans="1:10">
      <c r="A6" s="173"/>
      <c r="B6" s="173"/>
      <c r="C6" s="173"/>
      <c r="D6" s="173"/>
      <c r="E6" s="173"/>
      <c r="F6" s="173"/>
      <c r="G6" s="173"/>
      <c r="H6" s="173"/>
    </row>
    <row r="7" spans="1:10">
      <c r="A7" s="2">
        <v>1</v>
      </c>
      <c r="B7" s="3" t="s">
        <v>7</v>
      </c>
      <c r="C7" s="3"/>
      <c r="D7" s="3" t="s">
        <v>202</v>
      </c>
      <c r="E7" s="4" t="s">
        <v>8</v>
      </c>
      <c r="F7" s="120">
        <v>3</v>
      </c>
      <c r="G7" s="94">
        <v>38937.040000000001</v>
      </c>
      <c r="H7" s="94">
        <f>F7*G7</f>
        <v>116811.12</v>
      </c>
    </row>
    <row r="8" spans="1:10">
      <c r="A8" s="174"/>
      <c r="B8" s="174"/>
      <c r="C8" s="174"/>
      <c r="D8" s="174"/>
      <c r="E8" s="174"/>
      <c r="F8" s="174"/>
      <c r="G8" s="174"/>
      <c r="H8" s="174"/>
    </row>
    <row r="9" spans="1:10">
      <c r="A9" s="2">
        <v>2</v>
      </c>
      <c r="B9" s="3" t="s">
        <v>9</v>
      </c>
      <c r="C9" s="3"/>
      <c r="D9" s="3" t="s">
        <v>203</v>
      </c>
      <c r="E9" s="4" t="s">
        <v>6</v>
      </c>
      <c r="F9" s="120">
        <v>1</v>
      </c>
      <c r="G9" s="94">
        <v>5224.5</v>
      </c>
      <c r="H9" s="94">
        <f>F9*G9</f>
        <v>5224.5</v>
      </c>
    </row>
    <row r="10" spans="1:10">
      <c r="A10" s="174"/>
      <c r="B10" s="174"/>
      <c r="C10" s="174"/>
      <c r="D10" s="174"/>
      <c r="E10" s="174"/>
      <c r="F10" s="174"/>
      <c r="G10" s="174"/>
      <c r="H10" s="174"/>
    </row>
    <row r="11" spans="1:10">
      <c r="A11" s="2">
        <v>3</v>
      </c>
      <c r="B11" s="3" t="s">
        <v>10</v>
      </c>
      <c r="C11" s="3"/>
      <c r="D11" s="3" t="s">
        <v>204</v>
      </c>
      <c r="E11" s="4" t="s">
        <v>6</v>
      </c>
      <c r="F11" s="120">
        <v>1</v>
      </c>
      <c r="G11" s="94">
        <v>4752.62</v>
      </c>
      <c r="H11" s="94">
        <f>F11*G11</f>
        <v>4752.62</v>
      </c>
    </row>
    <row r="12" spans="1:10">
      <c r="A12" s="174"/>
      <c r="B12" s="174"/>
      <c r="C12" s="174"/>
      <c r="D12" s="174"/>
      <c r="E12" s="174"/>
      <c r="F12" s="174"/>
      <c r="G12" s="174"/>
      <c r="H12" s="174"/>
    </row>
    <row r="13" spans="1:10">
      <c r="A13" s="2">
        <v>4</v>
      </c>
      <c r="B13" s="3" t="s">
        <v>11</v>
      </c>
      <c r="C13" s="98" t="s">
        <v>229</v>
      </c>
      <c r="D13" s="159" t="s">
        <v>47</v>
      </c>
      <c r="E13" s="4" t="s">
        <v>12</v>
      </c>
      <c r="F13" s="120">
        <v>6</v>
      </c>
      <c r="G13" s="94">
        <v>393.33</v>
      </c>
      <c r="H13" s="94">
        <f>F13*G13</f>
        <v>2359.98</v>
      </c>
    </row>
    <row r="14" spans="1:10">
      <c r="A14" s="174"/>
      <c r="B14" s="174"/>
      <c r="C14" s="174"/>
      <c r="D14" s="174"/>
      <c r="E14" s="174"/>
      <c r="F14" s="174"/>
      <c r="G14" s="174"/>
      <c r="H14" s="174"/>
    </row>
    <row r="15" spans="1:10">
      <c r="A15" s="2">
        <v>5</v>
      </c>
      <c r="B15" s="3" t="s">
        <v>24</v>
      </c>
      <c r="C15" s="3"/>
      <c r="D15" s="3"/>
      <c r="E15" s="4"/>
      <c r="F15" s="4"/>
      <c r="G15" s="3"/>
      <c r="H15" s="3"/>
    </row>
    <row r="16" spans="1:10" ht="60">
      <c r="A16" s="129" t="s">
        <v>230</v>
      </c>
      <c r="B16" s="130" t="s">
        <v>25</v>
      </c>
      <c r="C16" s="131"/>
      <c r="D16" s="132" t="s">
        <v>253</v>
      </c>
      <c r="E16" s="129" t="s">
        <v>6</v>
      </c>
      <c r="F16" s="133">
        <v>2</v>
      </c>
      <c r="G16" s="119">
        <v>1735503.51</v>
      </c>
      <c r="H16" s="119">
        <f t="shared" ref="H16:H38" si="0">ROUND(F16*G16,2)</f>
        <v>3471007.02</v>
      </c>
    </row>
    <row r="17" spans="1:11" ht="30">
      <c r="A17" s="129" t="s">
        <v>231</v>
      </c>
      <c r="B17" s="134" t="s">
        <v>26</v>
      </c>
      <c r="C17" s="135"/>
      <c r="D17" s="132" t="s">
        <v>253</v>
      </c>
      <c r="E17" s="129" t="s">
        <v>6</v>
      </c>
      <c r="F17" s="133">
        <v>2</v>
      </c>
      <c r="G17" s="119">
        <v>99000</v>
      </c>
      <c r="H17" s="119">
        <f t="shared" si="0"/>
        <v>198000</v>
      </c>
    </row>
    <row r="18" spans="1:11" ht="30">
      <c r="A18" s="129" t="s">
        <v>232</v>
      </c>
      <c r="B18" s="134" t="s">
        <v>27</v>
      </c>
      <c r="C18" s="135"/>
      <c r="D18" s="132" t="s">
        <v>253</v>
      </c>
      <c r="E18" s="129" t="s">
        <v>36</v>
      </c>
      <c r="F18" s="133">
        <v>18</v>
      </c>
      <c r="G18" s="119">
        <v>3702</v>
      </c>
      <c r="H18" s="119">
        <f t="shared" si="0"/>
        <v>66636</v>
      </c>
    </row>
    <row r="19" spans="1:11" ht="45">
      <c r="A19" s="129" t="s">
        <v>233</v>
      </c>
      <c r="B19" s="136" t="s">
        <v>28</v>
      </c>
      <c r="C19" s="136"/>
      <c r="D19" s="132" t="s">
        <v>253</v>
      </c>
      <c r="E19" s="129" t="s">
        <v>6</v>
      </c>
      <c r="F19" s="133">
        <v>2</v>
      </c>
      <c r="G19" s="119">
        <v>49200</v>
      </c>
      <c r="H19" s="119">
        <f t="shared" si="0"/>
        <v>98400</v>
      </c>
    </row>
    <row r="20" spans="1:11" ht="30">
      <c r="A20" s="129" t="s">
        <v>234</v>
      </c>
      <c r="B20" s="137" t="s">
        <v>29</v>
      </c>
      <c r="C20" s="137"/>
      <c r="D20" s="132" t="s">
        <v>253</v>
      </c>
      <c r="E20" s="129" t="s">
        <v>6</v>
      </c>
      <c r="F20" s="133">
        <v>2</v>
      </c>
      <c r="G20" s="119">
        <v>14520</v>
      </c>
      <c r="H20" s="119">
        <f t="shared" si="0"/>
        <v>29040</v>
      </c>
    </row>
    <row r="21" spans="1:11" ht="30">
      <c r="A21" s="129" t="s">
        <v>235</v>
      </c>
      <c r="B21" s="137" t="s">
        <v>30</v>
      </c>
      <c r="C21" s="137"/>
      <c r="D21" s="132" t="s">
        <v>253</v>
      </c>
      <c r="E21" s="129" t="s">
        <v>6</v>
      </c>
      <c r="F21" s="133">
        <v>2</v>
      </c>
      <c r="G21" s="119">
        <v>45337</v>
      </c>
      <c r="H21" s="119">
        <f t="shared" si="0"/>
        <v>90674</v>
      </c>
    </row>
    <row r="22" spans="1:11" ht="45">
      <c r="A22" s="129" t="s">
        <v>236</v>
      </c>
      <c r="B22" s="137" t="s">
        <v>31</v>
      </c>
      <c r="C22" s="137"/>
      <c r="D22" s="132" t="s">
        <v>253</v>
      </c>
      <c r="E22" s="129" t="s">
        <v>6</v>
      </c>
      <c r="F22" s="133">
        <v>2</v>
      </c>
      <c r="G22" s="119">
        <v>59500</v>
      </c>
      <c r="H22" s="119">
        <f t="shared" si="0"/>
        <v>119000</v>
      </c>
    </row>
    <row r="23" spans="1:11" ht="30">
      <c r="A23" s="129" t="s">
        <v>237</v>
      </c>
      <c r="B23" s="139" t="s">
        <v>32</v>
      </c>
      <c r="C23" s="139"/>
      <c r="D23" s="132" t="s">
        <v>253</v>
      </c>
      <c r="E23" s="138" t="s">
        <v>6</v>
      </c>
      <c r="F23" s="141">
        <v>2</v>
      </c>
      <c r="G23" s="119">
        <v>51562.7</v>
      </c>
      <c r="H23" s="142">
        <f t="shared" si="0"/>
        <v>103125.4</v>
      </c>
    </row>
    <row r="24" spans="1:11" ht="30">
      <c r="A24" s="129" t="s">
        <v>238</v>
      </c>
      <c r="B24" s="137" t="s">
        <v>33</v>
      </c>
      <c r="C24" s="137"/>
      <c r="D24" s="132" t="s">
        <v>253</v>
      </c>
      <c r="E24" s="129" t="s">
        <v>6</v>
      </c>
      <c r="F24" s="133">
        <v>2</v>
      </c>
      <c r="G24" s="119">
        <v>33000</v>
      </c>
      <c r="H24" s="119">
        <f t="shared" si="0"/>
        <v>66000</v>
      </c>
    </row>
    <row r="25" spans="1:11" ht="30">
      <c r="A25" s="129" t="s">
        <v>239</v>
      </c>
      <c r="B25" s="137" t="s">
        <v>34</v>
      </c>
      <c r="C25" s="137"/>
      <c r="D25" s="132" t="s">
        <v>253</v>
      </c>
      <c r="E25" s="129" t="s">
        <v>6</v>
      </c>
      <c r="F25" s="133">
        <v>2</v>
      </c>
      <c r="G25" s="119">
        <v>12100</v>
      </c>
      <c r="H25" s="119">
        <f t="shared" si="0"/>
        <v>24200</v>
      </c>
    </row>
    <row r="26" spans="1:11" ht="30">
      <c r="A26" s="129" t="s">
        <v>240</v>
      </c>
      <c r="B26" s="143" t="s">
        <v>220</v>
      </c>
      <c r="C26" s="143"/>
      <c r="D26" s="132" t="s">
        <v>253</v>
      </c>
      <c r="E26" s="129" t="s">
        <v>6</v>
      </c>
      <c r="F26" s="133">
        <v>2</v>
      </c>
      <c r="G26" s="119">
        <v>14609.71</v>
      </c>
      <c r="H26" s="119">
        <f t="shared" si="0"/>
        <v>29219.42</v>
      </c>
    </row>
    <row r="27" spans="1:11" ht="30">
      <c r="A27" s="129" t="s">
        <v>241</v>
      </c>
      <c r="B27" s="137" t="s">
        <v>34</v>
      </c>
      <c r="C27" s="137"/>
      <c r="D27" s="132" t="s">
        <v>253</v>
      </c>
      <c r="E27" s="129" t="s">
        <v>6</v>
      </c>
      <c r="F27" s="133">
        <v>2</v>
      </c>
      <c r="G27" s="119">
        <v>12100</v>
      </c>
      <c r="H27" s="119">
        <f t="shared" si="0"/>
        <v>24200</v>
      </c>
    </row>
    <row r="28" spans="1:11" ht="45">
      <c r="A28" s="129" t="s">
        <v>242</v>
      </c>
      <c r="B28" s="136" t="s">
        <v>35</v>
      </c>
      <c r="C28" s="136"/>
      <c r="D28" s="132" t="s">
        <v>253</v>
      </c>
      <c r="E28" s="129" t="s">
        <v>6</v>
      </c>
      <c r="F28" s="133">
        <v>2</v>
      </c>
      <c r="G28" s="119">
        <v>35300</v>
      </c>
      <c r="H28" s="119">
        <f t="shared" si="0"/>
        <v>70600</v>
      </c>
    </row>
    <row r="29" spans="1:11" ht="30">
      <c r="A29" s="129" t="s">
        <v>243</v>
      </c>
      <c r="B29" s="144" t="s">
        <v>186</v>
      </c>
      <c r="C29" s="144"/>
      <c r="D29" s="132" t="s">
        <v>253</v>
      </c>
      <c r="E29" s="129" t="s">
        <v>6</v>
      </c>
      <c r="F29" s="133">
        <v>2</v>
      </c>
      <c r="G29" s="119">
        <v>14800</v>
      </c>
      <c r="H29" s="119">
        <f t="shared" si="0"/>
        <v>29600</v>
      </c>
    </row>
    <row r="30" spans="1:11" ht="105">
      <c r="A30" s="129" t="s">
        <v>244</v>
      </c>
      <c r="B30" s="145" t="s">
        <v>223</v>
      </c>
      <c r="C30" s="143"/>
      <c r="D30" s="132" t="s">
        <v>253</v>
      </c>
      <c r="E30" s="129" t="s">
        <v>6</v>
      </c>
      <c r="F30" s="133">
        <v>1</v>
      </c>
      <c r="G30" s="119">
        <v>141296.4</v>
      </c>
      <c r="H30" s="119">
        <f t="shared" si="0"/>
        <v>141296.4</v>
      </c>
      <c r="I30" s="126"/>
      <c r="J30" s="126"/>
      <c r="K30" s="96"/>
    </row>
    <row r="31" spans="1:11" ht="60">
      <c r="A31" s="129" t="s">
        <v>245</v>
      </c>
      <c r="B31" s="145" t="s">
        <v>215</v>
      </c>
      <c r="C31" s="146"/>
      <c r="D31" s="132" t="s">
        <v>253</v>
      </c>
      <c r="E31" s="129" t="s">
        <v>6</v>
      </c>
      <c r="F31" s="133">
        <v>2</v>
      </c>
      <c r="G31" s="119">
        <v>17900</v>
      </c>
      <c r="H31" s="119">
        <f t="shared" si="0"/>
        <v>35800</v>
      </c>
      <c r="K31" s="96"/>
    </row>
    <row r="32" spans="1:11" ht="66" customHeight="1">
      <c r="A32" s="129" t="s">
        <v>246</v>
      </c>
      <c r="B32" s="145" t="s">
        <v>216</v>
      </c>
      <c r="C32" s="146"/>
      <c r="D32" s="132" t="s">
        <v>253</v>
      </c>
      <c r="E32" s="129" t="s">
        <v>6</v>
      </c>
      <c r="F32" s="133">
        <v>2</v>
      </c>
      <c r="G32" s="119">
        <v>3390</v>
      </c>
      <c r="H32" s="119">
        <f t="shared" si="0"/>
        <v>6780</v>
      </c>
      <c r="I32" s="126"/>
      <c r="J32" s="126"/>
    </row>
    <row r="33" spans="1:10" ht="121.5" customHeight="1">
      <c r="A33" s="129" t="s">
        <v>247</v>
      </c>
      <c r="B33" s="145" t="s">
        <v>221</v>
      </c>
      <c r="C33" s="146"/>
      <c r="D33" s="132" t="s">
        <v>253</v>
      </c>
      <c r="E33" s="138" t="s">
        <v>6</v>
      </c>
      <c r="F33" s="141">
        <v>2</v>
      </c>
      <c r="G33" s="119">
        <v>5990</v>
      </c>
      <c r="H33" s="142">
        <f t="shared" si="0"/>
        <v>11980</v>
      </c>
      <c r="I33" s="126"/>
      <c r="J33" s="126"/>
    </row>
    <row r="34" spans="1:10">
      <c r="A34" s="129" t="s">
        <v>248</v>
      </c>
      <c r="B34" s="147" t="s">
        <v>214</v>
      </c>
      <c r="C34" s="146"/>
      <c r="D34" s="132" t="s">
        <v>253</v>
      </c>
      <c r="E34" s="138" t="s">
        <v>6</v>
      </c>
      <c r="F34" s="141">
        <v>6</v>
      </c>
      <c r="G34" s="119">
        <v>17200</v>
      </c>
      <c r="H34" s="142">
        <f t="shared" si="0"/>
        <v>103200</v>
      </c>
      <c r="I34" s="126"/>
      <c r="J34" s="126"/>
    </row>
    <row r="35" spans="1:10">
      <c r="A35" s="129" t="s">
        <v>249</v>
      </c>
      <c r="B35" s="147" t="s">
        <v>217</v>
      </c>
      <c r="C35" s="146"/>
      <c r="D35" s="132" t="s">
        <v>253</v>
      </c>
      <c r="E35" s="138" t="s">
        <v>6</v>
      </c>
      <c r="F35" s="141">
        <v>6</v>
      </c>
      <c r="G35" s="119">
        <v>4528.12</v>
      </c>
      <c r="H35" s="142">
        <f t="shared" si="0"/>
        <v>27168.720000000001</v>
      </c>
      <c r="I35" s="126"/>
      <c r="J35" s="126"/>
    </row>
    <row r="36" spans="1:10" ht="30">
      <c r="A36" s="129" t="s">
        <v>250</v>
      </c>
      <c r="B36" s="147" t="s">
        <v>210</v>
      </c>
      <c r="C36" s="146"/>
      <c r="D36" s="132" t="s">
        <v>253</v>
      </c>
      <c r="E36" s="138" t="s">
        <v>6</v>
      </c>
      <c r="F36" s="141">
        <v>6</v>
      </c>
      <c r="G36" s="119">
        <v>2990</v>
      </c>
      <c r="H36" s="142">
        <f t="shared" si="0"/>
        <v>17940</v>
      </c>
      <c r="I36" s="126"/>
      <c r="J36" s="126"/>
    </row>
    <row r="37" spans="1:10" ht="45">
      <c r="A37" s="129" t="s">
        <v>251</v>
      </c>
      <c r="B37" s="147" t="s">
        <v>218</v>
      </c>
      <c r="C37" s="146"/>
      <c r="D37" s="132" t="s">
        <v>253</v>
      </c>
      <c r="E37" s="138" t="s">
        <v>6</v>
      </c>
      <c r="F37" s="141">
        <v>1</v>
      </c>
      <c r="G37" s="119">
        <v>6320</v>
      </c>
      <c r="H37" s="142">
        <f t="shared" si="0"/>
        <v>6320</v>
      </c>
      <c r="I37" s="126"/>
      <c r="J37" s="126"/>
    </row>
    <row r="38" spans="1:10" ht="30">
      <c r="A38" s="129" t="s">
        <v>252</v>
      </c>
      <c r="B38" s="147" t="s">
        <v>222</v>
      </c>
      <c r="C38" s="146"/>
      <c r="D38" s="132" t="s">
        <v>253</v>
      </c>
      <c r="E38" s="138" t="s">
        <v>6</v>
      </c>
      <c r="F38" s="141">
        <v>1</v>
      </c>
      <c r="G38" s="119">
        <v>11300</v>
      </c>
      <c r="H38" s="142">
        <f t="shared" si="0"/>
        <v>11300</v>
      </c>
      <c r="I38" s="126"/>
      <c r="J38" s="126"/>
    </row>
    <row r="39" spans="1:10">
      <c r="A39" s="175"/>
      <c r="B39" s="175"/>
      <c r="C39" s="175"/>
      <c r="D39" s="175"/>
      <c r="E39" s="175"/>
      <c r="F39" s="175"/>
      <c r="G39" s="175"/>
      <c r="H39" s="175"/>
      <c r="I39" s="126"/>
      <c r="J39" s="126"/>
    </row>
    <row r="40" spans="1:10">
      <c r="A40" s="158">
        <v>6</v>
      </c>
      <c r="B40" s="148" t="s">
        <v>211</v>
      </c>
      <c r="C40" s="158"/>
      <c r="D40" s="158"/>
      <c r="E40" s="158"/>
      <c r="F40" s="149"/>
      <c r="G40" s="171"/>
      <c r="H40" s="150"/>
      <c r="I40" s="126"/>
      <c r="J40" s="126"/>
    </row>
    <row r="41" spans="1:10" ht="28.15" customHeight="1">
      <c r="A41" s="138" t="s">
        <v>13</v>
      </c>
      <c r="B41" s="145" t="s">
        <v>213</v>
      </c>
      <c r="C41" s="151">
        <v>97665</v>
      </c>
      <c r="D41" s="140" t="s">
        <v>46</v>
      </c>
      <c r="E41" s="138" t="s">
        <v>6</v>
      </c>
      <c r="F41" s="141">
        <v>39</v>
      </c>
      <c r="G41" s="142">
        <v>1.0900000000000001</v>
      </c>
      <c r="H41" s="142">
        <f>ROUND(F41*G41,2)</f>
        <v>42.51</v>
      </c>
      <c r="I41" s="126"/>
      <c r="J41" s="126"/>
    </row>
    <row r="42" spans="1:10" ht="44.25" customHeight="1">
      <c r="A42" s="138" t="s">
        <v>14</v>
      </c>
      <c r="B42" s="145" t="s">
        <v>212</v>
      </c>
      <c r="C42" s="151">
        <v>12103</v>
      </c>
      <c r="D42" s="140" t="s">
        <v>47</v>
      </c>
      <c r="E42" s="138" t="s">
        <v>6</v>
      </c>
      <c r="F42" s="141">
        <v>39</v>
      </c>
      <c r="G42" s="142">
        <v>96.5</v>
      </c>
      <c r="H42" s="142">
        <f>ROUND(F42*G42,2)</f>
        <v>3763.5</v>
      </c>
      <c r="I42" s="126"/>
      <c r="J42" s="126"/>
    </row>
    <row r="43" spans="1:10" ht="15.75" thickBot="1">
      <c r="A43" s="176"/>
      <c r="B43" s="176"/>
      <c r="C43" s="176"/>
      <c r="D43" s="176"/>
      <c r="E43" s="176"/>
      <c r="F43" s="176"/>
      <c r="G43" s="176"/>
      <c r="H43" s="177"/>
    </row>
    <row r="44" spans="1:10" ht="15.75" thickBot="1">
      <c r="A44" s="178" t="s">
        <v>37</v>
      </c>
      <c r="B44" s="178"/>
      <c r="C44" s="178"/>
      <c r="D44" s="178"/>
      <c r="E44" s="178"/>
      <c r="F44" s="178"/>
      <c r="G44" s="179"/>
      <c r="H44" s="99">
        <f>SUM(H16:H38)+H7+H9+H11+H13+SUM(H41:H42)</f>
        <v>4914441.1900000004</v>
      </c>
    </row>
    <row r="45" spans="1:10">
      <c r="A45" s="180"/>
      <c r="B45" s="180"/>
      <c r="C45" s="180"/>
      <c r="D45" s="180"/>
      <c r="E45" s="180"/>
      <c r="F45" s="180"/>
      <c r="G45" s="180"/>
      <c r="H45" s="180"/>
    </row>
    <row r="46" spans="1:10">
      <c r="A46" s="113"/>
      <c r="B46" s="114" t="s">
        <v>206</v>
      </c>
      <c r="C46" s="115">
        <f>BDI!E22</f>
        <v>0.24179999999999999</v>
      </c>
      <c r="D46" s="113"/>
      <c r="E46" s="113"/>
      <c r="F46" s="113"/>
      <c r="G46" s="113"/>
      <c r="H46" s="113"/>
    </row>
    <row r="47" spans="1:10">
      <c r="A47" s="113"/>
      <c r="B47" s="114" t="s">
        <v>207</v>
      </c>
      <c r="C47" s="115">
        <f>BDI!E41</f>
        <v>0.15279999999999999</v>
      </c>
      <c r="D47" s="113"/>
      <c r="E47" s="113"/>
      <c r="F47" s="113"/>
      <c r="G47" s="113"/>
      <c r="H47" s="113"/>
    </row>
    <row r="50" spans="2:2">
      <c r="B50" t="s">
        <v>254</v>
      </c>
    </row>
    <row r="51" spans="2:2">
      <c r="B51" t="s">
        <v>255</v>
      </c>
    </row>
    <row r="63" spans="2:2">
      <c r="B63" s="118"/>
    </row>
  </sheetData>
  <mergeCells count="12">
    <mergeCell ref="A43:H43"/>
    <mergeCell ref="A44:G44"/>
    <mergeCell ref="A45:H45"/>
    <mergeCell ref="A1:H3"/>
    <mergeCell ref="A4:A5"/>
    <mergeCell ref="B4:B5"/>
    <mergeCell ref="E4:E5"/>
    <mergeCell ref="F4:F5"/>
    <mergeCell ref="G4:G5"/>
    <mergeCell ref="H4:H5"/>
    <mergeCell ref="C4:C5"/>
    <mergeCell ref="D4:D5"/>
  </mergeCells>
  <pageMargins left="0.511811024" right="0.511811024" top="0.78740157499999996" bottom="0.78740157499999996" header="0.31496062000000002" footer="0.31496062000000002"/>
  <pageSetup paperSize="9" scale="54" orientation="portrait" r:id="rId1"/>
  <ignoredErrors>
    <ignoredError sqref="C1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24"/>
  <sheetViews>
    <sheetView zoomScaleNormal="100" workbookViewId="0">
      <selection activeCell="I24" sqref="I24"/>
    </sheetView>
  </sheetViews>
  <sheetFormatPr defaultRowHeight="15"/>
  <cols>
    <col min="2" max="2" width="17.85546875" customWidth="1"/>
    <col min="3" max="3" width="11.7109375" customWidth="1"/>
    <col min="4" max="4" width="13.140625" customWidth="1"/>
    <col min="5" max="5" width="43.28515625" customWidth="1"/>
    <col min="8" max="9" width="17.85546875" customWidth="1"/>
    <col min="10" max="10" width="8" bestFit="1" customWidth="1"/>
    <col min="12" max="12" width="10.5703125" bestFit="1" customWidth="1"/>
  </cols>
  <sheetData>
    <row r="1" spans="1:12">
      <c r="A1" s="185" t="s">
        <v>48</v>
      </c>
      <c r="B1" s="185"/>
      <c r="C1" s="185"/>
      <c r="D1" s="185"/>
      <c r="E1" s="185"/>
      <c r="F1" s="185"/>
      <c r="G1" s="185"/>
      <c r="H1" s="185"/>
      <c r="I1" s="185"/>
    </row>
    <row r="2" spans="1:12">
      <c r="A2" s="185"/>
      <c r="B2" s="185"/>
      <c r="C2" s="185"/>
      <c r="D2" s="185"/>
      <c r="E2" s="185"/>
      <c r="F2" s="185"/>
      <c r="G2" s="185"/>
      <c r="H2" s="185"/>
      <c r="I2" s="185"/>
    </row>
    <row r="3" spans="1:12" ht="15" customHeight="1">
      <c r="A3" s="5" t="s">
        <v>0</v>
      </c>
      <c r="B3" s="5" t="s">
        <v>38</v>
      </c>
      <c r="C3" s="5" t="s">
        <v>39</v>
      </c>
      <c r="D3" s="5" t="s">
        <v>40</v>
      </c>
      <c r="E3" s="5" t="s">
        <v>41</v>
      </c>
      <c r="F3" s="5" t="s">
        <v>6</v>
      </c>
      <c r="G3" s="5" t="s">
        <v>42</v>
      </c>
      <c r="H3" s="5" t="s">
        <v>43</v>
      </c>
      <c r="I3" s="5" t="s">
        <v>44</v>
      </c>
    </row>
    <row r="4" spans="1:12" ht="15" customHeight="1">
      <c r="A4" s="188" t="s">
        <v>7</v>
      </c>
      <c r="B4" s="188"/>
      <c r="C4" s="188"/>
      <c r="D4" s="188"/>
      <c r="E4" s="188"/>
      <c r="F4" s="188"/>
      <c r="G4" s="188"/>
      <c r="H4" s="188"/>
      <c r="I4" s="8"/>
      <c r="J4" s="127"/>
    </row>
    <row r="5" spans="1:12" ht="15" customHeight="1">
      <c r="A5" s="172">
        <v>1</v>
      </c>
      <c r="B5" s="172" t="s">
        <v>45</v>
      </c>
      <c r="C5" s="155" t="s">
        <v>46</v>
      </c>
      <c r="D5" s="156" t="s">
        <v>208</v>
      </c>
      <c r="E5" s="152" t="s">
        <v>209</v>
      </c>
      <c r="F5" s="153" t="s">
        <v>93</v>
      </c>
      <c r="G5" s="154">
        <v>1</v>
      </c>
      <c r="H5" s="125">
        <v>19879.91</v>
      </c>
      <c r="I5" s="157">
        <f t="shared" ref="I5:I21" si="0">ROUND(G5*H5,2)</f>
        <v>19879.91</v>
      </c>
      <c r="K5" s="96"/>
      <c r="L5" s="96"/>
    </row>
    <row r="6" spans="1:12" ht="15" customHeight="1">
      <c r="A6" s="5">
        <v>2</v>
      </c>
      <c r="B6" s="5" t="s">
        <v>45</v>
      </c>
      <c r="C6" s="155" t="s">
        <v>46</v>
      </c>
      <c r="D6" s="156" t="s">
        <v>49</v>
      </c>
      <c r="E6" s="152" t="s">
        <v>50</v>
      </c>
      <c r="F6" s="153" t="s">
        <v>93</v>
      </c>
      <c r="G6" s="154">
        <v>1</v>
      </c>
      <c r="H6" s="125">
        <v>3138.26</v>
      </c>
      <c r="I6" s="157">
        <f t="shared" si="0"/>
        <v>3138.26</v>
      </c>
      <c r="K6" s="96"/>
      <c r="L6" s="96"/>
    </row>
    <row r="7" spans="1:12" ht="15" customHeight="1">
      <c r="A7" s="172">
        <v>3</v>
      </c>
      <c r="B7" s="5" t="s">
        <v>45</v>
      </c>
      <c r="C7" s="155" t="s">
        <v>46</v>
      </c>
      <c r="D7" s="156" t="s">
        <v>49</v>
      </c>
      <c r="E7" s="152" t="s">
        <v>256</v>
      </c>
      <c r="F7" s="153" t="s">
        <v>93</v>
      </c>
      <c r="G7" s="154">
        <v>1</v>
      </c>
      <c r="H7" s="125">
        <v>3138.26</v>
      </c>
      <c r="I7" s="157">
        <f>H7*G7</f>
        <v>3138.26</v>
      </c>
      <c r="K7" s="96"/>
      <c r="L7" s="96"/>
    </row>
    <row r="8" spans="1:12" ht="15" customHeight="1">
      <c r="A8" s="5">
        <v>4</v>
      </c>
      <c r="B8" s="5" t="s">
        <v>45</v>
      </c>
      <c r="C8" s="5" t="s">
        <v>46</v>
      </c>
      <c r="D8" s="6" t="s">
        <v>51</v>
      </c>
      <c r="E8" s="7" t="s">
        <v>52</v>
      </c>
      <c r="F8" s="121" t="s">
        <v>93</v>
      </c>
      <c r="G8" s="122">
        <v>1</v>
      </c>
      <c r="H8" s="123">
        <v>1864.39</v>
      </c>
      <c r="I8" s="11">
        <f t="shared" si="0"/>
        <v>1864.39</v>
      </c>
      <c r="K8" s="96"/>
      <c r="L8" s="96"/>
    </row>
    <row r="9" spans="1:12" ht="15" customHeight="1">
      <c r="A9" s="172">
        <v>5</v>
      </c>
      <c r="B9" s="5" t="s">
        <v>45</v>
      </c>
      <c r="C9" s="5" t="s">
        <v>53</v>
      </c>
      <c r="D9" s="6" t="s">
        <v>53</v>
      </c>
      <c r="E9" s="7" t="s">
        <v>54</v>
      </c>
      <c r="F9" s="121" t="s">
        <v>93</v>
      </c>
      <c r="G9" s="122">
        <v>1</v>
      </c>
      <c r="H9" s="123">
        <v>1670</v>
      </c>
      <c r="I9" s="11">
        <f t="shared" si="0"/>
        <v>1670</v>
      </c>
      <c r="L9" s="96"/>
    </row>
    <row r="10" spans="1:12" ht="15" customHeight="1">
      <c r="A10" s="188" t="s">
        <v>55</v>
      </c>
      <c r="B10" s="188"/>
      <c r="C10" s="188"/>
      <c r="D10" s="188"/>
      <c r="E10" s="188"/>
      <c r="F10" s="188"/>
      <c r="G10" s="188"/>
      <c r="H10" s="188"/>
      <c r="I10" s="8"/>
      <c r="L10" s="96"/>
    </row>
    <row r="11" spans="1:12" ht="15" customHeight="1">
      <c r="A11" s="5">
        <v>8</v>
      </c>
      <c r="B11" s="5" t="s">
        <v>45</v>
      </c>
      <c r="C11" s="5" t="s">
        <v>47</v>
      </c>
      <c r="D11" s="6" t="s">
        <v>59</v>
      </c>
      <c r="E11" s="9" t="s">
        <v>69</v>
      </c>
      <c r="F11" s="121" t="s">
        <v>93</v>
      </c>
      <c r="G11" s="122">
        <v>1</v>
      </c>
      <c r="H11" s="123">
        <v>5.83</v>
      </c>
      <c r="I11" s="11">
        <f t="shared" si="0"/>
        <v>5.83</v>
      </c>
      <c r="K11" s="96"/>
      <c r="L11" s="96"/>
    </row>
    <row r="12" spans="1:12" ht="15" customHeight="1">
      <c r="A12" s="5">
        <v>9</v>
      </c>
      <c r="B12" s="5" t="s">
        <v>45</v>
      </c>
      <c r="C12" s="5" t="s">
        <v>47</v>
      </c>
      <c r="D12" s="6" t="s">
        <v>60</v>
      </c>
      <c r="E12" s="9" t="s">
        <v>70</v>
      </c>
      <c r="F12" s="121" t="s">
        <v>93</v>
      </c>
      <c r="G12" s="122">
        <v>1</v>
      </c>
      <c r="H12" s="123">
        <v>2.91</v>
      </c>
      <c r="I12" s="11">
        <f t="shared" si="0"/>
        <v>2.91</v>
      </c>
      <c r="K12" s="96"/>
      <c r="L12" s="96"/>
    </row>
    <row r="13" spans="1:12" ht="15" customHeight="1">
      <c r="A13" s="5">
        <v>10</v>
      </c>
      <c r="B13" s="5" t="s">
        <v>45</v>
      </c>
      <c r="C13" s="5" t="s">
        <v>47</v>
      </c>
      <c r="D13" s="6" t="s">
        <v>61</v>
      </c>
      <c r="E13" s="9" t="s">
        <v>75</v>
      </c>
      <c r="F13" s="121" t="s">
        <v>93</v>
      </c>
      <c r="G13" s="122">
        <v>1</v>
      </c>
      <c r="H13" s="123">
        <v>7.91</v>
      </c>
      <c r="I13" s="11">
        <f t="shared" si="0"/>
        <v>7.91</v>
      </c>
      <c r="K13" s="96"/>
      <c r="L13" s="96"/>
    </row>
    <row r="14" spans="1:12" ht="15" customHeight="1">
      <c r="A14" s="5">
        <v>11</v>
      </c>
      <c r="B14" s="5" t="s">
        <v>45</v>
      </c>
      <c r="C14" s="5" t="s">
        <v>47</v>
      </c>
      <c r="D14" s="6" t="s">
        <v>62</v>
      </c>
      <c r="E14" s="9" t="s">
        <v>71</v>
      </c>
      <c r="F14" s="121" t="s">
        <v>93</v>
      </c>
      <c r="G14" s="122">
        <v>1</v>
      </c>
      <c r="H14" s="123">
        <v>18.72</v>
      </c>
      <c r="I14" s="11">
        <f t="shared" si="0"/>
        <v>18.72</v>
      </c>
      <c r="K14" s="96"/>
      <c r="L14" s="96"/>
    </row>
    <row r="15" spans="1:12" ht="25.5">
      <c r="A15" s="5">
        <v>12</v>
      </c>
      <c r="B15" s="5" t="s">
        <v>45</v>
      </c>
      <c r="C15" s="5" t="s">
        <v>47</v>
      </c>
      <c r="D15" s="6" t="s">
        <v>63</v>
      </c>
      <c r="E15" s="9" t="s">
        <v>76</v>
      </c>
      <c r="F15" s="121" t="s">
        <v>93</v>
      </c>
      <c r="G15" s="122">
        <v>1</v>
      </c>
      <c r="H15" s="123">
        <v>11.46</v>
      </c>
      <c r="I15" s="11">
        <f t="shared" si="0"/>
        <v>11.46</v>
      </c>
      <c r="K15" s="96"/>
      <c r="L15" s="96"/>
    </row>
    <row r="16" spans="1:12" ht="15" customHeight="1">
      <c r="A16" s="5">
        <v>13</v>
      </c>
      <c r="B16" s="5" t="s">
        <v>45</v>
      </c>
      <c r="C16" s="5" t="s">
        <v>47</v>
      </c>
      <c r="D16" s="6" t="s">
        <v>64</v>
      </c>
      <c r="E16" s="9" t="s">
        <v>77</v>
      </c>
      <c r="F16" s="121" t="s">
        <v>93</v>
      </c>
      <c r="G16" s="122">
        <v>1</v>
      </c>
      <c r="H16" s="123">
        <v>26.42</v>
      </c>
      <c r="I16" s="11">
        <f t="shared" si="0"/>
        <v>26.42</v>
      </c>
      <c r="K16" s="96"/>
      <c r="L16" s="96"/>
    </row>
    <row r="17" spans="1:12" ht="15" customHeight="1">
      <c r="A17" s="5">
        <v>14</v>
      </c>
      <c r="B17" s="5" t="s">
        <v>45</v>
      </c>
      <c r="C17" s="5" t="s">
        <v>47</v>
      </c>
      <c r="D17" s="6" t="s">
        <v>65</v>
      </c>
      <c r="E17" s="9" t="s">
        <v>72</v>
      </c>
      <c r="F17" s="121" t="s">
        <v>93</v>
      </c>
      <c r="G17" s="122">
        <v>1</v>
      </c>
      <c r="H17" s="123">
        <v>394.99</v>
      </c>
      <c r="I17" s="11">
        <f t="shared" si="0"/>
        <v>394.99</v>
      </c>
      <c r="K17" s="96"/>
      <c r="L17" s="96"/>
    </row>
    <row r="18" spans="1:12" ht="15" customHeight="1">
      <c r="A18" s="5">
        <v>15</v>
      </c>
      <c r="B18" s="5" t="s">
        <v>45</v>
      </c>
      <c r="C18" s="5" t="s">
        <v>47</v>
      </c>
      <c r="D18" s="6" t="s">
        <v>66</v>
      </c>
      <c r="E18" s="9" t="s">
        <v>73</v>
      </c>
      <c r="F18" s="121" t="s">
        <v>93</v>
      </c>
      <c r="G18" s="122">
        <v>1</v>
      </c>
      <c r="H18" s="123">
        <v>180</v>
      </c>
      <c r="I18" s="11">
        <f t="shared" si="0"/>
        <v>180</v>
      </c>
      <c r="K18" s="96"/>
      <c r="L18" s="96"/>
    </row>
    <row r="19" spans="1:12" ht="15" customHeight="1">
      <c r="A19" s="5">
        <v>16</v>
      </c>
      <c r="B19" s="5" t="s">
        <v>45</v>
      </c>
      <c r="C19" s="5" t="s">
        <v>47</v>
      </c>
      <c r="D19" s="6" t="s">
        <v>67</v>
      </c>
      <c r="E19" s="9" t="s">
        <v>74</v>
      </c>
      <c r="F19" s="121" t="s">
        <v>93</v>
      </c>
      <c r="G19" s="122">
        <v>1</v>
      </c>
      <c r="H19" s="123">
        <v>86.45</v>
      </c>
      <c r="I19" s="11">
        <f t="shared" si="0"/>
        <v>86.45</v>
      </c>
      <c r="K19" s="96"/>
      <c r="L19" s="96"/>
    </row>
    <row r="20" spans="1:12" ht="15" customHeight="1">
      <c r="A20" s="5">
        <v>17</v>
      </c>
      <c r="B20" s="5" t="s">
        <v>45</v>
      </c>
      <c r="C20" s="5" t="s">
        <v>46</v>
      </c>
      <c r="D20" s="6" t="s">
        <v>57</v>
      </c>
      <c r="E20" s="7" t="s">
        <v>58</v>
      </c>
      <c r="F20" s="121" t="s">
        <v>93</v>
      </c>
      <c r="G20" s="121">
        <v>1</v>
      </c>
      <c r="H20" s="123">
        <v>522</v>
      </c>
      <c r="I20" s="11">
        <f t="shared" si="0"/>
        <v>522</v>
      </c>
      <c r="K20" s="96"/>
      <c r="L20" s="96"/>
    </row>
    <row r="21" spans="1:12" ht="23.25" customHeight="1" thickBot="1">
      <c r="A21" s="5">
        <v>18</v>
      </c>
      <c r="B21" s="5" t="s">
        <v>56</v>
      </c>
      <c r="C21" s="5" t="s">
        <v>47</v>
      </c>
      <c r="D21" s="6" t="s">
        <v>68</v>
      </c>
      <c r="E21" s="10" t="s">
        <v>78</v>
      </c>
      <c r="F21" s="121" t="s">
        <v>93</v>
      </c>
      <c r="G21" s="122">
        <v>1</v>
      </c>
      <c r="H21" s="123">
        <v>407.81</v>
      </c>
      <c r="I21" s="11">
        <f t="shared" si="0"/>
        <v>407.81</v>
      </c>
      <c r="K21" s="96"/>
      <c r="L21" s="96"/>
    </row>
    <row r="22" spans="1:12" ht="15" customHeight="1" thickBot="1">
      <c r="A22" s="186" t="s">
        <v>37</v>
      </c>
      <c r="B22" s="186"/>
      <c r="C22" s="186"/>
      <c r="D22" s="186"/>
      <c r="E22" s="186"/>
      <c r="F22" s="186"/>
      <c r="G22" s="186"/>
      <c r="H22" s="187"/>
      <c r="I22" s="12">
        <f>SUM(I5:I21)</f>
        <v>31355.320000000003</v>
      </c>
      <c r="L22" s="96"/>
    </row>
    <row r="24" spans="1:12">
      <c r="I24" s="96">
        <f>I22*3</f>
        <v>94065.96</v>
      </c>
    </row>
  </sheetData>
  <mergeCells count="4">
    <mergeCell ref="A1:I2"/>
    <mergeCell ref="A22:H22"/>
    <mergeCell ref="A4:H4"/>
    <mergeCell ref="A10:H10"/>
  </mergeCells>
  <pageMargins left="0.511811024" right="0.511811024" top="0.78740157499999996" bottom="0.78740157499999996" header="0.31496062000000002" footer="0.31496062000000002"/>
  <pageSetup paperSize="9" scale="8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10"/>
  <sheetViews>
    <sheetView topLeftCell="C1" zoomScale="120" zoomScaleNormal="120" workbookViewId="0">
      <selection activeCell="H4" sqref="H4"/>
    </sheetView>
  </sheetViews>
  <sheetFormatPr defaultRowHeight="15"/>
  <cols>
    <col min="2" max="2" width="17.85546875" customWidth="1"/>
    <col min="3" max="3" width="11.7109375" customWidth="1"/>
    <col min="4" max="4" width="11.85546875" customWidth="1"/>
    <col min="5" max="5" width="71" customWidth="1"/>
    <col min="8" max="8" width="17.7109375" customWidth="1"/>
    <col min="9" max="9" width="18" customWidth="1"/>
    <col min="11" max="11" width="10" bestFit="1" customWidth="1"/>
  </cols>
  <sheetData>
    <row r="1" spans="1:11">
      <c r="A1" s="185" t="s">
        <v>9</v>
      </c>
      <c r="B1" s="185"/>
      <c r="C1" s="185"/>
      <c r="D1" s="185"/>
      <c r="E1" s="185"/>
      <c r="F1" s="185"/>
      <c r="G1" s="185"/>
      <c r="H1" s="185"/>
      <c r="I1" s="185"/>
    </row>
    <row r="2" spans="1:11">
      <c r="A2" s="185"/>
      <c r="B2" s="185"/>
      <c r="C2" s="185"/>
      <c r="D2" s="185"/>
      <c r="E2" s="185"/>
      <c r="F2" s="185"/>
      <c r="G2" s="185"/>
      <c r="H2" s="185"/>
      <c r="I2" s="185"/>
    </row>
    <row r="3" spans="1:11" ht="15" customHeight="1">
      <c r="A3" s="5" t="s">
        <v>0</v>
      </c>
      <c r="B3" s="5" t="s">
        <v>38</v>
      </c>
      <c r="C3" s="5" t="s">
        <v>39</v>
      </c>
      <c r="D3" s="5" t="s">
        <v>40</v>
      </c>
      <c r="E3" s="5" t="s">
        <v>41</v>
      </c>
      <c r="F3" s="5" t="s">
        <v>6</v>
      </c>
      <c r="G3" s="5" t="s">
        <v>42</v>
      </c>
      <c r="H3" s="5" t="s">
        <v>43</v>
      </c>
      <c r="I3" s="5" t="s">
        <v>44</v>
      </c>
    </row>
    <row r="4" spans="1:11" ht="15" customHeight="1">
      <c r="A4" s="5">
        <v>1</v>
      </c>
      <c r="B4" s="5" t="s">
        <v>45</v>
      </c>
      <c r="C4" s="5" t="s">
        <v>53</v>
      </c>
      <c r="D4" s="5" t="s">
        <v>53</v>
      </c>
      <c r="E4" s="7" t="s">
        <v>82</v>
      </c>
      <c r="F4" s="121" t="s">
        <v>91</v>
      </c>
      <c r="G4" s="122">
        <v>5</v>
      </c>
      <c r="H4" s="123">
        <v>70</v>
      </c>
      <c r="I4" s="116">
        <f>ROUND(G4*H4,2)</f>
        <v>350</v>
      </c>
      <c r="K4" s="96"/>
    </row>
    <row r="5" spans="1:11" ht="15" customHeight="1">
      <c r="A5" s="5">
        <v>2</v>
      </c>
      <c r="B5" s="5" t="s">
        <v>45</v>
      </c>
      <c r="C5" s="5" t="s">
        <v>53</v>
      </c>
      <c r="D5" s="5" t="s">
        <v>53</v>
      </c>
      <c r="E5" s="7" t="s">
        <v>83</v>
      </c>
      <c r="F5" s="121" t="s">
        <v>92</v>
      </c>
      <c r="G5" s="122">
        <v>10</v>
      </c>
      <c r="H5" s="123">
        <v>20</v>
      </c>
      <c r="I5" s="116">
        <f t="shared" ref="I5:I9" si="0">ROUND(G5*H5,2)</f>
        <v>200</v>
      </c>
      <c r="J5" s="127"/>
      <c r="K5" s="96"/>
    </row>
    <row r="6" spans="1:11" ht="15" customHeight="1">
      <c r="A6" s="5">
        <v>3</v>
      </c>
      <c r="B6" s="5" t="s">
        <v>45</v>
      </c>
      <c r="C6" s="5" t="s">
        <v>47</v>
      </c>
      <c r="D6" s="6" t="s">
        <v>79</v>
      </c>
      <c r="E6" s="7" t="s">
        <v>84</v>
      </c>
      <c r="F6" s="121" t="s">
        <v>87</v>
      </c>
      <c r="G6" s="122">
        <v>40</v>
      </c>
      <c r="H6" s="123">
        <v>9.9</v>
      </c>
      <c r="I6" s="116">
        <f t="shared" si="0"/>
        <v>396</v>
      </c>
      <c r="K6" s="96"/>
    </row>
    <row r="7" spans="1:11" ht="15" customHeight="1">
      <c r="A7" s="5">
        <v>4</v>
      </c>
      <c r="B7" s="5" t="s">
        <v>45</v>
      </c>
      <c r="C7" s="5" t="s">
        <v>47</v>
      </c>
      <c r="D7" s="6" t="s">
        <v>80</v>
      </c>
      <c r="E7" s="7" t="s">
        <v>85</v>
      </c>
      <c r="F7" s="121" t="s">
        <v>88</v>
      </c>
      <c r="G7" s="122">
        <v>40</v>
      </c>
      <c r="H7" s="123">
        <v>4.04</v>
      </c>
      <c r="I7" s="116">
        <f t="shared" si="0"/>
        <v>161.6</v>
      </c>
      <c r="K7" s="96"/>
    </row>
    <row r="8" spans="1:11" ht="15" customHeight="1">
      <c r="A8" s="5">
        <v>5</v>
      </c>
      <c r="B8" s="5" t="s">
        <v>56</v>
      </c>
      <c r="C8" s="5" t="s">
        <v>47</v>
      </c>
      <c r="D8" s="6" t="s">
        <v>187</v>
      </c>
      <c r="E8" s="7" t="s">
        <v>86</v>
      </c>
      <c r="F8" s="121" t="s">
        <v>89</v>
      </c>
      <c r="G8" s="122">
        <v>300</v>
      </c>
      <c r="H8" s="123">
        <v>3</v>
      </c>
      <c r="I8" s="116">
        <f t="shared" si="0"/>
        <v>900</v>
      </c>
      <c r="K8" s="96"/>
    </row>
    <row r="9" spans="1:11" ht="43.9" customHeight="1" thickBot="1">
      <c r="A9" s="5">
        <v>6</v>
      </c>
      <c r="B9" s="5" t="s">
        <v>56</v>
      </c>
      <c r="C9" s="5" t="s">
        <v>46</v>
      </c>
      <c r="D9" s="6" t="s">
        <v>81</v>
      </c>
      <c r="E9" s="7" t="s">
        <v>90</v>
      </c>
      <c r="F9" s="121" t="s">
        <v>87</v>
      </c>
      <c r="G9" s="121">
        <v>15</v>
      </c>
      <c r="H9" s="124">
        <v>146.63999999999999</v>
      </c>
      <c r="I9" s="117">
        <f t="shared" si="0"/>
        <v>2199.6</v>
      </c>
      <c r="K9" s="96"/>
    </row>
    <row r="10" spans="1:11" ht="15" customHeight="1" thickBot="1">
      <c r="A10" s="178" t="s">
        <v>37</v>
      </c>
      <c r="B10" s="178"/>
      <c r="C10" s="178"/>
      <c r="D10" s="178"/>
      <c r="E10" s="178"/>
      <c r="F10" s="178"/>
      <c r="G10" s="178"/>
      <c r="H10" s="179"/>
      <c r="I10" s="13">
        <f>SUM(I4:I9)</f>
        <v>4207.2</v>
      </c>
      <c r="K10" s="96"/>
    </row>
  </sheetData>
  <mergeCells count="2">
    <mergeCell ref="A1:I2"/>
    <mergeCell ref="A10:H10"/>
  </mergeCells>
  <pageMargins left="0.511811024" right="0.511811024" top="0.78740157499999996" bottom="0.78740157499999996" header="0.31496062000000002" footer="0.31496062000000002"/>
  <pageSetup paperSize="9" scale="7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10"/>
  <sheetViews>
    <sheetView zoomScaleNormal="100" workbookViewId="0">
      <selection activeCell="E30" sqref="E30"/>
    </sheetView>
  </sheetViews>
  <sheetFormatPr defaultRowHeight="15"/>
  <cols>
    <col min="2" max="2" width="17.85546875" customWidth="1"/>
    <col min="3" max="3" width="11.5703125" customWidth="1"/>
    <col min="4" max="4" width="12.140625" customWidth="1"/>
    <col min="5" max="5" width="69.7109375" customWidth="1"/>
    <col min="8" max="8" width="16.28515625" customWidth="1"/>
    <col min="9" max="9" width="16.140625" customWidth="1"/>
  </cols>
  <sheetData>
    <row r="1" spans="1:12">
      <c r="A1" s="185" t="s">
        <v>10</v>
      </c>
      <c r="B1" s="185"/>
      <c r="C1" s="185"/>
      <c r="D1" s="185"/>
      <c r="E1" s="185"/>
      <c r="F1" s="185"/>
      <c r="G1" s="185"/>
      <c r="H1" s="185"/>
      <c r="I1" s="185"/>
    </row>
    <row r="2" spans="1:12">
      <c r="A2" s="185"/>
      <c r="B2" s="185"/>
      <c r="C2" s="185"/>
      <c r="D2" s="185"/>
      <c r="E2" s="185"/>
      <c r="F2" s="185"/>
      <c r="G2" s="185"/>
      <c r="H2" s="185"/>
      <c r="I2" s="185"/>
    </row>
    <row r="3" spans="1:12" ht="15" customHeight="1">
      <c r="A3" s="5" t="s">
        <v>0</v>
      </c>
      <c r="B3" s="5" t="s">
        <v>38</v>
      </c>
      <c r="C3" s="5" t="s">
        <v>39</v>
      </c>
      <c r="D3" s="5" t="s">
        <v>40</v>
      </c>
      <c r="E3" s="5" t="s">
        <v>41</v>
      </c>
      <c r="F3" s="5" t="s">
        <v>6</v>
      </c>
      <c r="G3" s="5" t="s">
        <v>42</v>
      </c>
      <c r="H3" s="5" t="s">
        <v>43</v>
      </c>
      <c r="I3" s="5" t="s">
        <v>44</v>
      </c>
    </row>
    <row r="4" spans="1:12" ht="15" customHeight="1">
      <c r="A4" s="5">
        <v>1</v>
      </c>
      <c r="B4" s="5" t="s">
        <v>45</v>
      </c>
      <c r="C4" s="5" t="s">
        <v>53</v>
      </c>
      <c r="D4" s="6"/>
      <c r="E4" s="7" t="s">
        <v>82</v>
      </c>
      <c r="F4" s="121" t="s">
        <v>91</v>
      </c>
      <c r="G4" s="122">
        <v>1</v>
      </c>
      <c r="H4" s="123">
        <v>70</v>
      </c>
      <c r="I4" s="116">
        <f>ROUND(G4*H4,2)</f>
        <v>70</v>
      </c>
    </row>
    <row r="5" spans="1:12" ht="15" customHeight="1">
      <c r="A5" s="5">
        <v>2</v>
      </c>
      <c r="B5" s="5" t="s">
        <v>45</v>
      </c>
      <c r="C5" s="5" t="s">
        <v>53</v>
      </c>
      <c r="D5" s="6"/>
      <c r="E5" s="7" t="s">
        <v>83</v>
      </c>
      <c r="F5" s="121" t="s">
        <v>92</v>
      </c>
      <c r="G5" s="122">
        <v>5</v>
      </c>
      <c r="H5" s="123">
        <v>20</v>
      </c>
      <c r="I5" s="116">
        <f t="shared" ref="I5:I9" si="0">ROUND(G5*H5,2)</f>
        <v>100</v>
      </c>
      <c r="J5" s="127"/>
    </row>
    <row r="6" spans="1:12" ht="15" customHeight="1">
      <c r="A6" s="5">
        <v>3</v>
      </c>
      <c r="B6" s="5" t="s">
        <v>45</v>
      </c>
      <c r="C6" s="5" t="s">
        <v>47</v>
      </c>
      <c r="D6" s="6" t="s">
        <v>79</v>
      </c>
      <c r="E6" s="7" t="s">
        <v>84</v>
      </c>
      <c r="F6" s="121" t="s">
        <v>87</v>
      </c>
      <c r="G6" s="122">
        <v>40</v>
      </c>
      <c r="H6" s="123">
        <v>9.9</v>
      </c>
      <c r="I6" s="116">
        <f t="shared" si="0"/>
        <v>396</v>
      </c>
    </row>
    <row r="7" spans="1:12" ht="15" customHeight="1">
      <c r="A7" s="5">
        <v>4</v>
      </c>
      <c r="B7" s="5" t="s">
        <v>45</v>
      </c>
      <c r="C7" s="5" t="s">
        <v>47</v>
      </c>
      <c r="D7" s="6" t="s">
        <v>80</v>
      </c>
      <c r="E7" s="7" t="s">
        <v>85</v>
      </c>
      <c r="F7" s="121" t="s">
        <v>88</v>
      </c>
      <c r="G7" s="122">
        <v>40</v>
      </c>
      <c r="H7" s="123">
        <v>4.04</v>
      </c>
      <c r="I7" s="116">
        <f t="shared" si="0"/>
        <v>161.6</v>
      </c>
    </row>
    <row r="8" spans="1:12" ht="15" customHeight="1">
      <c r="A8" s="5">
        <v>5</v>
      </c>
      <c r="B8" s="5" t="s">
        <v>56</v>
      </c>
      <c r="C8" s="5" t="s">
        <v>47</v>
      </c>
      <c r="D8" s="6" t="s">
        <v>187</v>
      </c>
      <c r="E8" s="7" t="s">
        <v>86</v>
      </c>
      <c r="F8" s="121" t="s">
        <v>89</v>
      </c>
      <c r="G8" s="122">
        <v>300</v>
      </c>
      <c r="H8" s="123">
        <v>3</v>
      </c>
      <c r="I8" s="116">
        <f t="shared" si="0"/>
        <v>900</v>
      </c>
    </row>
    <row r="9" spans="1:12" ht="43.9" customHeight="1" thickBot="1">
      <c r="A9" s="5">
        <v>6</v>
      </c>
      <c r="B9" s="5" t="s">
        <v>56</v>
      </c>
      <c r="C9" s="5" t="s">
        <v>46</v>
      </c>
      <c r="D9" s="6" t="s">
        <v>81</v>
      </c>
      <c r="E9" s="7" t="s">
        <v>90</v>
      </c>
      <c r="F9" s="121" t="s">
        <v>87</v>
      </c>
      <c r="G9" s="121">
        <v>15</v>
      </c>
      <c r="H9" s="124">
        <v>146.63999999999999</v>
      </c>
      <c r="I9" s="117">
        <f t="shared" si="0"/>
        <v>2199.6</v>
      </c>
      <c r="L9" s="96"/>
    </row>
    <row r="10" spans="1:12" ht="15" customHeight="1" thickBot="1">
      <c r="A10" s="178" t="s">
        <v>37</v>
      </c>
      <c r="B10" s="178"/>
      <c r="C10" s="178"/>
      <c r="D10" s="178"/>
      <c r="E10" s="178"/>
      <c r="F10" s="178"/>
      <c r="G10" s="178"/>
      <c r="H10" s="179"/>
      <c r="I10" s="13">
        <f>SUM(I4:I9)</f>
        <v>3827.2</v>
      </c>
    </row>
  </sheetData>
  <mergeCells count="2">
    <mergeCell ref="A1:I2"/>
    <mergeCell ref="A10:H10"/>
  </mergeCells>
  <pageMargins left="0.7" right="0.7" top="0.75" bottom="0.75" header="0.3" footer="0.3"/>
  <pageSetup paperSize="9" scale="7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48"/>
  <sheetViews>
    <sheetView topLeftCell="A28" workbookViewId="0">
      <selection activeCell="M55" sqref="M55"/>
    </sheetView>
  </sheetViews>
  <sheetFormatPr defaultRowHeight="15"/>
  <cols>
    <col min="3" max="3" width="26.28515625" customWidth="1"/>
    <col min="5" max="5" width="18.140625" customWidth="1"/>
  </cols>
  <sheetData>
    <row r="1" spans="1:7" ht="14.45" customHeight="1">
      <c r="A1" s="195" t="s">
        <v>117</v>
      </c>
      <c r="B1" s="196"/>
      <c r="C1" s="196"/>
      <c r="D1" s="196"/>
      <c r="E1" s="196"/>
      <c r="F1" s="196"/>
      <c r="G1" s="197"/>
    </row>
    <row r="2" spans="1:7" ht="15.75" thickBot="1">
      <c r="A2" s="198"/>
      <c r="B2" s="199"/>
      <c r="C2" s="199"/>
      <c r="D2" s="199"/>
      <c r="E2" s="199"/>
      <c r="F2" s="199"/>
      <c r="G2" s="200"/>
    </row>
    <row r="3" spans="1:7" ht="15.75" thickBot="1">
      <c r="A3" s="201"/>
      <c r="B3" s="202"/>
      <c r="C3" s="202"/>
      <c r="D3" s="202"/>
      <c r="E3" s="202"/>
      <c r="F3" s="202"/>
      <c r="G3" s="203"/>
    </row>
    <row r="4" spans="1:7" ht="15.75" thickBot="1">
      <c r="A4" s="189" t="s">
        <v>94</v>
      </c>
      <c r="B4" s="190"/>
      <c r="C4" s="190"/>
      <c r="D4" s="190"/>
      <c r="E4" s="190"/>
      <c r="F4" s="190"/>
      <c r="G4" s="191"/>
    </row>
    <row r="5" spans="1:7" ht="15.75" thickBot="1">
      <c r="A5" s="55"/>
      <c r="B5" s="56"/>
      <c r="C5" s="56"/>
      <c r="D5" s="56"/>
      <c r="E5" s="56"/>
      <c r="F5" s="56"/>
      <c r="G5" s="57"/>
    </row>
    <row r="6" spans="1:7">
      <c r="A6" s="55"/>
      <c r="B6" s="192" t="s">
        <v>95</v>
      </c>
      <c r="C6" s="193"/>
      <c r="D6" s="193"/>
      <c r="E6" s="194"/>
      <c r="F6" s="58"/>
      <c r="G6" s="57"/>
    </row>
    <row r="7" spans="1:7" ht="25.5">
      <c r="A7" s="55"/>
      <c r="B7" s="76" t="s">
        <v>96</v>
      </c>
      <c r="C7" s="16" t="s">
        <v>97</v>
      </c>
      <c r="D7" s="17" t="s">
        <v>98</v>
      </c>
      <c r="E7" s="77" t="s">
        <v>99</v>
      </c>
      <c r="F7" s="58"/>
      <c r="G7" s="57"/>
    </row>
    <row r="8" spans="1:7">
      <c r="A8" s="55"/>
      <c r="B8" s="78"/>
      <c r="C8" s="19"/>
      <c r="D8" s="20"/>
      <c r="E8" s="79"/>
      <c r="F8" s="58"/>
      <c r="G8" s="57"/>
    </row>
    <row r="9" spans="1:7">
      <c r="A9" s="55"/>
      <c r="B9" s="78">
        <v>1</v>
      </c>
      <c r="C9" s="19" t="s">
        <v>100</v>
      </c>
      <c r="D9" s="21"/>
      <c r="E9" s="80">
        <v>4.9299999999999997E-2</v>
      </c>
      <c r="F9" s="58"/>
      <c r="G9" s="59"/>
    </row>
    <row r="10" spans="1:7">
      <c r="A10" s="55"/>
      <c r="B10" s="81"/>
      <c r="C10" s="20"/>
      <c r="D10" s="22"/>
      <c r="E10" s="82"/>
      <c r="F10" s="58"/>
      <c r="G10" s="57"/>
    </row>
    <row r="11" spans="1:7">
      <c r="A11" s="55"/>
      <c r="B11" s="78">
        <v>2</v>
      </c>
      <c r="C11" s="19" t="s">
        <v>101</v>
      </c>
      <c r="D11" s="21">
        <f>ROUND(SUM(D12:D14),4)</f>
        <v>6.1499999999999999E-2</v>
      </c>
      <c r="E11" s="82"/>
      <c r="F11" s="60"/>
      <c r="G11" s="59"/>
    </row>
    <row r="12" spans="1:7">
      <c r="A12" s="55"/>
      <c r="B12" s="83" t="s">
        <v>102</v>
      </c>
      <c r="C12" s="20" t="s">
        <v>103</v>
      </c>
      <c r="D12" s="22">
        <v>2.5000000000000001E-2</v>
      </c>
      <c r="E12" s="82"/>
      <c r="F12" s="58"/>
      <c r="G12" s="57"/>
    </row>
    <row r="13" spans="1:7">
      <c r="A13" s="55"/>
      <c r="B13" s="83" t="s">
        <v>104</v>
      </c>
      <c r="C13" s="20" t="s">
        <v>105</v>
      </c>
      <c r="D13" s="22">
        <v>6.4999999999999997E-3</v>
      </c>
      <c r="E13" s="82"/>
      <c r="F13" s="58"/>
      <c r="G13" s="57"/>
    </row>
    <row r="14" spans="1:7">
      <c r="A14" s="55"/>
      <c r="B14" s="83" t="s">
        <v>106</v>
      </c>
      <c r="C14" s="20" t="s">
        <v>107</v>
      </c>
      <c r="D14" s="22">
        <v>0.03</v>
      </c>
      <c r="E14" s="82"/>
      <c r="F14" s="58"/>
      <c r="G14" s="57"/>
    </row>
    <row r="15" spans="1:7">
      <c r="A15" s="55"/>
      <c r="B15" s="83"/>
      <c r="C15" s="20"/>
      <c r="D15" s="22"/>
      <c r="E15" s="82"/>
      <c r="F15" s="58"/>
      <c r="G15" s="57"/>
    </row>
    <row r="16" spans="1:7">
      <c r="A16" s="55"/>
      <c r="B16" s="84" t="s">
        <v>108</v>
      </c>
      <c r="C16" s="19" t="s">
        <v>109</v>
      </c>
      <c r="D16" s="22"/>
      <c r="E16" s="80">
        <v>1.8800000000000001E-2</v>
      </c>
      <c r="F16" s="58"/>
      <c r="G16" s="61"/>
    </row>
    <row r="17" spans="1:7">
      <c r="A17" s="55"/>
      <c r="B17" s="81"/>
      <c r="C17" s="20"/>
      <c r="D17" s="22"/>
      <c r="E17" s="82"/>
      <c r="F17" s="58"/>
      <c r="G17" s="57"/>
    </row>
    <row r="18" spans="1:7">
      <c r="A18" s="55"/>
      <c r="B18" s="78">
        <v>4</v>
      </c>
      <c r="C18" s="19" t="s">
        <v>110</v>
      </c>
      <c r="D18" s="22"/>
      <c r="E18" s="80">
        <v>9.9000000000000008E-3</v>
      </c>
      <c r="F18" s="58"/>
      <c r="G18" s="59"/>
    </row>
    <row r="19" spans="1:7">
      <c r="A19" s="55"/>
      <c r="B19" s="81"/>
      <c r="C19" s="20"/>
      <c r="D19" s="22"/>
      <c r="E19" s="82"/>
      <c r="F19" s="58"/>
      <c r="G19" s="57"/>
    </row>
    <row r="20" spans="1:7">
      <c r="A20" s="55"/>
      <c r="B20" s="78">
        <v>5</v>
      </c>
      <c r="C20" s="19" t="s">
        <v>111</v>
      </c>
      <c r="D20" s="21"/>
      <c r="E20" s="80">
        <v>8.0399999999999999E-2</v>
      </c>
      <c r="F20" s="58"/>
      <c r="G20" s="59"/>
    </row>
    <row r="21" spans="1:7">
      <c r="A21" s="55"/>
      <c r="B21" s="81"/>
      <c r="C21" s="20"/>
      <c r="D21" s="24"/>
      <c r="E21" s="85"/>
      <c r="F21" s="58"/>
      <c r="G21" s="57"/>
    </row>
    <row r="22" spans="1:7">
      <c r="A22" s="55"/>
      <c r="B22" s="81"/>
      <c r="C22" s="18" t="s">
        <v>112</v>
      </c>
      <c r="D22" s="24"/>
      <c r="E22" s="86">
        <f>ROUND(((((1+$E$9+$E$16)*(1+$E$18)*(1+$E$20))/(1-$D$11))-1),4)</f>
        <v>0.24179999999999999</v>
      </c>
      <c r="F22" s="58"/>
      <c r="G22" s="61"/>
    </row>
    <row r="23" spans="1:7" ht="15.75" thickBot="1">
      <c r="A23" s="55"/>
      <c r="B23" s="87"/>
      <c r="C23" s="88"/>
      <c r="D23" s="89"/>
      <c r="E23" s="90"/>
      <c r="F23" s="58"/>
      <c r="G23" s="57"/>
    </row>
    <row r="24" spans="1:7">
      <c r="A24" s="55"/>
      <c r="B24" s="62"/>
      <c r="C24" s="63"/>
      <c r="D24" s="64"/>
      <c r="E24" s="65"/>
      <c r="F24" s="58"/>
      <c r="G24" s="57"/>
    </row>
    <row r="25" spans="1:7" ht="15.75" thickBot="1">
      <c r="A25" s="55"/>
      <c r="B25" s="63"/>
      <c r="C25" s="63"/>
      <c r="D25" s="63"/>
      <c r="E25" s="63"/>
      <c r="F25" s="56"/>
      <c r="G25" s="57"/>
    </row>
    <row r="26" spans="1:7">
      <c r="A26" s="55"/>
      <c r="B26" s="192" t="s">
        <v>113</v>
      </c>
      <c r="C26" s="193"/>
      <c r="D26" s="193"/>
      <c r="E26" s="194"/>
      <c r="F26" s="58"/>
      <c r="G26" s="57"/>
    </row>
    <row r="27" spans="1:7" ht="25.5">
      <c r="A27" s="55"/>
      <c r="B27" s="76" t="s">
        <v>96</v>
      </c>
      <c r="C27" s="16" t="s">
        <v>97</v>
      </c>
      <c r="D27" s="17" t="s">
        <v>98</v>
      </c>
      <c r="E27" s="77" t="s">
        <v>99</v>
      </c>
      <c r="F27" s="58"/>
      <c r="G27" s="57"/>
    </row>
    <row r="28" spans="1:7">
      <c r="A28" s="55"/>
      <c r="B28" s="78"/>
      <c r="C28" s="19"/>
      <c r="D28" s="20"/>
      <c r="E28" s="79"/>
      <c r="F28" s="58"/>
      <c r="G28" s="57"/>
    </row>
    <row r="29" spans="1:7">
      <c r="A29" s="55"/>
      <c r="B29" s="78">
        <v>1</v>
      </c>
      <c r="C29" s="19" t="s">
        <v>100</v>
      </c>
      <c r="D29" s="21"/>
      <c r="E29" s="80">
        <v>3.4500000000000003E-2</v>
      </c>
      <c r="F29" s="58"/>
      <c r="G29" s="57"/>
    </row>
    <row r="30" spans="1:7">
      <c r="A30" s="55"/>
      <c r="B30" s="81"/>
      <c r="C30" s="20"/>
      <c r="D30" s="22"/>
      <c r="E30" s="82"/>
      <c r="F30" s="58"/>
      <c r="G30" s="57"/>
    </row>
    <row r="31" spans="1:7">
      <c r="A31" s="55"/>
      <c r="B31" s="78">
        <v>2</v>
      </c>
      <c r="C31" s="19" t="s">
        <v>101</v>
      </c>
      <c r="D31" s="21">
        <f>SUM(D32:D33)</f>
        <v>3.6499999999999998E-2</v>
      </c>
      <c r="E31" s="82"/>
      <c r="F31" s="60"/>
      <c r="G31" s="57"/>
    </row>
    <row r="32" spans="1:7">
      <c r="A32" s="55"/>
      <c r="B32" s="83" t="s">
        <v>102</v>
      </c>
      <c r="C32" s="20" t="s">
        <v>105</v>
      </c>
      <c r="D32" s="22">
        <v>6.4999999999999997E-3</v>
      </c>
      <c r="E32" s="82"/>
      <c r="F32" s="58"/>
      <c r="G32" s="57"/>
    </row>
    <row r="33" spans="1:7">
      <c r="A33" s="55"/>
      <c r="B33" s="83" t="s">
        <v>104</v>
      </c>
      <c r="C33" s="20" t="s">
        <v>107</v>
      </c>
      <c r="D33" s="22">
        <v>0.03</v>
      </c>
      <c r="E33" s="82"/>
      <c r="F33" s="58"/>
      <c r="G33" s="57"/>
    </row>
    <row r="34" spans="1:7">
      <c r="A34" s="55"/>
      <c r="B34" s="83"/>
      <c r="C34" s="20"/>
      <c r="D34" s="22"/>
      <c r="E34" s="82"/>
      <c r="F34" s="58"/>
      <c r="G34" s="57"/>
    </row>
    <row r="35" spans="1:7">
      <c r="A35" s="55"/>
      <c r="B35" s="84" t="s">
        <v>108</v>
      </c>
      <c r="C35" s="19" t="s">
        <v>109</v>
      </c>
      <c r="D35" s="22"/>
      <c r="E35" s="80">
        <v>1.3299999999999999E-2</v>
      </c>
      <c r="F35" s="58"/>
      <c r="G35" s="57"/>
    </row>
    <row r="36" spans="1:7">
      <c r="A36" s="55"/>
      <c r="B36" s="81"/>
      <c r="C36" s="20"/>
      <c r="D36" s="22"/>
      <c r="E36" s="82"/>
      <c r="F36" s="58"/>
      <c r="G36" s="57"/>
    </row>
    <row r="37" spans="1:7">
      <c r="A37" s="55"/>
      <c r="B37" s="78">
        <v>4</v>
      </c>
      <c r="C37" s="19" t="s">
        <v>110</v>
      </c>
      <c r="D37" s="22"/>
      <c r="E37" s="80">
        <v>8.5000000000000006E-3</v>
      </c>
      <c r="F37" s="58"/>
      <c r="G37" s="57"/>
    </row>
    <row r="38" spans="1:7">
      <c r="A38" s="55"/>
      <c r="B38" s="81"/>
      <c r="C38" s="20"/>
      <c r="D38" s="22"/>
      <c r="E38" s="82"/>
      <c r="F38" s="58"/>
      <c r="G38" s="57"/>
    </row>
    <row r="39" spans="1:7">
      <c r="A39" s="55"/>
      <c r="B39" s="78">
        <v>5</v>
      </c>
      <c r="C39" s="19" t="s">
        <v>111</v>
      </c>
      <c r="D39" s="21"/>
      <c r="E39" s="80">
        <v>5.11E-2</v>
      </c>
      <c r="F39" s="58"/>
      <c r="G39" s="57"/>
    </row>
    <row r="40" spans="1:7">
      <c r="A40" s="55"/>
      <c r="B40" s="81"/>
      <c r="C40" s="20"/>
      <c r="D40" s="24"/>
      <c r="E40" s="85"/>
      <c r="F40" s="58"/>
      <c r="G40" s="57"/>
    </row>
    <row r="41" spans="1:7">
      <c r="A41" s="55"/>
      <c r="B41" s="81"/>
      <c r="C41" s="18" t="s">
        <v>112</v>
      </c>
      <c r="D41" s="24"/>
      <c r="E41" s="86">
        <f>ROUND(((((1+$E$29+$E$35)*(1+$E$37)*(1+$E$39))/(1-$D$31))-1),4)</f>
        <v>0.15279999999999999</v>
      </c>
      <c r="F41" s="58"/>
      <c r="G41" s="66"/>
    </row>
    <row r="42" spans="1:7" ht="15.75" thickBot="1">
      <c r="A42" s="55"/>
      <c r="B42" s="87"/>
      <c r="C42" s="88"/>
      <c r="D42" s="89"/>
      <c r="E42" s="90"/>
      <c r="F42" s="58"/>
      <c r="G42" s="57"/>
    </row>
    <row r="43" spans="1:7">
      <c r="A43" s="55"/>
      <c r="B43" s="67"/>
      <c r="C43" s="68"/>
      <c r="D43" s="64"/>
      <c r="E43" s="27"/>
      <c r="F43" s="58"/>
      <c r="G43" s="57"/>
    </row>
    <row r="44" spans="1:7" ht="15.75" thickBot="1">
      <c r="A44" s="69"/>
      <c r="B44" s="70"/>
      <c r="C44" s="71"/>
      <c r="D44" s="72"/>
      <c r="E44" s="73"/>
      <c r="F44" s="74"/>
      <c r="G44" s="75"/>
    </row>
    <row r="45" spans="1:7">
      <c r="A45" s="23" t="s">
        <v>114</v>
      </c>
      <c r="B45" s="14"/>
      <c r="C45" s="25"/>
      <c r="D45" s="26"/>
      <c r="E45" s="26"/>
      <c r="F45" s="15"/>
      <c r="G45" s="14"/>
    </row>
    <row r="46" spans="1:7">
      <c r="A46" s="23" t="s">
        <v>115</v>
      </c>
      <c r="B46" s="14"/>
      <c r="C46" s="25"/>
      <c r="D46" s="26"/>
      <c r="E46" s="28"/>
      <c r="F46" s="15"/>
      <c r="G46" s="14"/>
    </row>
    <row r="47" spans="1:7">
      <c r="A47" s="23" t="s">
        <v>116</v>
      </c>
      <c r="B47" s="14"/>
      <c r="C47" s="25"/>
      <c r="D47" s="25"/>
      <c r="E47" s="25"/>
      <c r="F47" s="15"/>
      <c r="G47" s="14"/>
    </row>
    <row r="48" spans="1:7">
      <c r="A48" s="25"/>
      <c r="B48" s="14"/>
      <c r="C48" s="25"/>
      <c r="D48" s="25"/>
      <c r="E48" s="25"/>
      <c r="F48" s="14"/>
      <c r="G48" s="14"/>
    </row>
  </sheetData>
  <mergeCells count="5">
    <mergeCell ref="A4:G4"/>
    <mergeCell ref="B6:E6"/>
    <mergeCell ref="B26:E26"/>
    <mergeCell ref="A1:G2"/>
    <mergeCell ref="A3:G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45"/>
  <sheetViews>
    <sheetView zoomScaleNormal="100" workbookViewId="0">
      <selection activeCell="G29" sqref="G29"/>
    </sheetView>
  </sheetViews>
  <sheetFormatPr defaultRowHeight="15"/>
  <cols>
    <col min="2" max="2" width="81.5703125" customWidth="1"/>
    <col min="3" max="3" width="13.85546875" customWidth="1"/>
    <col min="4" max="4" width="12.7109375" customWidth="1"/>
  </cols>
  <sheetData>
    <row r="1" spans="1:4" ht="29.45" customHeight="1" thickBot="1">
      <c r="A1" s="206" t="s">
        <v>118</v>
      </c>
      <c r="B1" s="207"/>
      <c r="C1" s="207"/>
      <c r="D1" s="208"/>
    </row>
    <row r="2" spans="1:4" ht="42" customHeight="1" thickBot="1">
      <c r="A2" s="209" t="s">
        <v>185</v>
      </c>
      <c r="B2" s="210"/>
      <c r="C2" s="210"/>
      <c r="D2" s="211"/>
    </row>
    <row r="3" spans="1:4">
      <c r="A3" s="37"/>
      <c r="B3" s="38"/>
      <c r="C3" s="38"/>
      <c r="D3" s="39"/>
    </row>
    <row r="4" spans="1:4">
      <c r="A4" s="212" t="s">
        <v>119</v>
      </c>
      <c r="B4" s="213"/>
      <c r="C4" s="29" t="s">
        <v>120</v>
      </c>
      <c r="D4" s="40" t="s">
        <v>121</v>
      </c>
    </row>
    <row r="5" spans="1:4">
      <c r="A5" s="41"/>
      <c r="B5" s="42"/>
      <c r="C5" s="43"/>
      <c r="D5" s="44"/>
    </row>
    <row r="6" spans="1:4">
      <c r="A6" s="45" t="s">
        <v>122</v>
      </c>
      <c r="B6" s="30" t="s">
        <v>123</v>
      </c>
      <c r="C6" s="31"/>
      <c r="D6" s="46"/>
    </row>
    <row r="7" spans="1:4">
      <c r="A7" s="47" t="s">
        <v>124</v>
      </c>
      <c r="B7" s="32" t="s">
        <v>125</v>
      </c>
      <c r="C7" s="33">
        <v>0</v>
      </c>
      <c r="D7" s="48">
        <v>0</v>
      </c>
    </row>
    <row r="8" spans="1:4">
      <c r="A8" s="47" t="s">
        <v>126</v>
      </c>
      <c r="B8" s="32" t="s">
        <v>127</v>
      </c>
      <c r="C8" s="33">
        <v>20</v>
      </c>
      <c r="D8" s="48">
        <v>20</v>
      </c>
    </row>
    <row r="9" spans="1:4">
      <c r="A9" s="47" t="s">
        <v>128</v>
      </c>
      <c r="B9" s="32" t="s">
        <v>129</v>
      </c>
      <c r="C9" s="33">
        <v>8</v>
      </c>
      <c r="D9" s="48">
        <v>8</v>
      </c>
    </row>
    <row r="10" spans="1:4">
      <c r="A10" s="47" t="s">
        <v>130</v>
      </c>
      <c r="B10" s="32" t="s">
        <v>131</v>
      </c>
      <c r="C10" s="33">
        <v>0.2</v>
      </c>
      <c r="D10" s="48">
        <v>0.2</v>
      </c>
    </row>
    <row r="11" spans="1:4">
      <c r="A11" s="47" t="s">
        <v>132</v>
      </c>
      <c r="B11" s="32" t="s">
        <v>133</v>
      </c>
      <c r="C11" s="33">
        <v>2.5</v>
      </c>
      <c r="D11" s="48">
        <v>2.5</v>
      </c>
    </row>
    <row r="12" spans="1:4">
      <c r="A12" s="47" t="s">
        <v>134</v>
      </c>
      <c r="B12" s="32" t="s">
        <v>135</v>
      </c>
      <c r="C12" s="33">
        <v>0.6</v>
      </c>
      <c r="D12" s="48">
        <v>0.6</v>
      </c>
    </row>
    <row r="13" spans="1:4">
      <c r="A13" s="47" t="s">
        <v>136</v>
      </c>
      <c r="B13" s="32" t="s">
        <v>224</v>
      </c>
      <c r="C13" s="33">
        <v>3</v>
      </c>
      <c r="D13" s="48">
        <v>3</v>
      </c>
    </row>
    <row r="14" spans="1:4">
      <c r="A14" s="47" t="s">
        <v>137</v>
      </c>
      <c r="B14" s="32" t="s">
        <v>138</v>
      </c>
      <c r="C14" s="33">
        <v>1</v>
      </c>
      <c r="D14" s="48">
        <v>1</v>
      </c>
    </row>
    <row r="15" spans="1:4">
      <c r="A15" s="47" t="s">
        <v>139</v>
      </c>
      <c r="B15" s="32" t="s">
        <v>140</v>
      </c>
      <c r="C15" s="33">
        <v>1.5</v>
      </c>
      <c r="D15" s="48">
        <v>1.5</v>
      </c>
    </row>
    <row r="16" spans="1:4">
      <c r="A16" s="204" t="s">
        <v>141</v>
      </c>
      <c r="B16" s="205"/>
      <c r="C16" s="34">
        <f>ROUND(SUM(C7:C15),2)</f>
        <v>36.799999999999997</v>
      </c>
      <c r="D16" s="49">
        <f>SUM(D7:D15)</f>
        <v>36.799999999999997</v>
      </c>
    </row>
    <row r="17" spans="1:4">
      <c r="A17" s="214"/>
      <c r="B17" s="215"/>
      <c r="C17" s="215"/>
      <c r="D17" s="216"/>
    </row>
    <row r="18" spans="1:4">
      <c r="A18" s="45" t="s">
        <v>142</v>
      </c>
      <c r="B18" s="30" t="s">
        <v>143</v>
      </c>
      <c r="C18" s="35"/>
      <c r="D18" s="50"/>
    </row>
    <row r="19" spans="1:4">
      <c r="A19" s="47" t="s">
        <v>144</v>
      </c>
      <c r="B19" s="32" t="s">
        <v>225</v>
      </c>
      <c r="C19" s="36" t="s">
        <v>145</v>
      </c>
      <c r="D19" s="48">
        <v>17.86</v>
      </c>
    </row>
    <row r="20" spans="1:4">
      <c r="A20" s="47" t="s">
        <v>146</v>
      </c>
      <c r="B20" s="32" t="s">
        <v>147</v>
      </c>
      <c r="C20" s="36">
        <v>0</v>
      </c>
      <c r="D20" s="48">
        <v>3.93</v>
      </c>
    </row>
    <row r="21" spans="1:4">
      <c r="A21" s="47" t="s">
        <v>148</v>
      </c>
      <c r="B21" s="32" t="s">
        <v>149</v>
      </c>
      <c r="C21" s="36">
        <v>0.69</v>
      </c>
      <c r="D21" s="48">
        <v>0.88</v>
      </c>
    </row>
    <row r="22" spans="1:4">
      <c r="A22" s="47" t="s">
        <v>150</v>
      </c>
      <c r="B22" s="32" t="s">
        <v>151</v>
      </c>
      <c r="C22" s="36">
        <v>0.03</v>
      </c>
      <c r="D22" s="48">
        <v>0.03</v>
      </c>
    </row>
    <row r="23" spans="1:4">
      <c r="A23" s="47" t="s">
        <v>152</v>
      </c>
      <c r="B23" s="32" t="s">
        <v>153</v>
      </c>
      <c r="C23" s="36">
        <v>0.06</v>
      </c>
      <c r="D23" s="48">
        <v>7.0000000000000007E-2</v>
      </c>
    </row>
    <row r="24" spans="1:4">
      <c r="A24" s="47" t="s">
        <v>154</v>
      </c>
      <c r="B24" s="32" t="s">
        <v>155</v>
      </c>
      <c r="C24" s="36">
        <v>0.56000000000000005</v>
      </c>
      <c r="D24" s="48">
        <v>0.71</v>
      </c>
    </row>
    <row r="25" spans="1:4">
      <c r="A25" s="47" t="s">
        <v>156</v>
      </c>
      <c r="B25" s="32" t="s">
        <v>157</v>
      </c>
      <c r="C25" s="36" t="s">
        <v>145</v>
      </c>
      <c r="D25" s="48">
        <v>1.42</v>
      </c>
    </row>
    <row r="26" spans="1:4">
      <c r="A26" s="47" t="s">
        <v>158</v>
      </c>
      <c r="B26" s="32" t="s">
        <v>159</v>
      </c>
      <c r="C26" s="36">
        <v>0.09</v>
      </c>
      <c r="D26" s="48">
        <v>0.11</v>
      </c>
    </row>
    <row r="27" spans="1:4">
      <c r="A27" s="47" t="s">
        <v>160</v>
      </c>
      <c r="B27" s="32" t="s">
        <v>161</v>
      </c>
      <c r="C27" s="36">
        <v>9.82</v>
      </c>
      <c r="D27" s="48">
        <v>12.55</v>
      </c>
    </row>
    <row r="28" spans="1:4">
      <c r="A28" s="47" t="s">
        <v>162</v>
      </c>
      <c r="B28" s="32" t="s">
        <v>163</v>
      </c>
      <c r="C28" s="33">
        <v>8.33</v>
      </c>
      <c r="D28" s="48">
        <v>10.66</v>
      </c>
    </row>
    <row r="29" spans="1:4">
      <c r="A29" s="204" t="s">
        <v>164</v>
      </c>
      <c r="B29" s="205"/>
      <c r="C29" s="34">
        <f>SUM(C19:C28)</f>
        <v>19.579999999999998</v>
      </c>
      <c r="D29" s="49">
        <f>SUM(D19:D28)</f>
        <v>48.22</v>
      </c>
    </row>
    <row r="30" spans="1:4">
      <c r="A30" s="214"/>
      <c r="B30" s="215"/>
      <c r="C30" s="215"/>
      <c r="D30" s="216"/>
    </row>
    <row r="31" spans="1:4">
      <c r="A31" s="45" t="s">
        <v>165</v>
      </c>
      <c r="B31" s="30" t="s">
        <v>166</v>
      </c>
      <c r="C31" s="35"/>
      <c r="D31" s="50"/>
    </row>
    <row r="32" spans="1:4">
      <c r="A32" s="47" t="s">
        <v>167</v>
      </c>
      <c r="B32" s="32" t="s">
        <v>168</v>
      </c>
      <c r="C32" s="33">
        <v>3.7</v>
      </c>
      <c r="D32" s="48">
        <v>4.72</v>
      </c>
    </row>
    <row r="33" spans="1:4">
      <c r="A33" s="47" t="s">
        <v>170</v>
      </c>
      <c r="B33" s="32" t="s">
        <v>169</v>
      </c>
      <c r="C33" s="33">
        <v>0.25</v>
      </c>
      <c r="D33" s="48">
        <v>0.32</v>
      </c>
    </row>
    <row r="34" spans="1:4">
      <c r="A34" s="47" t="s">
        <v>173</v>
      </c>
      <c r="B34" s="32" t="s">
        <v>171</v>
      </c>
      <c r="C34" s="36">
        <v>1.01</v>
      </c>
      <c r="D34" s="48">
        <v>1.29</v>
      </c>
    </row>
    <row r="35" spans="1:4">
      <c r="A35" s="47" t="s">
        <v>226</v>
      </c>
      <c r="B35" s="32" t="s">
        <v>172</v>
      </c>
      <c r="C35" s="36">
        <v>7.0000000000000007E-2</v>
      </c>
      <c r="D35" s="48">
        <v>0.09</v>
      </c>
    </row>
    <row r="36" spans="1:4">
      <c r="A36" s="47" t="s">
        <v>227</v>
      </c>
      <c r="B36" s="32" t="s">
        <v>174</v>
      </c>
      <c r="C36" s="36">
        <v>2.99</v>
      </c>
      <c r="D36" s="48">
        <v>3.82</v>
      </c>
    </row>
    <row r="37" spans="1:4">
      <c r="A37" s="204" t="s">
        <v>175</v>
      </c>
      <c r="B37" s="205"/>
      <c r="C37" s="34">
        <f>ROUND(SUM(C32:C36),2)</f>
        <v>8.02</v>
      </c>
      <c r="D37" s="49">
        <f>SUM(D32:D36)</f>
        <v>10.24</v>
      </c>
    </row>
    <row r="38" spans="1:4">
      <c r="A38" s="214"/>
      <c r="B38" s="215"/>
      <c r="C38" s="215"/>
      <c r="D38" s="216"/>
    </row>
    <row r="39" spans="1:4">
      <c r="A39" s="45" t="s">
        <v>176</v>
      </c>
      <c r="B39" s="30" t="s">
        <v>177</v>
      </c>
      <c r="C39" s="31"/>
      <c r="D39" s="46"/>
    </row>
    <row r="40" spans="1:4">
      <c r="A40" s="47" t="s">
        <v>178</v>
      </c>
      <c r="B40" s="32" t="s">
        <v>179</v>
      </c>
      <c r="C40" s="33">
        <f>ROUND((C16/100*C29/100)*100,2)</f>
        <v>7.21</v>
      </c>
      <c r="D40" s="48">
        <f>ROUND((D16/100*D29/100)*100,2)</f>
        <v>17.739999999999998</v>
      </c>
    </row>
    <row r="41" spans="1:4">
      <c r="A41" s="47" t="s">
        <v>180</v>
      </c>
      <c r="B41" s="32" t="s">
        <v>181</v>
      </c>
      <c r="C41" s="33">
        <v>0.26</v>
      </c>
      <c r="D41" s="48">
        <v>0.34</v>
      </c>
    </row>
    <row r="42" spans="1:4">
      <c r="A42" s="204" t="s">
        <v>182</v>
      </c>
      <c r="B42" s="205"/>
      <c r="C42" s="34">
        <f>SUM(C40:C41)</f>
        <v>7.47</v>
      </c>
      <c r="D42" s="49">
        <f>ROUND(SUM(D40:D41),2)</f>
        <v>18.079999999999998</v>
      </c>
    </row>
    <row r="43" spans="1:4">
      <c r="A43" s="214"/>
      <c r="B43" s="215"/>
      <c r="C43" s="215"/>
      <c r="D43" s="216"/>
    </row>
    <row r="44" spans="1:4" ht="15.75" thickBot="1">
      <c r="A44" s="219" t="s">
        <v>183</v>
      </c>
      <c r="B44" s="220"/>
      <c r="C44" s="51">
        <f>ROUND((C42+C37+C29+C16),2)</f>
        <v>71.87</v>
      </c>
      <c r="D44" s="52">
        <f>ROUND(D42+D37+D29+D16,2)</f>
        <v>113.34</v>
      </c>
    </row>
    <row r="45" spans="1:4" ht="15.75" thickBot="1">
      <c r="A45" s="217" t="s">
        <v>184</v>
      </c>
      <c r="B45" s="218"/>
      <c r="C45" s="53">
        <f>C44/100</f>
        <v>0.71870000000000001</v>
      </c>
      <c r="D45" s="54">
        <f>D44/100</f>
        <v>1.1334</v>
      </c>
    </row>
  </sheetData>
  <mergeCells count="13">
    <mergeCell ref="A45:B45"/>
    <mergeCell ref="A30:D30"/>
    <mergeCell ref="A37:B37"/>
    <mergeCell ref="A38:D38"/>
    <mergeCell ref="A42:B42"/>
    <mergeCell ref="A43:D43"/>
    <mergeCell ref="A44:B44"/>
    <mergeCell ref="A29:B29"/>
    <mergeCell ref="A1:D1"/>
    <mergeCell ref="A2:D2"/>
    <mergeCell ref="A4:B4"/>
    <mergeCell ref="A16:B16"/>
    <mergeCell ref="A17:D17"/>
  </mergeCells>
  <pageMargins left="0.51181102362204722" right="0.51181102362204722" top="0.78740157480314965" bottom="0.78740157480314965" header="0.31496062992125984" footer="0.31496062992125984"/>
  <pageSetup paperSize="9" scale="7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Z73"/>
  <sheetViews>
    <sheetView topLeftCell="A37" zoomScale="60" zoomScaleNormal="60" workbookViewId="0">
      <selection activeCell="C65" sqref="C65"/>
    </sheetView>
  </sheetViews>
  <sheetFormatPr defaultRowHeight="15"/>
  <cols>
    <col min="2" max="2" width="44.42578125" customWidth="1"/>
    <col min="3" max="3" width="19.140625" bestFit="1" customWidth="1"/>
    <col min="5" max="5" width="13.140625" bestFit="1" customWidth="1"/>
    <col min="6" max="6" width="14.42578125" bestFit="1" customWidth="1"/>
    <col min="7" max="7" width="13.5703125" bestFit="1" customWidth="1"/>
    <col min="8" max="9" width="12.42578125" customWidth="1"/>
    <col min="10" max="10" width="14.42578125" bestFit="1" customWidth="1"/>
    <col min="11" max="11" width="13" bestFit="1" customWidth="1"/>
    <col min="12" max="12" width="15.85546875" style="126" bestFit="1" customWidth="1"/>
    <col min="13" max="13" width="14" style="126" bestFit="1" customWidth="1"/>
    <col min="14" max="14" width="15.85546875" style="126" bestFit="1" customWidth="1"/>
    <col min="15" max="16" width="13.140625" bestFit="1" customWidth="1"/>
    <col min="17" max="17" width="19.140625" bestFit="1" customWidth="1"/>
    <col min="27" max="16384" width="9.140625" style="160"/>
  </cols>
  <sheetData>
    <row r="1" spans="1:26" ht="14.45" customHeight="1">
      <c r="A1" s="241" t="s">
        <v>188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3"/>
    </row>
    <row r="2" spans="1:26">
      <c r="A2" s="244"/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245"/>
    </row>
    <row r="3" spans="1:26">
      <c r="A3" s="244"/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245"/>
    </row>
    <row r="4" spans="1:26">
      <c r="A4" s="246" t="s">
        <v>0</v>
      </c>
      <c r="B4" s="182" t="s">
        <v>1</v>
      </c>
      <c r="C4" s="182" t="s">
        <v>189</v>
      </c>
      <c r="D4" s="182"/>
      <c r="E4" s="182" t="s">
        <v>190</v>
      </c>
      <c r="F4" s="182" t="s">
        <v>191</v>
      </c>
      <c r="G4" s="182" t="s">
        <v>192</v>
      </c>
      <c r="H4" s="182" t="s">
        <v>193</v>
      </c>
      <c r="I4" s="182" t="s">
        <v>194</v>
      </c>
      <c r="J4" s="182" t="s">
        <v>195</v>
      </c>
      <c r="K4" s="182" t="s">
        <v>196</v>
      </c>
      <c r="L4" s="223" t="s">
        <v>197</v>
      </c>
      <c r="M4" s="223" t="s">
        <v>198</v>
      </c>
      <c r="N4" s="223" t="s">
        <v>199</v>
      </c>
      <c r="O4" s="182" t="s">
        <v>200</v>
      </c>
      <c r="P4" s="182" t="s">
        <v>201</v>
      </c>
      <c r="Q4" s="247" t="s">
        <v>5</v>
      </c>
    </row>
    <row r="5" spans="1:26">
      <c r="A5" s="246"/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223"/>
      <c r="M5" s="223"/>
      <c r="N5" s="223"/>
      <c r="O5" s="182"/>
      <c r="P5" s="182"/>
      <c r="Q5" s="247"/>
    </row>
    <row r="6" spans="1:26">
      <c r="A6" s="235"/>
      <c r="B6" s="236"/>
      <c r="C6" s="236"/>
      <c r="D6" s="236"/>
      <c r="E6" s="236"/>
      <c r="F6" s="236"/>
      <c r="G6" s="236"/>
      <c r="H6" s="236"/>
      <c r="I6" s="236"/>
      <c r="J6" s="236"/>
      <c r="K6" s="236"/>
      <c r="L6" s="236"/>
      <c r="M6" s="236"/>
      <c r="N6" s="236"/>
      <c r="O6" s="236"/>
      <c r="P6" s="236"/>
      <c r="Q6" s="237"/>
      <c r="S6" s="96"/>
      <c r="Z6" s="1"/>
    </row>
    <row r="7" spans="1:26">
      <c r="A7" s="103">
        <v>1</v>
      </c>
      <c r="B7" s="224" t="s">
        <v>7</v>
      </c>
      <c r="C7" s="92">
        <f>'EB100'!H7</f>
        <v>116811.12</v>
      </c>
      <c r="D7" s="183"/>
      <c r="E7" s="94"/>
      <c r="F7" s="94"/>
      <c r="G7" s="94"/>
      <c r="H7" s="94"/>
      <c r="I7" s="94"/>
      <c r="J7" s="94"/>
      <c r="K7" s="94"/>
      <c r="L7" s="161">
        <f>C7/3</f>
        <v>38937.040000000001</v>
      </c>
      <c r="M7" s="161">
        <f>C7/3</f>
        <v>38937.040000000001</v>
      </c>
      <c r="N7" s="161">
        <f>C7/3</f>
        <v>38937.040000000001</v>
      </c>
      <c r="O7" s="94"/>
      <c r="P7" s="94"/>
      <c r="Q7" s="106">
        <f>SUM(E7:P7)</f>
        <v>116811.12</v>
      </c>
      <c r="S7" s="96"/>
    </row>
    <row r="8" spans="1:26">
      <c r="A8" s="103"/>
      <c r="B8" s="225"/>
      <c r="C8" s="93">
        <v>1</v>
      </c>
      <c r="D8" s="184"/>
      <c r="E8" s="97"/>
      <c r="F8" s="97"/>
      <c r="G8" s="97"/>
      <c r="H8" s="97"/>
      <c r="I8" s="97"/>
      <c r="J8" s="97"/>
      <c r="K8" s="97"/>
      <c r="L8" s="163">
        <f>L7/$C$7</f>
        <v>0.33333333333333337</v>
      </c>
      <c r="M8" s="163">
        <f t="shared" ref="M8:N8" si="0">M7/$C$7</f>
        <v>0.33333333333333337</v>
      </c>
      <c r="N8" s="163">
        <f t="shared" si="0"/>
        <v>0.33333333333333337</v>
      </c>
      <c r="O8" s="97"/>
      <c r="P8" s="97"/>
      <c r="Q8" s="107">
        <f>SUM(E8:P8)</f>
        <v>1</v>
      </c>
      <c r="S8" s="96"/>
    </row>
    <row r="9" spans="1:26">
      <c r="A9" s="235"/>
      <c r="B9" s="236"/>
      <c r="C9" s="236"/>
      <c r="D9" s="236"/>
      <c r="E9" s="236"/>
      <c r="F9" s="236"/>
      <c r="G9" s="236"/>
      <c r="H9" s="236"/>
      <c r="I9" s="236"/>
      <c r="J9" s="236"/>
      <c r="K9" s="236"/>
      <c r="L9" s="236"/>
      <c r="M9" s="236"/>
      <c r="N9" s="236"/>
      <c r="O9" s="236"/>
      <c r="P9" s="236"/>
      <c r="Q9" s="237"/>
      <c r="S9" s="96"/>
    </row>
    <row r="10" spans="1:26">
      <c r="A10" s="103">
        <v>2</v>
      </c>
      <c r="B10" s="224" t="s">
        <v>9</v>
      </c>
      <c r="C10" s="92">
        <f>'EB100'!H9</f>
        <v>5224.5</v>
      </c>
      <c r="D10" s="183"/>
      <c r="E10" s="3"/>
      <c r="F10" s="3"/>
      <c r="G10" s="3"/>
      <c r="H10" s="3"/>
      <c r="I10" s="3"/>
      <c r="J10" s="3"/>
      <c r="K10" s="128">
        <f>C10</f>
        <v>5224.5</v>
      </c>
      <c r="L10" s="164"/>
      <c r="M10" s="164"/>
      <c r="N10" s="164"/>
      <c r="O10" s="3"/>
      <c r="P10" s="3"/>
      <c r="Q10" s="106">
        <f>SUM(F10:P10)</f>
        <v>5224.5</v>
      </c>
      <c r="S10" s="96"/>
    </row>
    <row r="11" spans="1:26">
      <c r="A11" s="103"/>
      <c r="B11" s="225"/>
      <c r="C11" s="93">
        <v>1</v>
      </c>
      <c r="D11" s="184"/>
      <c r="E11" s="3"/>
      <c r="F11" s="3"/>
      <c r="G11" s="3"/>
      <c r="H11" s="3"/>
      <c r="I11" s="3"/>
      <c r="J11" s="3"/>
      <c r="K11" s="169">
        <v>1</v>
      </c>
      <c r="L11" s="164"/>
      <c r="M11" s="164"/>
      <c r="N11" s="164"/>
      <c r="O11" s="3"/>
      <c r="P11" s="3"/>
      <c r="Q11" s="105">
        <f>SUM(F11:P11)</f>
        <v>1</v>
      </c>
      <c r="S11" s="96"/>
    </row>
    <row r="12" spans="1:26">
      <c r="A12" s="235"/>
      <c r="B12" s="236"/>
      <c r="C12" s="236"/>
      <c r="D12" s="236"/>
      <c r="E12" s="236"/>
      <c r="F12" s="236"/>
      <c r="G12" s="236"/>
      <c r="H12" s="236"/>
      <c r="I12" s="236"/>
      <c r="J12" s="236"/>
      <c r="K12" s="236"/>
      <c r="L12" s="236"/>
      <c r="M12" s="236"/>
      <c r="N12" s="236"/>
      <c r="O12" s="236"/>
      <c r="P12" s="236"/>
      <c r="Q12" s="237"/>
      <c r="S12" s="96"/>
    </row>
    <row r="13" spans="1:26">
      <c r="A13" s="103">
        <v>3</v>
      </c>
      <c r="B13" s="224" t="s">
        <v>10</v>
      </c>
      <c r="C13" s="92">
        <f>'EB100'!H11</f>
        <v>4752.62</v>
      </c>
      <c r="D13" s="183"/>
      <c r="E13" s="3"/>
      <c r="F13" s="3"/>
      <c r="G13" s="3"/>
      <c r="H13" s="3"/>
      <c r="I13" s="3"/>
      <c r="J13" s="3"/>
      <c r="K13" s="3"/>
      <c r="L13" s="164"/>
      <c r="M13" s="164"/>
      <c r="N13" s="164"/>
      <c r="O13" s="128">
        <f>C13</f>
        <v>4752.62</v>
      </c>
      <c r="P13" s="3"/>
      <c r="Q13" s="106">
        <f>SUM(E13:O13)</f>
        <v>4752.62</v>
      </c>
      <c r="S13" s="96"/>
    </row>
    <row r="14" spans="1:26">
      <c r="A14" s="103"/>
      <c r="B14" s="225"/>
      <c r="C14" s="93">
        <v>1</v>
      </c>
      <c r="D14" s="184"/>
      <c r="E14" s="3"/>
      <c r="F14" s="3"/>
      <c r="G14" s="3"/>
      <c r="H14" s="3"/>
      <c r="I14" s="3"/>
      <c r="J14" s="3"/>
      <c r="K14" s="3"/>
      <c r="L14" s="164"/>
      <c r="M14" s="164"/>
      <c r="N14" s="164"/>
      <c r="O14" s="162">
        <v>1</v>
      </c>
      <c r="P14" s="3"/>
      <c r="Q14" s="107">
        <f>SUM(E14:O14)</f>
        <v>1</v>
      </c>
      <c r="S14" s="96"/>
    </row>
    <row r="15" spans="1:26">
      <c r="A15" s="235"/>
      <c r="B15" s="236"/>
      <c r="C15" s="236"/>
      <c r="D15" s="236"/>
      <c r="E15" s="236"/>
      <c r="F15" s="236"/>
      <c r="G15" s="236"/>
      <c r="H15" s="236"/>
      <c r="I15" s="236"/>
      <c r="J15" s="236"/>
      <c r="K15" s="236"/>
      <c r="L15" s="236"/>
      <c r="M15" s="236"/>
      <c r="N15" s="236"/>
      <c r="O15" s="236"/>
      <c r="P15" s="236"/>
      <c r="Q15" s="237"/>
      <c r="S15" s="96"/>
    </row>
    <row r="16" spans="1:26">
      <c r="A16" s="103">
        <v>4</v>
      </c>
      <c r="B16" s="224" t="s">
        <v>11</v>
      </c>
      <c r="C16" s="91">
        <f>'EB100'!H13</f>
        <v>2359.98</v>
      </c>
      <c r="D16" s="183"/>
      <c r="E16" s="161">
        <f>C16</f>
        <v>2359.98</v>
      </c>
      <c r="F16" s="3"/>
      <c r="G16" s="3"/>
      <c r="H16" s="3"/>
      <c r="I16" s="3"/>
      <c r="J16" s="3"/>
      <c r="K16" s="3"/>
      <c r="L16" s="164"/>
      <c r="M16" s="164"/>
      <c r="N16" s="164"/>
      <c r="O16" s="3"/>
      <c r="P16" s="3"/>
      <c r="Q16" s="108">
        <f>SUM(E16:P16)</f>
        <v>2359.98</v>
      </c>
      <c r="S16" s="96"/>
    </row>
    <row r="17" spans="1:19">
      <c r="A17" s="103"/>
      <c r="B17" s="225"/>
      <c r="C17" s="93">
        <v>1</v>
      </c>
      <c r="D17" s="184"/>
      <c r="E17" s="166">
        <v>1</v>
      </c>
      <c r="F17" s="3"/>
      <c r="G17" s="3"/>
      <c r="H17" s="3"/>
      <c r="I17" s="3"/>
      <c r="J17" s="3"/>
      <c r="K17" s="3"/>
      <c r="L17" s="164"/>
      <c r="M17" s="164"/>
      <c r="N17" s="164"/>
      <c r="O17" s="3"/>
      <c r="P17" s="3"/>
      <c r="Q17" s="105">
        <f>SUM(E17:P17)</f>
        <v>1</v>
      </c>
      <c r="S17" s="96"/>
    </row>
    <row r="18" spans="1:19">
      <c r="A18" s="238"/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  <c r="M18" s="239"/>
      <c r="N18" s="239"/>
      <c r="O18" s="239"/>
      <c r="P18" s="239"/>
      <c r="Q18" s="240"/>
      <c r="S18" s="96"/>
    </row>
    <row r="19" spans="1:19">
      <c r="A19" s="103">
        <v>5</v>
      </c>
      <c r="B19" s="259" t="s">
        <v>24</v>
      </c>
      <c r="C19" s="260"/>
      <c r="D19" s="260"/>
      <c r="E19" s="260"/>
      <c r="F19" s="260"/>
      <c r="G19" s="260"/>
      <c r="H19" s="260"/>
      <c r="I19" s="260"/>
      <c r="J19" s="260"/>
      <c r="K19" s="260"/>
      <c r="L19" s="260"/>
      <c r="M19" s="260"/>
      <c r="N19" s="260"/>
      <c r="O19" s="260"/>
      <c r="P19" s="260"/>
      <c r="Q19" s="261"/>
      <c r="S19" s="96"/>
    </row>
    <row r="20" spans="1:19" ht="55.15" customHeight="1">
      <c r="A20" s="230" t="s">
        <v>230</v>
      </c>
      <c r="B20" s="226" t="s">
        <v>25</v>
      </c>
      <c r="C20" s="91">
        <f>'EB100'!H16</f>
        <v>3471007.02</v>
      </c>
      <c r="D20" s="183"/>
      <c r="E20" s="3"/>
      <c r="F20" s="170">
        <f>C20*0.2</f>
        <v>694201.4040000001</v>
      </c>
      <c r="G20" s="3"/>
      <c r="H20" s="3"/>
      <c r="I20" s="3"/>
      <c r="J20" s="3"/>
      <c r="K20" s="3"/>
      <c r="L20" s="165">
        <f>C20*0.5</f>
        <v>1735503.51</v>
      </c>
      <c r="M20" s="164"/>
      <c r="N20" s="165">
        <f>C20*0.3</f>
        <v>1041302.1059999999</v>
      </c>
      <c r="O20" s="3"/>
      <c r="P20" s="3"/>
      <c r="Q20" s="104">
        <f>SUM(E20:P20)</f>
        <v>3471007.0199999996</v>
      </c>
      <c r="S20" s="96"/>
    </row>
    <row r="21" spans="1:19">
      <c r="A21" s="231"/>
      <c r="B21" s="227"/>
      <c r="C21" s="93">
        <v>1</v>
      </c>
      <c r="D21" s="184"/>
      <c r="E21" s="3"/>
      <c r="F21" s="162">
        <v>0.2</v>
      </c>
      <c r="G21" s="3"/>
      <c r="H21" s="3"/>
      <c r="I21" s="3"/>
      <c r="J21" s="3"/>
      <c r="K21" s="3"/>
      <c r="L21" s="162">
        <v>0.5</v>
      </c>
      <c r="M21" s="164"/>
      <c r="N21" s="162">
        <v>0.3</v>
      </c>
      <c r="O21" s="3"/>
      <c r="P21" s="3"/>
      <c r="Q21" s="105">
        <f>SUM(E21:P21)</f>
        <v>1</v>
      </c>
      <c r="S21" s="96"/>
    </row>
    <row r="22" spans="1:19">
      <c r="A22" s="232"/>
      <c r="B22" s="233"/>
      <c r="C22" s="233"/>
      <c r="D22" s="233"/>
      <c r="E22" s="233"/>
      <c r="F22" s="233"/>
      <c r="G22" s="233"/>
      <c r="H22" s="233"/>
      <c r="I22" s="233"/>
      <c r="J22" s="233"/>
      <c r="K22" s="233"/>
      <c r="L22" s="233"/>
      <c r="M22" s="233"/>
      <c r="N22" s="233"/>
      <c r="O22" s="233"/>
      <c r="P22" s="233"/>
      <c r="Q22" s="234"/>
      <c r="S22" s="96"/>
    </row>
    <row r="23" spans="1:19" ht="27.6" customHeight="1">
      <c r="A23" s="230" t="s">
        <v>231</v>
      </c>
      <c r="B23" s="228" t="s">
        <v>26</v>
      </c>
      <c r="C23" s="91">
        <f>'EB100'!H17</f>
        <v>198000</v>
      </c>
      <c r="D23" s="183"/>
      <c r="E23" s="3"/>
      <c r="F23" s="95"/>
      <c r="G23" s="95"/>
      <c r="H23" s="3"/>
      <c r="I23" s="3"/>
      <c r="J23" s="3"/>
      <c r="K23" s="3"/>
      <c r="L23" s="164"/>
      <c r="M23" s="165"/>
      <c r="N23" s="165">
        <f>C23*1</f>
        <v>198000</v>
      </c>
      <c r="O23" s="3"/>
      <c r="P23" s="3"/>
      <c r="Q23" s="104">
        <f>SUM(E23:P23)</f>
        <v>198000</v>
      </c>
      <c r="S23" s="96"/>
    </row>
    <row r="24" spans="1:19">
      <c r="A24" s="231"/>
      <c r="B24" s="229"/>
      <c r="C24" s="93">
        <v>1</v>
      </c>
      <c r="D24" s="184"/>
      <c r="E24" s="3"/>
      <c r="F24" s="93"/>
      <c r="G24" s="93"/>
      <c r="H24" s="3"/>
      <c r="I24" s="3"/>
      <c r="J24" s="3"/>
      <c r="K24" s="3"/>
      <c r="L24" s="164"/>
      <c r="M24" s="162"/>
      <c r="N24" s="162">
        <v>1</v>
      </c>
      <c r="O24" s="3"/>
      <c r="P24" s="3"/>
      <c r="Q24" s="105">
        <f>SUM(E24:P24)</f>
        <v>1</v>
      </c>
      <c r="S24" s="96"/>
    </row>
    <row r="25" spans="1:19" s="101" customFormat="1">
      <c r="A25" s="232"/>
      <c r="B25" s="233"/>
      <c r="C25" s="233"/>
      <c r="D25" s="233"/>
      <c r="E25" s="233"/>
      <c r="F25" s="233"/>
      <c r="G25" s="233"/>
      <c r="H25" s="233"/>
      <c r="I25" s="233"/>
      <c r="J25" s="233"/>
      <c r="K25" s="233"/>
      <c r="L25" s="233"/>
      <c r="M25" s="233"/>
      <c r="N25" s="233"/>
      <c r="O25" s="233"/>
      <c r="P25" s="233"/>
      <c r="Q25" s="234"/>
      <c r="S25" s="96"/>
    </row>
    <row r="26" spans="1:19">
      <c r="A26" s="230" t="s">
        <v>232</v>
      </c>
      <c r="B26" s="248" t="s">
        <v>27</v>
      </c>
      <c r="C26" s="91">
        <f>'EB100'!H18</f>
        <v>66636</v>
      </c>
      <c r="D26" s="183"/>
      <c r="E26" s="3"/>
      <c r="F26" s="94"/>
      <c r="G26" s="3"/>
      <c r="H26" s="3"/>
      <c r="I26" s="3"/>
      <c r="J26" s="3"/>
      <c r="K26" s="3"/>
      <c r="L26" s="164"/>
      <c r="M26" s="161">
        <f>C26*1</f>
        <v>66636</v>
      </c>
      <c r="N26" s="164"/>
      <c r="O26" s="3"/>
      <c r="P26" s="3"/>
      <c r="Q26" s="108">
        <f>SUM(E26:P26)</f>
        <v>66636</v>
      </c>
      <c r="S26" s="96"/>
    </row>
    <row r="27" spans="1:19">
      <c r="A27" s="231"/>
      <c r="B27" s="249"/>
      <c r="C27" s="93">
        <v>1</v>
      </c>
      <c r="D27" s="184"/>
      <c r="E27" s="3"/>
      <c r="F27" s="93"/>
      <c r="G27" s="3"/>
      <c r="H27" s="3"/>
      <c r="I27" s="3"/>
      <c r="J27" s="3"/>
      <c r="K27" s="3"/>
      <c r="L27" s="164"/>
      <c r="M27" s="162">
        <v>1</v>
      </c>
      <c r="N27" s="164"/>
      <c r="O27" s="3"/>
      <c r="P27" s="3"/>
      <c r="Q27" s="105">
        <f>SUM(E27:P27)</f>
        <v>1</v>
      </c>
      <c r="S27" s="96"/>
    </row>
    <row r="28" spans="1:19" s="101" customFormat="1">
      <c r="A28" s="232"/>
      <c r="B28" s="233"/>
      <c r="C28" s="233"/>
      <c r="D28" s="233"/>
      <c r="E28" s="233"/>
      <c r="F28" s="233"/>
      <c r="G28" s="233"/>
      <c r="H28" s="233"/>
      <c r="I28" s="233"/>
      <c r="J28" s="233"/>
      <c r="K28" s="233"/>
      <c r="L28" s="233"/>
      <c r="M28" s="233"/>
      <c r="N28" s="233"/>
      <c r="O28" s="233"/>
      <c r="P28" s="233"/>
      <c r="Q28" s="234"/>
      <c r="S28" s="96"/>
    </row>
    <row r="29" spans="1:19" ht="43.15" customHeight="1">
      <c r="A29" s="230" t="s">
        <v>233</v>
      </c>
      <c r="B29" s="250" t="s">
        <v>28</v>
      </c>
      <c r="C29" s="92">
        <f>'EB100'!H19</f>
        <v>98400</v>
      </c>
      <c r="D29" s="183"/>
      <c r="E29" s="3"/>
      <c r="F29" s="3"/>
      <c r="G29" s="3"/>
      <c r="H29" s="3"/>
      <c r="I29" s="3"/>
      <c r="J29" s="3"/>
      <c r="K29" s="3"/>
      <c r="L29" s="165">
        <f>C29*0.5</f>
        <v>49200</v>
      </c>
      <c r="M29" s="164"/>
      <c r="N29" s="165">
        <f>C29*0.5</f>
        <v>49200</v>
      </c>
      <c r="O29" s="3"/>
      <c r="P29" s="3"/>
      <c r="Q29" s="104">
        <f>SUM(E29:P29)</f>
        <v>98400</v>
      </c>
      <c r="S29" s="96"/>
    </row>
    <row r="30" spans="1:19">
      <c r="A30" s="231"/>
      <c r="B30" s="251"/>
      <c r="C30" s="93">
        <v>1</v>
      </c>
      <c r="D30" s="184"/>
      <c r="E30" s="3"/>
      <c r="F30" s="3"/>
      <c r="G30" s="3"/>
      <c r="H30" s="3"/>
      <c r="I30" s="3"/>
      <c r="J30" s="3"/>
      <c r="K30" s="3"/>
      <c r="L30" s="162">
        <v>0.5</v>
      </c>
      <c r="M30" s="164"/>
      <c r="N30" s="162">
        <v>0.5</v>
      </c>
      <c r="O30" s="3"/>
      <c r="P30" s="3"/>
      <c r="Q30" s="105">
        <f>SUM(E30:P30)</f>
        <v>1</v>
      </c>
      <c r="S30" s="96"/>
    </row>
    <row r="31" spans="1:19" s="101" customFormat="1">
      <c r="A31" s="232"/>
      <c r="B31" s="233"/>
      <c r="C31" s="233"/>
      <c r="D31" s="233"/>
      <c r="E31" s="233"/>
      <c r="F31" s="233"/>
      <c r="G31" s="233"/>
      <c r="H31" s="233"/>
      <c r="I31" s="233"/>
      <c r="J31" s="233"/>
      <c r="K31" s="233"/>
      <c r="L31" s="233"/>
      <c r="M31" s="233"/>
      <c r="N31" s="233"/>
      <c r="O31" s="233"/>
      <c r="P31" s="233"/>
      <c r="Q31" s="234"/>
      <c r="S31" s="96"/>
    </row>
    <row r="32" spans="1:19" ht="28.9" customHeight="1">
      <c r="A32" s="230" t="s">
        <v>234</v>
      </c>
      <c r="B32" s="252" t="s">
        <v>29</v>
      </c>
      <c r="C32" s="92">
        <f>'EB100'!H20</f>
        <v>29040</v>
      </c>
      <c r="D32" s="183"/>
      <c r="E32" s="3"/>
      <c r="F32" s="3"/>
      <c r="G32" s="3"/>
      <c r="H32" s="3"/>
      <c r="I32" s="3"/>
      <c r="J32" s="3"/>
      <c r="K32" s="3"/>
      <c r="L32" s="161">
        <f>C32*0.5</f>
        <v>14520</v>
      </c>
      <c r="M32" s="164"/>
      <c r="N32" s="161">
        <f>C32*0.5</f>
        <v>14520</v>
      </c>
      <c r="O32" s="3"/>
      <c r="P32" s="3"/>
      <c r="Q32" s="108">
        <f>SUM(E32:P32)</f>
        <v>29040</v>
      </c>
      <c r="S32" s="96"/>
    </row>
    <row r="33" spans="1:19">
      <c r="A33" s="231"/>
      <c r="B33" s="253"/>
      <c r="C33" s="93">
        <v>1</v>
      </c>
      <c r="D33" s="184"/>
      <c r="E33" s="3"/>
      <c r="F33" s="3"/>
      <c r="G33" s="3"/>
      <c r="H33" s="3"/>
      <c r="I33" s="3"/>
      <c r="J33" s="3"/>
      <c r="K33" s="3"/>
      <c r="L33" s="162">
        <v>0.5</v>
      </c>
      <c r="M33" s="164"/>
      <c r="N33" s="162">
        <v>0.5</v>
      </c>
      <c r="O33" s="3"/>
      <c r="P33" s="3"/>
      <c r="Q33" s="105">
        <f>SUM(E33:P33)</f>
        <v>1</v>
      </c>
      <c r="S33" s="96"/>
    </row>
    <row r="34" spans="1:19" s="101" customFormat="1">
      <c r="A34" s="232"/>
      <c r="B34" s="233"/>
      <c r="C34" s="233"/>
      <c r="D34" s="233"/>
      <c r="E34" s="233"/>
      <c r="F34" s="233"/>
      <c r="G34" s="233"/>
      <c r="H34" s="233"/>
      <c r="I34" s="233"/>
      <c r="J34" s="233"/>
      <c r="K34" s="233"/>
      <c r="L34" s="233"/>
      <c r="M34" s="233"/>
      <c r="N34" s="233"/>
      <c r="O34" s="233"/>
      <c r="P34" s="233"/>
      <c r="Q34" s="234"/>
      <c r="S34" s="96"/>
    </row>
    <row r="35" spans="1:19" ht="28.9" customHeight="1">
      <c r="A35" s="230" t="s">
        <v>235</v>
      </c>
      <c r="B35" s="252" t="s">
        <v>30</v>
      </c>
      <c r="C35" s="92">
        <f>'EB100'!H21</f>
        <v>90674</v>
      </c>
      <c r="D35" s="183"/>
      <c r="E35" s="3"/>
      <c r="F35" s="3"/>
      <c r="G35" s="3"/>
      <c r="H35" s="3"/>
      <c r="I35" s="3"/>
      <c r="J35" s="3"/>
      <c r="K35" s="3"/>
      <c r="L35" s="161">
        <f>C35*0.5</f>
        <v>45337</v>
      </c>
      <c r="M35" s="164"/>
      <c r="N35" s="161">
        <f>C35*0.5</f>
        <v>45337</v>
      </c>
      <c r="O35" s="3"/>
      <c r="P35" s="3"/>
      <c r="Q35" s="108">
        <f>SUM(E35:P35)</f>
        <v>90674</v>
      </c>
      <c r="S35" s="96"/>
    </row>
    <row r="36" spans="1:19">
      <c r="A36" s="231"/>
      <c r="B36" s="253"/>
      <c r="C36" s="93">
        <v>1</v>
      </c>
      <c r="D36" s="184"/>
      <c r="E36" s="3"/>
      <c r="F36" s="3"/>
      <c r="G36" s="3"/>
      <c r="H36" s="3"/>
      <c r="I36" s="3"/>
      <c r="J36" s="3"/>
      <c r="K36" s="3"/>
      <c r="L36" s="162">
        <v>0.5</v>
      </c>
      <c r="M36" s="164"/>
      <c r="N36" s="162">
        <v>0.5</v>
      </c>
      <c r="O36" s="3"/>
      <c r="P36" s="3"/>
      <c r="Q36" s="105">
        <f>SUM(E36:P36)</f>
        <v>1</v>
      </c>
      <c r="S36" s="96"/>
    </row>
    <row r="37" spans="1:19" s="101" customFormat="1">
      <c r="A37" s="232"/>
      <c r="B37" s="233"/>
      <c r="C37" s="233"/>
      <c r="D37" s="233"/>
      <c r="E37" s="233"/>
      <c r="F37" s="233"/>
      <c r="G37" s="233"/>
      <c r="H37" s="233"/>
      <c r="I37" s="233"/>
      <c r="J37" s="233"/>
      <c r="K37" s="233"/>
      <c r="L37" s="233"/>
      <c r="M37" s="233"/>
      <c r="N37" s="233"/>
      <c r="O37" s="233"/>
      <c r="P37" s="233"/>
      <c r="Q37" s="234"/>
      <c r="S37" s="96"/>
    </row>
    <row r="38" spans="1:19" ht="43.15" customHeight="1">
      <c r="A38" s="230" t="s">
        <v>236</v>
      </c>
      <c r="B38" s="252" t="s">
        <v>31</v>
      </c>
      <c r="C38" s="92">
        <f>'EB100'!H22</f>
        <v>119000</v>
      </c>
      <c r="D38" s="183"/>
      <c r="E38" s="3"/>
      <c r="F38" s="3"/>
      <c r="G38" s="3"/>
      <c r="H38" s="3"/>
      <c r="I38" s="3"/>
      <c r="J38" s="3"/>
      <c r="K38" s="3"/>
      <c r="L38" s="161">
        <f>C38*0.5</f>
        <v>59500</v>
      </c>
      <c r="M38" s="164"/>
      <c r="N38" s="161">
        <f>C38*0.5</f>
        <v>59500</v>
      </c>
      <c r="O38" s="3"/>
      <c r="P38" s="3"/>
      <c r="Q38" s="108">
        <f>SUM(E38:P38)</f>
        <v>119000</v>
      </c>
      <c r="S38" s="96"/>
    </row>
    <row r="39" spans="1:19">
      <c r="A39" s="231"/>
      <c r="B39" s="253"/>
      <c r="C39" s="93">
        <v>1</v>
      </c>
      <c r="D39" s="184"/>
      <c r="E39" s="3"/>
      <c r="F39" s="3"/>
      <c r="G39" s="3"/>
      <c r="H39" s="3"/>
      <c r="I39" s="3"/>
      <c r="J39" s="3"/>
      <c r="K39" s="3"/>
      <c r="L39" s="162">
        <v>0.5</v>
      </c>
      <c r="M39" s="164"/>
      <c r="N39" s="162">
        <v>0.5</v>
      </c>
      <c r="O39" s="3"/>
      <c r="P39" s="3"/>
      <c r="Q39" s="105">
        <v>1</v>
      </c>
      <c r="S39" s="96"/>
    </row>
    <row r="40" spans="1:19" s="101" customFormat="1">
      <c r="A40" s="232"/>
      <c r="B40" s="233"/>
      <c r="C40" s="233"/>
      <c r="D40" s="233"/>
      <c r="E40" s="233"/>
      <c r="F40" s="233"/>
      <c r="G40" s="233"/>
      <c r="H40" s="233"/>
      <c r="I40" s="233"/>
      <c r="J40" s="233"/>
      <c r="K40" s="233"/>
      <c r="L40" s="233"/>
      <c r="M40" s="233"/>
      <c r="N40" s="233"/>
      <c r="O40" s="233"/>
      <c r="P40" s="233"/>
      <c r="Q40" s="234"/>
      <c r="S40" s="96"/>
    </row>
    <row r="41" spans="1:19" ht="28.9" customHeight="1">
      <c r="A41" s="230" t="s">
        <v>15</v>
      </c>
      <c r="B41" s="252" t="s">
        <v>32</v>
      </c>
      <c r="C41" s="92">
        <f>'EB100'!H23</f>
        <v>103125.4</v>
      </c>
      <c r="D41" s="183"/>
      <c r="E41" s="3"/>
      <c r="F41" s="3"/>
      <c r="G41" s="3"/>
      <c r="H41" s="3"/>
      <c r="I41" s="3"/>
      <c r="J41" s="3"/>
      <c r="K41" s="3"/>
      <c r="L41" s="161">
        <f>C41*0.5</f>
        <v>51562.7</v>
      </c>
      <c r="M41" s="164"/>
      <c r="N41" s="161">
        <f>C41*0.5</f>
        <v>51562.7</v>
      </c>
      <c r="O41" s="3"/>
      <c r="P41" s="3"/>
      <c r="Q41" s="108">
        <f>SUM(E41:P41)</f>
        <v>103125.4</v>
      </c>
      <c r="S41" s="96"/>
    </row>
    <row r="42" spans="1:19">
      <c r="A42" s="231"/>
      <c r="B42" s="253"/>
      <c r="C42" s="93">
        <v>1</v>
      </c>
      <c r="D42" s="184"/>
      <c r="E42" s="3"/>
      <c r="F42" s="3"/>
      <c r="G42" s="3"/>
      <c r="H42" s="3"/>
      <c r="I42" s="3"/>
      <c r="J42" s="3"/>
      <c r="K42" s="3"/>
      <c r="L42" s="162">
        <v>0.5</v>
      </c>
      <c r="M42" s="164"/>
      <c r="N42" s="162">
        <v>0.5</v>
      </c>
      <c r="O42" s="3"/>
      <c r="P42" s="3"/>
      <c r="Q42" s="105">
        <v>1</v>
      </c>
      <c r="S42" s="96"/>
    </row>
    <row r="43" spans="1:19" s="101" customFormat="1">
      <c r="A43" s="232"/>
      <c r="B43" s="233"/>
      <c r="C43" s="233"/>
      <c r="D43" s="233"/>
      <c r="E43" s="233"/>
      <c r="F43" s="233"/>
      <c r="G43" s="233"/>
      <c r="H43" s="233"/>
      <c r="I43" s="233"/>
      <c r="J43" s="233"/>
      <c r="K43" s="233"/>
      <c r="L43" s="233"/>
      <c r="M43" s="233"/>
      <c r="N43" s="233"/>
      <c r="O43" s="233"/>
      <c r="P43" s="233"/>
      <c r="Q43" s="234"/>
      <c r="S43" s="96"/>
    </row>
    <row r="44" spans="1:19" ht="28.9" customHeight="1">
      <c r="A44" s="230" t="s">
        <v>16</v>
      </c>
      <c r="B44" s="252" t="s">
        <v>33</v>
      </c>
      <c r="C44" s="92">
        <f>'EB100'!H24</f>
        <v>66000</v>
      </c>
      <c r="D44" s="183"/>
      <c r="E44" s="3"/>
      <c r="F44" s="3"/>
      <c r="G44" s="3"/>
      <c r="H44" s="3"/>
      <c r="I44" s="3"/>
      <c r="J44" s="3"/>
      <c r="K44" s="3"/>
      <c r="L44" s="161">
        <f>C44*0.5</f>
        <v>33000</v>
      </c>
      <c r="M44" s="164"/>
      <c r="N44" s="161">
        <f>C44*0.5</f>
        <v>33000</v>
      </c>
      <c r="O44" s="3"/>
      <c r="P44" s="3"/>
      <c r="Q44" s="108">
        <f>SUM(E44:P44)</f>
        <v>66000</v>
      </c>
      <c r="S44" s="96"/>
    </row>
    <row r="45" spans="1:19">
      <c r="A45" s="231"/>
      <c r="B45" s="253"/>
      <c r="C45" s="93">
        <v>1</v>
      </c>
      <c r="D45" s="184"/>
      <c r="E45" s="3"/>
      <c r="F45" s="3"/>
      <c r="G45" s="3"/>
      <c r="H45" s="3"/>
      <c r="I45" s="3"/>
      <c r="J45" s="3"/>
      <c r="K45" s="3"/>
      <c r="L45" s="162">
        <v>0.5</v>
      </c>
      <c r="M45" s="164"/>
      <c r="N45" s="162">
        <v>0.5</v>
      </c>
      <c r="O45" s="3"/>
      <c r="P45" s="3"/>
      <c r="Q45" s="105">
        <v>1</v>
      </c>
      <c r="S45" s="96"/>
    </row>
    <row r="46" spans="1:19" s="101" customFormat="1">
      <c r="A46" s="232"/>
      <c r="B46" s="233"/>
      <c r="C46" s="233"/>
      <c r="D46" s="233"/>
      <c r="E46" s="233"/>
      <c r="F46" s="233"/>
      <c r="G46" s="233"/>
      <c r="H46" s="233"/>
      <c r="I46" s="233"/>
      <c r="J46" s="233"/>
      <c r="K46" s="233"/>
      <c r="L46" s="233"/>
      <c r="M46" s="233"/>
      <c r="N46" s="233"/>
      <c r="O46" s="233"/>
      <c r="P46" s="233"/>
      <c r="Q46" s="234"/>
      <c r="S46" s="96"/>
    </row>
    <row r="47" spans="1:19" ht="28.9" customHeight="1">
      <c r="A47" s="230" t="s">
        <v>17</v>
      </c>
      <c r="B47" s="252" t="s">
        <v>34</v>
      </c>
      <c r="C47" s="92">
        <f>'EB100'!H25</f>
        <v>24200</v>
      </c>
      <c r="D47" s="183"/>
      <c r="E47" s="3"/>
      <c r="F47" s="3"/>
      <c r="G47" s="3"/>
      <c r="H47" s="3"/>
      <c r="I47" s="3"/>
      <c r="J47" s="3"/>
      <c r="K47" s="3"/>
      <c r="L47" s="161">
        <f>C47*0.5</f>
        <v>12100</v>
      </c>
      <c r="M47" s="164"/>
      <c r="N47" s="161">
        <f>C47*0.5</f>
        <v>12100</v>
      </c>
      <c r="O47" s="3"/>
      <c r="P47" s="3"/>
      <c r="Q47" s="108">
        <f>SUM(E47:P47)</f>
        <v>24200</v>
      </c>
      <c r="S47" s="96"/>
    </row>
    <row r="48" spans="1:19">
      <c r="A48" s="231"/>
      <c r="B48" s="253"/>
      <c r="C48" s="93">
        <v>1</v>
      </c>
      <c r="D48" s="184"/>
      <c r="E48" s="3"/>
      <c r="F48" s="3"/>
      <c r="G48" s="3"/>
      <c r="H48" s="3"/>
      <c r="I48" s="3"/>
      <c r="J48" s="3"/>
      <c r="K48" s="3"/>
      <c r="L48" s="162">
        <v>0.5</v>
      </c>
      <c r="M48" s="164"/>
      <c r="N48" s="162">
        <v>0.5</v>
      </c>
      <c r="O48" s="3"/>
      <c r="P48" s="3"/>
      <c r="Q48" s="105">
        <v>1</v>
      </c>
      <c r="S48" s="96"/>
    </row>
    <row r="49" spans="1:19" s="101" customFormat="1">
      <c r="A49" s="232"/>
      <c r="B49" s="233"/>
      <c r="C49" s="233"/>
      <c r="D49" s="233"/>
      <c r="E49" s="233"/>
      <c r="F49" s="233"/>
      <c r="G49" s="233"/>
      <c r="H49" s="233"/>
      <c r="I49" s="233"/>
      <c r="J49" s="233"/>
      <c r="K49" s="233"/>
      <c r="L49" s="233"/>
      <c r="M49" s="233"/>
      <c r="N49" s="233"/>
      <c r="O49" s="233"/>
      <c r="P49" s="233"/>
      <c r="Q49" s="234"/>
      <c r="S49" s="96"/>
    </row>
    <row r="50" spans="1:19" ht="28.9" customHeight="1">
      <c r="A50" s="230" t="s">
        <v>18</v>
      </c>
      <c r="B50" s="250" t="s">
        <v>220</v>
      </c>
      <c r="C50" s="92">
        <f>'EB100'!H26</f>
        <v>29219.42</v>
      </c>
      <c r="D50" s="183"/>
      <c r="E50" s="3"/>
      <c r="F50" s="3"/>
      <c r="G50" s="3"/>
      <c r="H50" s="3"/>
      <c r="I50" s="3"/>
      <c r="J50" s="3"/>
      <c r="K50" s="3"/>
      <c r="L50" s="161">
        <f>C50*0.5</f>
        <v>14609.71</v>
      </c>
      <c r="M50" s="164"/>
      <c r="N50" s="161">
        <f>C50*0.5</f>
        <v>14609.71</v>
      </c>
      <c r="O50" s="3"/>
      <c r="P50" s="3"/>
      <c r="Q50" s="108">
        <f>SUM(E50:P50)</f>
        <v>29219.42</v>
      </c>
      <c r="S50" s="96"/>
    </row>
    <row r="51" spans="1:19">
      <c r="A51" s="231"/>
      <c r="B51" s="251"/>
      <c r="C51" s="93">
        <v>1</v>
      </c>
      <c r="D51" s="184"/>
      <c r="E51" s="3"/>
      <c r="F51" s="3"/>
      <c r="G51" s="3"/>
      <c r="H51" s="3"/>
      <c r="I51" s="3"/>
      <c r="J51" s="3"/>
      <c r="K51" s="3"/>
      <c r="L51" s="162">
        <v>0.5</v>
      </c>
      <c r="M51" s="164"/>
      <c r="N51" s="162">
        <v>0.5</v>
      </c>
      <c r="O51" s="3"/>
      <c r="P51" s="3"/>
      <c r="Q51" s="105">
        <v>1</v>
      </c>
      <c r="S51" s="96"/>
    </row>
    <row r="52" spans="1:19" s="101" customFormat="1">
      <c r="A52" s="232"/>
      <c r="B52" s="233"/>
      <c r="C52" s="233"/>
      <c r="D52" s="233"/>
      <c r="E52" s="233"/>
      <c r="F52" s="233"/>
      <c r="G52" s="233"/>
      <c r="H52" s="233"/>
      <c r="I52" s="233"/>
      <c r="J52" s="233"/>
      <c r="K52" s="233"/>
      <c r="L52" s="233"/>
      <c r="M52" s="233"/>
      <c r="N52" s="233"/>
      <c r="O52" s="233"/>
      <c r="P52" s="233"/>
      <c r="Q52" s="234"/>
      <c r="S52" s="96"/>
    </row>
    <row r="53" spans="1:19" ht="28.9" customHeight="1">
      <c r="A53" s="230" t="s">
        <v>19</v>
      </c>
      <c r="B53" s="252" t="s">
        <v>34</v>
      </c>
      <c r="C53" s="92">
        <f>'EB100'!H27</f>
        <v>24200</v>
      </c>
      <c r="D53" s="183"/>
      <c r="E53" s="3"/>
      <c r="F53" s="3"/>
      <c r="G53" s="3"/>
      <c r="H53" s="3"/>
      <c r="I53" s="3"/>
      <c r="J53" s="3"/>
      <c r="K53" s="3"/>
      <c r="L53" s="161">
        <f>C53*0.5</f>
        <v>12100</v>
      </c>
      <c r="M53" s="164"/>
      <c r="N53" s="161">
        <f>C53*0.5</f>
        <v>12100</v>
      </c>
      <c r="O53" s="3"/>
      <c r="P53" s="3"/>
      <c r="Q53" s="108">
        <f>SUM(E53:P53)</f>
        <v>24200</v>
      </c>
      <c r="S53" s="96"/>
    </row>
    <row r="54" spans="1:19">
      <c r="A54" s="231"/>
      <c r="B54" s="253"/>
      <c r="C54" s="93">
        <v>1</v>
      </c>
      <c r="D54" s="184"/>
      <c r="E54" s="3"/>
      <c r="F54" s="3"/>
      <c r="G54" s="3"/>
      <c r="H54" s="3"/>
      <c r="I54" s="3"/>
      <c r="J54" s="3"/>
      <c r="K54" s="3"/>
      <c r="L54" s="162">
        <v>0.5</v>
      </c>
      <c r="M54" s="164"/>
      <c r="N54" s="162">
        <v>0.5</v>
      </c>
      <c r="O54" s="3"/>
      <c r="P54" s="3"/>
      <c r="Q54" s="105">
        <v>1</v>
      </c>
      <c r="S54" s="96"/>
    </row>
    <row r="55" spans="1:19" s="101" customFormat="1">
      <c r="A55" s="232"/>
      <c r="B55" s="233"/>
      <c r="C55" s="233"/>
      <c r="D55" s="233"/>
      <c r="E55" s="233"/>
      <c r="F55" s="233"/>
      <c r="G55" s="233"/>
      <c r="H55" s="233"/>
      <c r="I55" s="233"/>
      <c r="J55" s="233"/>
      <c r="K55" s="233"/>
      <c r="L55" s="233"/>
      <c r="M55" s="233"/>
      <c r="N55" s="233"/>
      <c r="O55" s="233"/>
      <c r="P55" s="233"/>
      <c r="Q55" s="234"/>
      <c r="S55" s="96"/>
    </row>
    <row r="56" spans="1:19" ht="43.15" customHeight="1">
      <c r="A56" s="230" t="s">
        <v>20</v>
      </c>
      <c r="B56" s="250" t="s">
        <v>35</v>
      </c>
      <c r="C56" s="92">
        <f>'EB100'!H28</f>
        <v>70600</v>
      </c>
      <c r="D56" s="183"/>
      <c r="E56" s="3"/>
      <c r="F56" s="3"/>
      <c r="G56" s="3"/>
      <c r="H56" s="3"/>
      <c r="I56" s="3"/>
      <c r="J56" s="3"/>
      <c r="K56" s="3"/>
      <c r="L56" s="161">
        <f>C56*0.5</f>
        <v>35300</v>
      </c>
      <c r="M56" s="164"/>
      <c r="N56" s="161">
        <f>C56*0.5</f>
        <v>35300</v>
      </c>
      <c r="O56" s="3"/>
      <c r="P56" s="3"/>
      <c r="Q56" s="108">
        <f>SUM(E56:P56)</f>
        <v>70600</v>
      </c>
      <c r="S56" s="96"/>
    </row>
    <row r="57" spans="1:19">
      <c r="A57" s="231"/>
      <c r="B57" s="251"/>
      <c r="C57" s="93">
        <v>1</v>
      </c>
      <c r="D57" s="184"/>
      <c r="E57" s="3"/>
      <c r="F57" s="3"/>
      <c r="G57" s="3"/>
      <c r="H57" s="3"/>
      <c r="I57" s="3"/>
      <c r="J57" s="3"/>
      <c r="K57" s="3"/>
      <c r="L57" s="162">
        <v>0.5</v>
      </c>
      <c r="M57" s="164"/>
      <c r="N57" s="162">
        <v>0.5</v>
      </c>
      <c r="O57" s="3"/>
      <c r="P57" s="3"/>
      <c r="Q57" s="105">
        <v>1</v>
      </c>
      <c r="S57" s="96"/>
    </row>
    <row r="58" spans="1:19" s="101" customFormat="1">
      <c r="A58" s="232"/>
      <c r="B58" s="233"/>
      <c r="C58" s="233"/>
      <c r="D58" s="233"/>
      <c r="E58" s="233"/>
      <c r="F58" s="233"/>
      <c r="G58" s="233"/>
      <c r="H58" s="233"/>
      <c r="I58" s="233"/>
      <c r="J58" s="233"/>
      <c r="K58" s="233"/>
      <c r="L58" s="233"/>
      <c r="M58" s="233"/>
      <c r="N58" s="233"/>
      <c r="O58" s="233"/>
      <c r="P58" s="233"/>
      <c r="Q58" s="234"/>
      <c r="S58" s="96"/>
    </row>
    <row r="59" spans="1:19" ht="28.9" customHeight="1">
      <c r="A59" s="230" t="s">
        <v>21</v>
      </c>
      <c r="B59" s="262" t="s">
        <v>186</v>
      </c>
      <c r="C59" s="92">
        <f>'EB100'!H29</f>
        <v>29600</v>
      </c>
      <c r="D59" s="183"/>
      <c r="E59" s="3"/>
      <c r="F59" s="3"/>
      <c r="G59" s="3"/>
      <c r="H59" s="3"/>
      <c r="I59" s="3"/>
      <c r="J59" s="3"/>
      <c r="K59" s="3"/>
      <c r="L59" s="161">
        <f>C59*0.5</f>
        <v>14800</v>
      </c>
      <c r="M59" s="164"/>
      <c r="N59" s="161">
        <f>C59*0.5</f>
        <v>14800</v>
      </c>
      <c r="O59" s="3"/>
      <c r="P59" s="3"/>
      <c r="Q59" s="108">
        <f>SUM(E59:P59)</f>
        <v>29600</v>
      </c>
      <c r="S59" s="96"/>
    </row>
    <row r="60" spans="1:19">
      <c r="A60" s="231"/>
      <c r="B60" s="263"/>
      <c r="C60" s="93">
        <v>1</v>
      </c>
      <c r="D60" s="184"/>
      <c r="E60" s="3"/>
      <c r="F60" s="3"/>
      <c r="G60" s="3"/>
      <c r="H60" s="3"/>
      <c r="I60" s="3"/>
      <c r="J60" s="3"/>
      <c r="K60" s="3"/>
      <c r="L60" s="162">
        <v>0.5</v>
      </c>
      <c r="M60" s="164"/>
      <c r="N60" s="162">
        <v>0.5</v>
      </c>
      <c r="O60" s="3"/>
      <c r="P60" s="3"/>
      <c r="Q60" s="105">
        <v>1</v>
      </c>
      <c r="S60" s="96"/>
    </row>
    <row r="61" spans="1:19" s="101" customFormat="1">
      <c r="A61" s="232"/>
      <c r="B61" s="233"/>
      <c r="C61" s="233"/>
      <c r="D61" s="233"/>
      <c r="E61" s="233"/>
      <c r="F61" s="233"/>
      <c r="G61" s="233"/>
      <c r="H61" s="233"/>
      <c r="I61" s="233"/>
      <c r="J61" s="233"/>
      <c r="K61" s="233"/>
      <c r="L61" s="233"/>
      <c r="M61" s="233"/>
      <c r="N61" s="233"/>
      <c r="O61" s="233"/>
      <c r="P61" s="233"/>
      <c r="Q61" s="234"/>
      <c r="S61" s="96"/>
    </row>
    <row r="62" spans="1:19" ht="15" customHeight="1">
      <c r="A62" s="230" t="s">
        <v>22</v>
      </c>
      <c r="B62" s="250" t="s">
        <v>219</v>
      </c>
      <c r="C62" s="92">
        <f>'EB100'!H31+'EB100'!H32+'EB100'!H34</f>
        <v>145780</v>
      </c>
      <c r="D62" s="183"/>
      <c r="E62" s="3"/>
      <c r="F62" s="3"/>
      <c r="G62" s="3"/>
      <c r="H62" s="3"/>
      <c r="I62" s="3"/>
      <c r="J62" s="94"/>
      <c r="K62" s="161"/>
      <c r="L62" s="161">
        <f>C62/2</f>
        <v>72890</v>
      </c>
      <c r="M62" s="161">
        <f>C62/2</f>
        <v>72890</v>
      </c>
      <c r="N62" s="161"/>
      <c r="O62" s="3"/>
      <c r="P62" s="3"/>
      <c r="Q62" s="108">
        <f>SUM(E62:P62)</f>
        <v>145780</v>
      </c>
      <c r="S62" s="96"/>
    </row>
    <row r="63" spans="1:19">
      <c r="A63" s="231"/>
      <c r="B63" s="251"/>
      <c r="C63" s="93">
        <v>1</v>
      </c>
      <c r="D63" s="184"/>
      <c r="E63" s="3"/>
      <c r="F63" s="3"/>
      <c r="G63" s="3"/>
      <c r="H63" s="3"/>
      <c r="I63" s="3"/>
      <c r="J63" s="93"/>
      <c r="K63" s="162"/>
      <c r="L63" s="166">
        <v>0.5</v>
      </c>
      <c r="M63" s="162">
        <v>0.5</v>
      </c>
      <c r="N63" s="162"/>
      <c r="O63" s="3"/>
      <c r="P63" s="3"/>
      <c r="Q63" s="105">
        <v>1</v>
      </c>
      <c r="S63" s="96"/>
    </row>
    <row r="64" spans="1:19" s="101" customFormat="1">
      <c r="A64" s="232"/>
      <c r="B64" s="233"/>
      <c r="C64" s="233"/>
      <c r="D64" s="233"/>
      <c r="E64" s="233"/>
      <c r="F64" s="233"/>
      <c r="G64" s="233"/>
      <c r="H64" s="233"/>
      <c r="I64" s="233"/>
      <c r="J64" s="233"/>
      <c r="K64" s="233"/>
      <c r="L64" s="233"/>
      <c r="M64" s="233"/>
      <c r="N64" s="233"/>
      <c r="O64" s="233"/>
      <c r="P64" s="233"/>
      <c r="Q64" s="234"/>
      <c r="S64" s="96"/>
    </row>
    <row r="65" spans="1:19" ht="15" customHeight="1">
      <c r="A65" s="230" t="s">
        <v>23</v>
      </c>
      <c r="B65" s="250" t="s">
        <v>228</v>
      </c>
      <c r="C65" s="92">
        <f>'EB100'!H30+'EB100'!H33+'EB100'!H35+'EB100'!H36+'EB100'!H37+'EB100'!H38+'EB100'!H41+'EB100'!H42</f>
        <v>219811.13</v>
      </c>
      <c r="D65" s="183"/>
      <c r="E65" s="3"/>
      <c r="F65" s="3"/>
      <c r="G65" s="3"/>
      <c r="H65" s="3"/>
      <c r="I65" s="3"/>
      <c r="J65" s="94"/>
      <c r="K65" s="94"/>
      <c r="L65" s="161"/>
      <c r="M65" s="161">
        <f>C65/2</f>
        <v>109905.565</v>
      </c>
      <c r="N65" s="161">
        <f>C65/2</f>
        <v>109905.565</v>
      </c>
      <c r="O65" s="161"/>
      <c r="P65" s="3"/>
      <c r="Q65" s="108">
        <f>SUM(E65:P65)</f>
        <v>219811.13</v>
      </c>
      <c r="S65" s="96"/>
    </row>
    <row r="66" spans="1:19">
      <c r="A66" s="231"/>
      <c r="B66" s="251"/>
      <c r="C66" s="93">
        <v>1</v>
      </c>
      <c r="D66" s="184"/>
      <c r="E66" s="3"/>
      <c r="F66" s="3"/>
      <c r="G66" s="3"/>
      <c r="H66" s="3"/>
      <c r="I66" s="3"/>
      <c r="J66" s="93"/>
      <c r="K66" s="93"/>
      <c r="L66" s="162"/>
      <c r="M66" s="162">
        <f>M65/$C$65</f>
        <v>0.5</v>
      </c>
      <c r="N66" s="162">
        <f>N65/$C$65</f>
        <v>0.5</v>
      </c>
      <c r="O66" s="162"/>
      <c r="P66" s="3"/>
      <c r="Q66" s="105">
        <f>SUM(M66:O66)</f>
        <v>1</v>
      </c>
      <c r="S66" s="96"/>
    </row>
    <row r="67" spans="1:19">
      <c r="A67" s="232"/>
      <c r="B67" s="233"/>
      <c r="C67" s="233"/>
      <c r="D67" s="233"/>
      <c r="E67" s="233"/>
      <c r="F67" s="233"/>
      <c r="G67" s="233"/>
      <c r="H67" s="233"/>
      <c r="I67" s="233"/>
      <c r="J67" s="233"/>
      <c r="K67" s="233"/>
      <c r="L67" s="233"/>
      <c r="M67" s="233"/>
      <c r="N67" s="233"/>
      <c r="O67" s="233"/>
      <c r="P67" s="233"/>
      <c r="Q67" s="234"/>
      <c r="S67" s="96"/>
    </row>
    <row r="68" spans="1:19">
      <c r="A68" s="221"/>
      <c r="B68" s="176"/>
      <c r="C68" s="176"/>
      <c r="D68" s="176"/>
      <c r="E68" s="177"/>
      <c r="F68" s="177"/>
      <c r="G68" s="177"/>
      <c r="H68" s="177"/>
      <c r="I68" s="177"/>
      <c r="J68" s="177"/>
      <c r="K68" s="177"/>
      <c r="L68" s="177"/>
      <c r="M68" s="177"/>
      <c r="N68" s="177"/>
      <c r="O68" s="177"/>
      <c r="P68" s="177"/>
      <c r="Q68" s="222"/>
      <c r="S68" s="96"/>
    </row>
    <row r="69" spans="1:19">
      <c r="A69" s="255" t="s">
        <v>37</v>
      </c>
      <c r="B69" s="256"/>
      <c r="C69" s="102">
        <f>C7+C10+C13+C16+C20+C23+C26+C29+C32+C35+C38+C41+C44+C47+C50+C53+C56+C59+C62+C65</f>
        <v>4914441.1900000004</v>
      </c>
      <c r="D69" s="177"/>
      <c r="E69" s="100">
        <f>E7+E10+E13+E16+E20+E23+E26+E29+E32+E35+E38+E41+E44+E47+E50+E53+E56+E59+E62+E65</f>
        <v>2359.98</v>
      </c>
      <c r="F69" s="100">
        <f t="shared" ref="F69:P69" si="1">F7+F10+F13+F16+F20+F23+F26+F29+F32+F35+F38+F41+F44+F47+F50+F53+F56+F59+F62+F65</f>
        <v>694201.4040000001</v>
      </c>
      <c r="G69" s="100">
        <f t="shared" si="1"/>
        <v>0</v>
      </c>
      <c r="H69" s="100">
        <f t="shared" si="1"/>
        <v>0</v>
      </c>
      <c r="I69" s="100">
        <f t="shared" si="1"/>
        <v>0</v>
      </c>
      <c r="J69" s="100">
        <f t="shared" si="1"/>
        <v>0</v>
      </c>
      <c r="K69" s="100">
        <f t="shared" si="1"/>
        <v>5224.5</v>
      </c>
      <c r="L69" s="167">
        <f>L7+L10+L13+L16+L20+L23+L26+L29+L32+L35+L38+L41+L44+L47+L50+L53+L56+L59+L62+L65</f>
        <v>2189359.96</v>
      </c>
      <c r="M69" s="167">
        <f>M7+M10+M13+M16+M20+M23+M26+M29+M32+M35+M38+M41+M44+M47+M50+M53+M56+M59+M62+M65</f>
        <v>288368.60499999998</v>
      </c>
      <c r="N69" s="167">
        <f t="shared" si="1"/>
        <v>1730174.1209999998</v>
      </c>
      <c r="O69" s="100">
        <f t="shared" si="1"/>
        <v>4752.62</v>
      </c>
      <c r="P69" s="100">
        <f t="shared" si="1"/>
        <v>0</v>
      </c>
      <c r="Q69" s="109">
        <f>SUM(E69:P69)</f>
        <v>4914441.1900000004</v>
      </c>
      <c r="S69" s="96"/>
    </row>
    <row r="70" spans="1:19" ht="15.75" thickBot="1">
      <c r="A70" s="257" t="s">
        <v>205</v>
      </c>
      <c r="B70" s="258"/>
      <c r="C70" s="110">
        <v>1</v>
      </c>
      <c r="D70" s="254"/>
      <c r="E70" s="111">
        <f>(E69/$C$69)*100</f>
        <v>4.8021329562395271E-2</v>
      </c>
      <c r="F70" s="111">
        <f t="shared" ref="F70:P70" si="2">(F69/$C$69)*100</f>
        <v>14.125744457224851</v>
      </c>
      <c r="G70" s="111">
        <f t="shared" si="2"/>
        <v>0</v>
      </c>
      <c r="H70" s="111">
        <f t="shared" si="2"/>
        <v>0</v>
      </c>
      <c r="I70" s="111">
        <f t="shared" si="2"/>
        <v>0</v>
      </c>
      <c r="J70" s="111">
        <f t="shared" si="2"/>
        <v>0</v>
      </c>
      <c r="K70" s="111">
        <f t="shared" si="2"/>
        <v>0.10630913664468941</v>
      </c>
      <c r="L70" s="168">
        <f t="shared" si="2"/>
        <v>44.549519983166178</v>
      </c>
      <c r="M70" s="168">
        <f t="shared" si="2"/>
        <v>5.8677801575238702</v>
      </c>
      <c r="N70" s="168">
        <f t="shared" si="2"/>
        <v>35.20591770475535</v>
      </c>
      <c r="O70" s="111">
        <f t="shared" si="2"/>
        <v>9.6707231122649756E-2</v>
      </c>
      <c r="P70" s="111">
        <f t="shared" si="2"/>
        <v>0</v>
      </c>
      <c r="Q70" s="112">
        <f>SUM(E70:P70)</f>
        <v>99.999999999999986</v>
      </c>
    </row>
    <row r="73" spans="1:19">
      <c r="C73" s="96">
        <f>C69-'EB100'!H44</f>
        <v>0</v>
      </c>
    </row>
  </sheetData>
  <mergeCells count="100">
    <mergeCell ref="B19:Q19"/>
    <mergeCell ref="A25:Q25"/>
    <mergeCell ref="A67:Q67"/>
    <mergeCell ref="A64:Q64"/>
    <mergeCell ref="A61:Q61"/>
    <mergeCell ref="A58:Q58"/>
    <mergeCell ref="A55:Q55"/>
    <mergeCell ref="A52:Q52"/>
    <mergeCell ref="A49:Q49"/>
    <mergeCell ref="A46:Q46"/>
    <mergeCell ref="A65:A66"/>
    <mergeCell ref="B65:B66"/>
    <mergeCell ref="D65:D66"/>
    <mergeCell ref="A59:A60"/>
    <mergeCell ref="B59:B60"/>
    <mergeCell ref="A62:A63"/>
    <mergeCell ref="D69:D70"/>
    <mergeCell ref="A69:B69"/>
    <mergeCell ref="A70:B70"/>
    <mergeCell ref="D20:D21"/>
    <mergeCell ref="D23:D24"/>
    <mergeCell ref="D26:D27"/>
    <mergeCell ref="D29:D30"/>
    <mergeCell ref="D32:D33"/>
    <mergeCell ref="B62:B63"/>
    <mergeCell ref="D59:D60"/>
    <mergeCell ref="D62:D63"/>
    <mergeCell ref="A53:A54"/>
    <mergeCell ref="B53:B54"/>
    <mergeCell ref="A56:A57"/>
    <mergeCell ref="B56:B57"/>
    <mergeCell ref="D53:D54"/>
    <mergeCell ref="D56:D57"/>
    <mergeCell ref="A47:A48"/>
    <mergeCell ref="B47:B48"/>
    <mergeCell ref="A50:A51"/>
    <mergeCell ref="B50:B51"/>
    <mergeCell ref="D47:D48"/>
    <mergeCell ref="D50:D51"/>
    <mergeCell ref="D41:D42"/>
    <mergeCell ref="D44:D45"/>
    <mergeCell ref="A35:A36"/>
    <mergeCell ref="B35:B36"/>
    <mergeCell ref="A38:A39"/>
    <mergeCell ref="B38:B39"/>
    <mergeCell ref="A37:Q37"/>
    <mergeCell ref="D35:D36"/>
    <mergeCell ref="D38:D39"/>
    <mergeCell ref="A41:A42"/>
    <mergeCell ref="B41:B42"/>
    <mergeCell ref="A44:A45"/>
    <mergeCell ref="B44:B45"/>
    <mergeCell ref="A43:Q43"/>
    <mergeCell ref="A28:Q28"/>
    <mergeCell ref="A23:A24"/>
    <mergeCell ref="A26:A27"/>
    <mergeCell ref="B26:B27"/>
    <mergeCell ref="A40:Q40"/>
    <mergeCell ref="A34:Q34"/>
    <mergeCell ref="A29:A30"/>
    <mergeCell ref="B29:B30"/>
    <mergeCell ref="A32:A33"/>
    <mergeCell ref="B32:B33"/>
    <mergeCell ref="A31:Q31"/>
    <mergeCell ref="A1:Q3"/>
    <mergeCell ref="A4:A5"/>
    <mergeCell ref="B4:B5"/>
    <mergeCell ref="C4:C5"/>
    <mergeCell ref="D4:D5"/>
    <mergeCell ref="E4:E5"/>
    <mergeCell ref="F4:F5"/>
    <mergeCell ref="Q4:Q5"/>
    <mergeCell ref="L4:L5"/>
    <mergeCell ref="M4:M5"/>
    <mergeCell ref="G4:G5"/>
    <mergeCell ref="H4:H5"/>
    <mergeCell ref="I4:I5"/>
    <mergeCell ref="J4:J5"/>
    <mergeCell ref="K4:K5"/>
    <mergeCell ref="A12:Q12"/>
    <mergeCell ref="A15:Q15"/>
    <mergeCell ref="A18:Q18"/>
    <mergeCell ref="D13:D14"/>
    <mergeCell ref="D16:D17"/>
    <mergeCell ref="D10:D11"/>
    <mergeCell ref="A68:Q68"/>
    <mergeCell ref="N4:N5"/>
    <mergeCell ref="O4:O5"/>
    <mergeCell ref="P4:P5"/>
    <mergeCell ref="D7:D8"/>
    <mergeCell ref="B7:B8"/>
    <mergeCell ref="B10:B11"/>
    <mergeCell ref="B13:B14"/>
    <mergeCell ref="B16:B17"/>
    <mergeCell ref="B20:B21"/>
    <mergeCell ref="B23:B24"/>
    <mergeCell ref="A20:A21"/>
    <mergeCell ref="A22:Q22"/>
    <mergeCell ref="A6:Q6"/>
    <mergeCell ref="A9:Q9"/>
  </mergeCells>
  <phoneticPr fontId="4" type="noConversion"/>
  <pageMargins left="0.7" right="0.7" top="0.75" bottom="0.75" header="0.3" footer="0.3"/>
  <pageSetup paperSize="9" scale="49" fitToHeight="0" orientation="landscape" r:id="rId1"/>
  <rowBreaks count="1" manualBreakCount="1">
    <brk id="49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2</vt:i4>
      </vt:variant>
    </vt:vector>
  </HeadingPairs>
  <TitlesOfParts>
    <vt:vector size="9" baseType="lpstr">
      <vt:lpstr>EB100</vt:lpstr>
      <vt:lpstr>COMP 01 ADM LOCAL</vt:lpstr>
      <vt:lpstr>COMP 02 MOBILIZAÇÃO</vt:lpstr>
      <vt:lpstr>COMP 03 DESMOBILIZAÇÃO</vt:lpstr>
      <vt:lpstr>BDI</vt:lpstr>
      <vt:lpstr>ENC. SOCIAIS</vt:lpstr>
      <vt:lpstr>CRONOGRAMA</vt:lpstr>
      <vt:lpstr>CRONOGRAMA!Area_de_impressao</vt:lpstr>
      <vt:lpstr>'EB100'!Area_de_impressao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Fábio Caldas Pacheco</dc:creator>
  <cp:lastModifiedBy>CODEVASF</cp:lastModifiedBy>
  <cp:lastPrinted>2020-11-16T18:02:29Z</cp:lastPrinted>
  <dcterms:created xsi:type="dcterms:W3CDTF">2020-05-06T12:48:22Z</dcterms:created>
  <dcterms:modified xsi:type="dcterms:W3CDTF">2020-11-17T13:20:18Z</dcterms:modified>
</cp:coreProperties>
</file>