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2.bin" ContentType="application/vnd.openxmlformats-officedocument.oleObject"/>
  <Override PartName="/xl/drawings/drawing5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8920" yWindow="-15" windowWidth="29040" windowHeight="13740"/>
  </bookViews>
  <sheets>
    <sheet name="CISTERNAS SERGIPE" sheetId="6" r:id="rId1"/>
    <sheet name="B.D.I SERVIÇOS (SEM DES.)" sheetId="8" r:id="rId2"/>
    <sheet name="B.D.I MATERIAIS (SEM DES.)" sheetId="9" r:id="rId3"/>
    <sheet name="COMPOSIÇÕES" sheetId="10" r:id="rId4"/>
    <sheet name="Cronograma Físico-Financeiro" sheetId="11" r:id="rId5"/>
  </sheets>
  <externalReferences>
    <externalReference r:id="rId6"/>
    <externalReference r:id="rId7"/>
  </externalReferences>
  <definedNames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'CISTERNAS SERGIPE'!$A$11:$J$69</definedName>
    <definedName name="_xlnm._FilterDatabase" localSheetId="3" hidden="1">COMPOSIÇÕES!$A$10:$H$125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2">'B.D.I MATERIAIS (SEM DES.)'!$A$1:$H$37</definedName>
    <definedName name="_xlnm.Print_Area" localSheetId="1">'B.D.I SERVIÇOS (SEM DES.)'!$A$1:$H$37</definedName>
    <definedName name="_xlnm.Print_Area" localSheetId="0">'CISTERNAS SERGIPE'!$A$1:$J$60</definedName>
    <definedName name="_xlnm.Print_Area" localSheetId="3">COMPOSIÇÕES!$A$1:$H$119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 localSheetId="2">#REF!</definedName>
    <definedName name="COD_SINAPI" localSheetId="1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 localSheetId="2">#REF!</definedName>
    <definedName name="Excel_BuiltIn_Print_Area_4" localSheetId="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 localSheetId="2">#REF!</definedName>
    <definedName name="Excel_BuiltIn_Print_Titles_2_1" localSheetId="1">#REF!</definedName>
    <definedName name="Excel_BuiltIn_Print_Titles_2_1">(#REF!,#REF!)</definedName>
    <definedName name="Excel_BuiltIn_Print_Titles_3">#REF!</definedName>
    <definedName name="Excel_BuiltIn_Print_Titles_3_1" localSheetId="2">#REF!</definedName>
    <definedName name="Excel_BuiltIn_Print_Titles_3_1" localSheetId="1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 localSheetId="2">#REF!</definedName>
    <definedName name="Excel_BuiltIn_Print_Titles_4_1" localSheetId="1">#REF!</definedName>
    <definedName name="Excel_BuiltIn_Print_Titles_4_1">(#REF!,#REF!)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 localSheetId="4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'CISTERNAS SERGIPE'!$1:$10</definedName>
    <definedName name="_xlnm.Print_Titles" localSheetId="3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44525"/>
</workbook>
</file>

<file path=xl/calcChain.xml><?xml version="1.0" encoding="utf-8"?>
<calcChain xmlns="http://schemas.openxmlformats.org/spreadsheetml/2006/main">
  <c r="B11" i="11" l="1"/>
  <c r="H17" i="10" l="1"/>
  <c r="H100" i="10" l="1"/>
  <c r="H101" i="10"/>
  <c r="H102" i="10"/>
  <c r="H103" i="10"/>
  <c r="H99" i="10"/>
  <c r="H104" i="10" l="1"/>
  <c r="H93" i="10"/>
  <c r="H92" i="10"/>
  <c r="H87" i="10"/>
  <c r="H86" i="10"/>
  <c r="H85" i="10"/>
  <c r="H81" i="10"/>
  <c r="H80" i="10"/>
  <c r="H79" i="10"/>
  <c r="H78" i="10"/>
  <c r="H77" i="10"/>
  <c r="H73" i="10"/>
  <c r="H72" i="10"/>
  <c r="H68" i="10"/>
  <c r="H69" i="10" s="1"/>
  <c r="H64" i="10"/>
  <c r="H63" i="10"/>
  <c r="H59" i="10"/>
  <c r="H58" i="10"/>
  <c r="H57" i="10"/>
  <c r="H56" i="10"/>
  <c r="H52" i="10"/>
  <c r="H53" i="10" s="1"/>
  <c r="H48" i="10"/>
  <c r="H47" i="10"/>
  <c r="H43" i="10"/>
  <c r="H44" i="10" s="1"/>
  <c r="H39" i="10"/>
  <c r="H38" i="10"/>
  <c r="H37" i="10"/>
  <c r="H36" i="10"/>
  <c r="H35" i="10"/>
  <c r="H34" i="10"/>
  <c r="H33" i="10"/>
  <c r="H29" i="10"/>
  <c r="H30" i="10" s="1"/>
  <c r="H24" i="10"/>
  <c r="H23" i="10"/>
  <c r="H88" i="10" l="1"/>
  <c r="H49" i="10"/>
  <c r="H82" i="10"/>
  <c r="H65" i="10"/>
  <c r="H60" i="10"/>
  <c r="H74" i="10"/>
  <c r="B16" i="11"/>
  <c r="B15" i="11"/>
  <c r="B14" i="11"/>
  <c r="B13" i="11"/>
  <c r="B12" i="11"/>
  <c r="H25" i="10" l="1"/>
  <c r="H22" i="10"/>
  <c r="H21" i="10"/>
  <c r="H18" i="10" l="1"/>
  <c r="H26" i="10"/>
  <c r="H113" i="10"/>
  <c r="H112" i="10"/>
  <c r="H118" i="10"/>
  <c r="H117" i="10"/>
  <c r="H108" i="10"/>
  <c r="H107" i="10"/>
  <c r="I8" i="6"/>
  <c r="H109" i="10" l="1"/>
  <c r="H119" i="10"/>
  <c r="H114" i="10"/>
  <c r="H94" i="10" l="1"/>
  <c r="H95" i="10"/>
  <c r="H91" i="10"/>
  <c r="H96" i="10" l="1"/>
  <c r="F23" i="9" l="1"/>
  <c r="F17" i="9"/>
  <c r="F23" i="8"/>
  <c r="F17" i="8"/>
  <c r="F32" i="8" l="1"/>
  <c r="H40" i="10"/>
  <c r="F32" i="9"/>
  <c r="I7" i="6" s="1"/>
  <c r="H55" i="6" l="1"/>
  <c r="I55" i="6" s="1"/>
  <c r="H46" i="6"/>
  <c r="I46" i="6" s="1"/>
  <c r="H54" i="6"/>
  <c r="H43" i="6"/>
  <c r="I43" i="6" s="1"/>
  <c r="I42" i="6" s="1"/>
  <c r="H53" i="6"/>
  <c r="I53" i="6" s="1"/>
  <c r="H58" i="6"/>
  <c r="I58" i="6" s="1"/>
  <c r="H49" i="6"/>
  <c r="I49" i="6" s="1"/>
  <c r="H57" i="6"/>
  <c r="I57" i="6" s="1"/>
  <c r="H48" i="6"/>
  <c r="I48" i="6" s="1"/>
  <c r="H56" i="6"/>
  <c r="I56" i="6" s="1"/>
  <c r="H47" i="6"/>
  <c r="I47" i="6" s="1"/>
  <c r="H50" i="6"/>
  <c r="I50" i="6" s="1"/>
  <c r="H52" i="6"/>
  <c r="I52" i="6" s="1"/>
  <c r="H51" i="6"/>
  <c r="I51" i="6" s="1"/>
  <c r="I54" i="6"/>
  <c r="I6" i="6"/>
  <c r="H31" i="6" s="1"/>
  <c r="I31" i="6" s="1"/>
  <c r="H18" i="6" l="1"/>
  <c r="I18" i="6" s="1"/>
  <c r="H17" i="6"/>
  <c r="I17" i="6" s="1"/>
  <c r="H19" i="6"/>
  <c r="I19" i="6" s="1"/>
  <c r="I45" i="6"/>
  <c r="I40" i="6" s="1"/>
  <c r="H33" i="6"/>
  <c r="I33" i="6" s="1"/>
  <c r="H27" i="6"/>
  <c r="I27" i="6" s="1"/>
  <c r="H37" i="6"/>
  <c r="I37" i="6" s="1"/>
  <c r="H30" i="6"/>
  <c r="I30" i="6" s="1"/>
  <c r="H16" i="6"/>
  <c r="I16" i="6" s="1"/>
  <c r="H24" i="6"/>
  <c r="I24" i="6" s="1"/>
  <c r="H38" i="6"/>
  <c r="I38" i="6" s="1"/>
  <c r="H25" i="6"/>
  <c r="I25" i="6" s="1"/>
  <c r="H26" i="6"/>
  <c r="I26" i="6" s="1"/>
  <c r="H22" i="6"/>
  <c r="I22" i="6" s="1"/>
  <c r="H36" i="6"/>
  <c r="I36" i="6" s="1"/>
  <c r="H23" i="6"/>
  <c r="I23" i="6" s="1"/>
  <c r="H32" i="6"/>
  <c r="I32" i="6" s="1"/>
  <c r="I29" i="6" l="1"/>
  <c r="I21" i="6"/>
  <c r="I35" i="6"/>
  <c r="H12" i="10" l="1"/>
  <c r="H13" i="10" l="1"/>
  <c r="H14" i="10" s="1"/>
  <c r="H15" i="6" l="1"/>
  <c r="I15" i="6" s="1"/>
  <c r="I14" i="6" s="1"/>
  <c r="I12" i="6" s="1"/>
  <c r="I60" i="6" s="1"/>
  <c r="E11" i="11" l="1"/>
  <c r="D11" i="11"/>
  <c r="F11" i="11" l="1"/>
  <c r="G11" i="11" l="1"/>
  <c r="H11" i="11" l="1"/>
  <c r="I11" i="11" l="1"/>
  <c r="C11" i="11" l="1"/>
  <c r="J11" i="11" s="1"/>
  <c r="J14" i="6"/>
  <c r="K11" i="11" l="1"/>
  <c r="J21" i="6"/>
  <c r="C12" i="11"/>
  <c r="D12" i="11" s="1"/>
  <c r="E12" i="11" l="1"/>
  <c r="F12" i="11" l="1"/>
  <c r="G12" i="11" l="1"/>
  <c r="H12" i="11" l="1"/>
  <c r="I12" i="11" l="1"/>
  <c r="J12" i="11" l="1"/>
  <c r="K12" i="11" s="1"/>
  <c r="J29" i="6"/>
  <c r="C13" i="11"/>
  <c r="E13" i="11" l="1"/>
  <c r="D13" i="11"/>
  <c r="F13" i="11" l="1"/>
  <c r="G13" i="11" l="1"/>
  <c r="H13" i="11" l="1"/>
  <c r="I13" i="11" l="1"/>
  <c r="J13" i="11" s="1"/>
  <c r="K13" i="11" s="1"/>
  <c r="J12" i="6"/>
  <c r="J35" i="6"/>
  <c r="C14" i="11"/>
  <c r="D14" i="11" s="1"/>
  <c r="E14" i="11" l="1"/>
  <c r="F14" i="11" s="1"/>
  <c r="G14" i="11" s="1"/>
  <c r="H14" i="11" l="1"/>
  <c r="I14" i="11" l="1"/>
  <c r="J14" i="11" s="1"/>
  <c r="K14" i="11" l="1"/>
  <c r="J42" i="6"/>
  <c r="C15" i="11"/>
  <c r="E15" i="11" s="1"/>
  <c r="D15" i="11" l="1"/>
  <c r="F15" i="11"/>
  <c r="G15" i="11" l="1"/>
  <c r="H15" i="11" l="1"/>
  <c r="I15" i="11" l="1"/>
  <c r="J15" i="11" l="1"/>
  <c r="K15" i="11" l="1"/>
  <c r="J40" i="6"/>
  <c r="J45" i="6"/>
  <c r="C16" i="11"/>
  <c r="C17" i="11" s="1"/>
  <c r="C18" i="11" s="1"/>
  <c r="D16" i="11" l="1"/>
  <c r="D17" i="11" s="1"/>
  <c r="D18" i="11" s="1"/>
  <c r="E16" i="11"/>
  <c r="F16" i="11" l="1"/>
  <c r="E17" i="11"/>
  <c r="E18" i="11" s="1"/>
  <c r="G16" i="11" l="1"/>
  <c r="F17" i="11"/>
  <c r="F18" i="11" s="1"/>
  <c r="H16" i="11" l="1"/>
  <c r="G17" i="11"/>
  <c r="G18" i="11" s="1"/>
  <c r="I16" i="11" l="1"/>
  <c r="J16" i="11" s="1"/>
  <c r="J17" i="11" s="1"/>
  <c r="J18" i="11" s="1"/>
  <c r="H17" i="11"/>
  <c r="H18" i="11" s="1"/>
  <c r="I17" i="11" l="1"/>
  <c r="K16" i="11"/>
  <c r="I18" i="11" l="1"/>
  <c r="K18" i="11" s="1"/>
  <c r="K17" i="11"/>
  <c r="I65" i="6"/>
  <c r="I66" i="6" s="1"/>
  <c r="I67" i="6" s="1"/>
  <c r="J60" i="6"/>
  <c r="I69" i="6" l="1"/>
  <c r="J66" i="6"/>
</calcChain>
</file>

<file path=xl/sharedStrings.xml><?xml version="1.0" encoding="utf-8"?>
<sst xmlns="http://schemas.openxmlformats.org/spreadsheetml/2006/main" count="628" uniqueCount="302">
  <si>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</si>
  <si>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</si>
  <si>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</si>
  <si>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</si>
  <si>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</si>
  <si>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</si>
  <si>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</si>
  <si>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</si>
  <si>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</si>
  <si>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M2</t>
  </si>
  <si>
    <t>UN</t>
  </si>
  <si>
    <t>OBJETO:</t>
  </si>
  <si>
    <t>PLANILHA ORÇAMENTÁRIA</t>
  </si>
  <si>
    <t>REGULARIZAÇÃO COM SOLO-CIMENTO TRAÇO 1:20, ESP=10CM</t>
  </si>
  <si>
    <t>BDI SERVIÇOS</t>
  </si>
  <si>
    <t>BDI MATERIAIS</t>
  </si>
  <si>
    <t>M</t>
  </si>
  <si>
    <t>01.01.01</t>
  </si>
  <si>
    <t>01.01.02</t>
  </si>
  <si>
    <t>01.01.03</t>
  </si>
  <si>
    <t>01.01.04</t>
  </si>
  <si>
    <t>01.01.05</t>
  </si>
  <si>
    <t>01.02.01</t>
  </si>
  <si>
    <t>01.02.02</t>
  </si>
  <si>
    <t>01.02.03</t>
  </si>
  <si>
    <t>M3</t>
  </si>
  <si>
    <t xml:space="preserve">KG    </t>
  </si>
  <si>
    <t xml:space="preserve">M3    </t>
  </si>
  <si>
    <t xml:space="preserve">UN    </t>
  </si>
  <si>
    <t xml:space="preserve">M     </t>
  </si>
  <si>
    <t xml:space="preserve">H     </t>
  </si>
  <si>
    <t xml:space="preserve">M2    </t>
  </si>
  <si>
    <t>MÊS</t>
  </si>
  <si>
    <t>02.01</t>
  </si>
  <si>
    <t>02.02</t>
  </si>
  <si>
    <t>Item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</si>
  <si>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</si>
  <si>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</t>
  </si>
  <si>
    <t xml:space="preserve">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</si>
  <si>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</si>
  <si>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SERVIÇOS PRELIMINAES E CANTEIRO DE OBRAS                                                                                                                                                                </t>
  </si>
  <si>
    <t xml:space="preserve">MOBILIZAÇÃO E DESMOBILIZAÇÃO DE PESSOAL E EQUIPAMENTOS                                                                                                                                                  </t>
  </si>
  <si>
    <t xml:space="preserve">INSTALAÇÃO DE CANTEIRO DE OBRAS (LOCAÇÃO DE IMÓVEL)                                                                                                                                                     </t>
  </si>
  <si>
    <t xml:space="preserve">MÊS   </t>
  </si>
  <si>
    <t xml:space="preserve">ADMINISTRAÇÃO LOCAL E MANUTENÇÃO DO CANTEIRO DE OBRAS                                                                                                                                                   </t>
  </si>
  <si>
    <t xml:space="preserve">VEÍCULO PICK-UP CABINE DUPLA 4X4 (163 CV), COM AR-CONDICIONADO PARA APOIO À FISCALIZAÇÃO, INCLUINDO DESPESAS COM COMBUSTÍVEL, ÓLEOS, MANUTENÇÃO, LICENCIAMENTO, SEGUROS, IMPOSTOS, ETC.                 </t>
  </si>
  <si>
    <t xml:space="preserve">ESCAVAÇÃO MANUAL - ABERTURA DA CISTERNA - H=80CM                                                                                                                                                        </t>
  </si>
  <si>
    <t xml:space="preserve">REGULARIZAÇÃO COM SOLO-CIMENTO TRAÇO 1:20, ESP=10CM                                                                                                                                                     </t>
  </si>
  <si>
    <t xml:space="preserve">M3XKM </t>
  </si>
  <si>
    <t xml:space="preserve">ESPALHAMENTO DO MATERIAL ESCAVADO NÃO UTILIZADO PARA  ATERRO                                                                                                                                            </t>
  </si>
  <si>
    <t xml:space="preserve">SERVIÇOS COMPLEMENTARES                                                                                                                                                                                 </t>
  </si>
  <si>
    <t xml:space="preserve">CALHA EM CHAPA DE AÇO GALVANIZADO NÚMERO 26. DESENVOLVIMENTO DE 30 CM. INCLUSO TRANSPORTE VERTICAL. (SINAPI 94227 ADAPTADA)                                                                             </t>
  </si>
  <si>
    <t xml:space="preserve">TRANSPORTE DAS CISTERNAS                                                                                                                                                                                </t>
  </si>
  <si>
    <t xml:space="preserve">UNXKM </t>
  </si>
  <si>
    <t>MINISTÉRIO DO DESENVOLVIMENTO REGIONAL - MDR</t>
  </si>
  <si>
    <t>M3XKM</t>
  </si>
  <si>
    <t>UNXKM</t>
  </si>
  <si>
    <t>QUANTIDADE ESTIMADA / CISTERNA</t>
  </si>
  <si>
    <t>QUANTIDADE TOTAL</t>
  </si>
  <si>
    <t>SETEMBRO / 2020</t>
  </si>
  <si>
    <t>VALOR
UNIT.
S/BDI (R$)</t>
  </si>
  <si>
    <t>VALOR
UNIT.
C/BDI (R$)</t>
  </si>
  <si>
    <t>VALOR
TOTAL (R$)</t>
  </si>
  <si>
    <t>CÓDIGO / BASE</t>
  </si>
  <si>
    <t>QTD DE CISTERNAS</t>
  </si>
  <si>
    <t>BASES DE REFERÊNCIA.: SINAPI / ORSE / DNIT</t>
  </si>
  <si>
    <t>FORNECIMENTO DE MATERIAIS</t>
  </si>
  <si>
    <t xml:space="preserve">CISTERNA DE POLIETILENO 16.000L, COM EXTRAVASOR ACOPLADO                                                                                                                                                            </t>
  </si>
  <si>
    <t>BOMBA DÁGUA DE MEMBRANA ANGULAR MANUAL, PRODUZIDA EM PLÁSTICO DE ENGENHARIA ATÓXICO, RESISTENTE A EXPOSIÇÃO PROLONGADA AO SOL.</t>
  </si>
  <si>
    <t>PLACA DE ALUMINIO ANODIZADO PARA NUMERAÇÃO DAS CISTERNAS</t>
  </si>
  <si>
    <t xml:space="preserve">TUBO DE PVC PARA ESGOTO PREDIAL DN 100MM </t>
  </si>
  <si>
    <t>TÊ SANITÁRIO PVC PARA ESGOTO PREDIAL DN 100MM</t>
  </si>
  <si>
    <t>JOELHO PVC SOLD. 90G PB P/ESGOTO PREDIAL DN 100MM</t>
  </si>
  <si>
    <t>LUVA SIMPLES PVC P/ESG. PREDIAL DN 100MM</t>
  </si>
  <si>
    <t>FILTRO SEPARADOR DE FOLHAS E DETRITOS</t>
  </si>
  <si>
    <t>CONJUNTO DE SUCÇÃO FLUTUANTE COM MANGUEIRA FLEXIVEL: BOIA 15CM COM ARGOLAS DE FIXAÇÃO, BRAÇADEIRA, CONECTOR ANGULAR PARA TUBOS, 2,5M MANGUEIRA 1" PVC COM REFORÇO SILICONE ESPIRALADA</t>
  </si>
  <si>
    <t>COTAÇÃO</t>
  </si>
  <si>
    <t xml:space="preserve">INSTALAÇÃO DAS CISTERNAS                                                                                                                                                                    </t>
  </si>
  <si>
    <t>VALOR TOTAL DA PLANILHA</t>
  </si>
  <si>
    <t>02.01.01</t>
  </si>
  <si>
    <t>02.02.01</t>
  </si>
  <si>
    <t>02.02.02</t>
  </si>
  <si>
    <t>02.02.03</t>
  </si>
  <si>
    <t>02.02.04</t>
  </si>
  <si>
    <t>02.02.05</t>
  </si>
  <si>
    <t>02.02.06</t>
  </si>
  <si>
    <t>02.02.07</t>
  </si>
  <si>
    <t>02.02.08</t>
  </si>
  <si>
    <t>02.02.09</t>
  </si>
  <si>
    <t>MATERIAIS PARA INSTALAÇÃO DAS CISTERNAS</t>
  </si>
  <si>
    <t xml:space="preserve">VALOR (R$)
/ CISTERNA </t>
  </si>
  <si>
    <t>Valor total disponibilizado</t>
  </si>
  <si>
    <t>Valor p/ cisternas</t>
  </si>
  <si>
    <t>CAP PVC, SOLDAVEL, DN 100 MM, SERIE NORMAL, PARA ESGOTO PREDIAL</t>
  </si>
  <si>
    <t>DETALHAMENTO DO BDI - SERVIÇOS</t>
  </si>
  <si>
    <t>3.1</t>
  </si>
  <si>
    <t>ISS</t>
  </si>
  <si>
    <t>3.2</t>
  </si>
  <si>
    <t>PIS</t>
  </si>
  <si>
    <t>Cofins</t>
  </si>
  <si>
    <t>Ministério do Desenvolvimento Regional</t>
  </si>
  <si>
    <t>Companhia de Desenvolvimento do Vale do São Francisco e Parnaíba</t>
  </si>
  <si>
    <t>Descrição dos serviços</t>
  </si>
  <si>
    <t>Preço de Venda (%)</t>
  </si>
  <si>
    <t>Custo Direto (%)</t>
  </si>
  <si>
    <t>Administração Central (A)</t>
  </si>
  <si>
    <t>Impostos e Taxas (I)</t>
  </si>
  <si>
    <t>2.1</t>
  </si>
  <si>
    <t>2.2</t>
  </si>
  <si>
    <t>2.3</t>
  </si>
  <si>
    <t>2.4</t>
  </si>
  <si>
    <t>CPRB (INSS)</t>
  </si>
  <si>
    <t>3</t>
  </si>
  <si>
    <t xml:space="preserve">Risco, seguro e garantia (R) </t>
  </si>
  <si>
    <t>Risco</t>
  </si>
  <si>
    <t>Seguro + garantia</t>
  </si>
  <si>
    <t>Despesas Financeiras (DF)</t>
  </si>
  <si>
    <t>Lucro (L)</t>
  </si>
  <si>
    <t>BDI* (%):</t>
  </si>
  <si>
    <t>Considerações:</t>
  </si>
  <si>
    <t>Acórdão nº 2622/2013 - TCU /Plenário</t>
  </si>
  <si>
    <r>
      <t xml:space="preserve">(*) </t>
    </r>
    <r>
      <rPr>
        <b/>
        <sz val="10"/>
        <rFont val="Arial"/>
        <family val="2"/>
      </rPr>
      <t>BDI (%) = (((1+(AC+S+R+G))*(1+DF)*(1+L)/(1-I))-1)*100</t>
    </r>
  </si>
  <si>
    <t>* Considerando a Lei nº 12.844/2013 e Acórdão 2293/2013-TCU -Plenário  (Desoneração da Folha de Pagamento)</t>
  </si>
  <si>
    <t>DETALHAMENTO DO BDI - FORNECIMENTO DE MATERIAIS</t>
  </si>
  <si>
    <t>APAGAR ANTES DE ENVIAR PARA A LICITAÇÃO</t>
  </si>
  <si>
    <t>MOBILIZAÇÃO E DESMOBILIZAÇÃO DE PESSOAL E EQUIPAMENTOS</t>
  </si>
  <si>
    <t>CAMINHÃO TOCO. PBT 14.300 KG. CARGA ÚTIL MÁX. 9.710 KG. DIST. ENTRE EIXOS 3.56 M. POTÊNCIA 185 CV. INCLUSIVE CARROCERIA FIXA ABERTA DE MADEIRA P/ TRANSPORTE GERAL DE CARGA SECA. DIMEN. APROX. 2.50 X 6</t>
  </si>
  <si>
    <t xml:space="preserve">CHP   </t>
  </si>
  <si>
    <t xml:space="preserve">SERVENTE COM ENCARGOS COMPLEMENTARES                                                                                                                                                                    </t>
  </si>
  <si>
    <t>Custo Direto Total</t>
  </si>
  <si>
    <t xml:space="preserve"> 31/01/2020</t>
  </si>
  <si>
    <t>INSTALAÇÃO DE CANTEIRO DE OBRAS (LOCAÇÃO DE IMÓVEL)</t>
  </si>
  <si>
    <t>ADMINISTRAÇÃO LOCAL E MANUTENÇÃO DO CANTEIRO DE OBRAS</t>
  </si>
  <si>
    <t xml:space="preserve">VEÍCULO LEVE 1.3 - TABELA CODEVASF 7SR CÓD B3                                                                                                                                                           </t>
  </si>
  <si>
    <t xml:space="preserve">PICK-UP CD 4X4 DIESEL - TABELA CODEVASF 7SR CÓD B11                                                                                                                                                     </t>
  </si>
  <si>
    <t xml:space="preserve">ENGENHEIRO CIVIL JUNIOR COM ENCARGOS COMPLEMENTARES                                                                                                                                                     </t>
  </si>
  <si>
    <t xml:space="preserve">MES   </t>
  </si>
  <si>
    <t xml:space="preserve">TÉCNICO EM SEGURANÇA DO TRABALHO COM ENCARGOS COMPLEMENTARES                                                                                                                                            </t>
  </si>
  <si>
    <t xml:space="preserve">ENCARREGADO GERAL DE OBRAS COM ENCARGOS COMPLEMENTARES                                                                                                                                                  </t>
  </si>
  <si>
    <t>VEÍCULO PICK-UP CABINE DUPLA 4X4 (163 CV), COM AR-CONDICIONADO PARA APOIO À FISCALIZAÇÃO, INCLUINDO DESPESAS COM COMBUSTÍVEL, ÓLEOS, MANUTENÇÃO, LICENCIAMENTO, SEGUROS, IMPOSTOS, ETC.</t>
  </si>
  <si>
    <t>PLACA DE OBRA EM CHAPA DE ACO GALVANIZADO (15 PLACAS DE 12M2)</t>
  </si>
  <si>
    <t xml:space="preserve">SARRAFO DE MADEIRA NAO APARELHADA *2.5 X 7* CM. MACARANDUBA. ANGELIM OU EQUIVALENTE DA REGIAO                                                                                                           </t>
  </si>
  <si>
    <t xml:space="preserve">PONTALETE DE MADEIRA NAO APARELHADA *7.5 X 7.5* CM (3 X 3 ") PINUS. MISTA OU EQUIVALENTE DA REGIAO                                                                                                      </t>
  </si>
  <si>
    <t xml:space="preserve">PLACA DE OBRA (PARA CONSTRUCAO CIVIL) EM CHAPA GALVANIZADA *N. 22*. ADESIVADA. DE *2.0 X 1.125* M                                                                                                       </t>
  </si>
  <si>
    <t xml:space="preserve">PREGO DE ACO POLIDO COM CABECA 18 X 30 (2 3/4 X 10)                                                                                                                                                 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</si>
  <si>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</si>
  <si>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</si>
  <si>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CIMENTO PORTLAND COMPOSTO CP II-32                                                                                                                                                                      </t>
  </si>
  <si>
    <t xml:space="preserve">CHI   </t>
  </si>
  <si>
    <t>ESCAVAÇÃO MANUAL - ABERTURA DA CISTERNA - H=80CM</t>
  </si>
  <si>
    <t>REATERRO COMPACTADO LATERAL, CONFORME ESPECIFICADO EM PROJETO, COM APROVEITAMENTO DO MATERIAL ESCAVADO</t>
  </si>
  <si>
    <t>ESCAVACAO E CARGA MATERIAL DE JAZIDA 1A CATEGORIA</t>
  </si>
  <si>
    <t xml:space="preserve">TRATOR DE ESTEIRAS. POTÊNCIA 150 HP. PESO OPERACIONAL 16.7 T. COM RODA MOTRIZ ELEVADA E LÂMINA 3.18 M3 - CHP DIURNO. AF_06/2014                                                                         </t>
  </si>
  <si>
    <t xml:space="preserve">PÁ CARREGADEIRA SOBRE RODAS. POTÊNCIA 197 HP. CAPACIDADE DA CAÇAMBA 2.5 A 3.5 M3. PESO OPERACIONAL 18338 KG - CHP DIURNO. AF_06/2014                                                                    </t>
  </si>
  <si>
    <t xml:space="preserve">PÁ CARREGADEIRA SOBRE RODAS. POTÊNCIA 197 HP. CAPACIDADE DA CAÇAMBA 2.5 A 3.5 M3. PESO OPERACIONAL 18338 KG - CHI DIURNO. AF_06/2014                                                                    </t>
  </si>
  <si>
    <t>TRANSPORTE LOCAL MATERIAL DE JAZIDA DMT= 10KM - ROD. NÃO PAVIMENTADA</t>
  </si>
  <si>
    <t xml:space="preserve">CAMINHÃO BASCULANTE 6 M3 TOCO. PESO BRUTO TOTAL 16.000 KG. CARGA ÚTIL MÁXIMA 11.130 KG. DISTÂNCIA ENTRE EIXOS 5.36 M. POTÊNCIA 185 CV. INCLUSIVE CAÇAMBA METÁLICA - CHP DIURNO. AF_06/2014              </t>
  </si>
  <si>
    <t xml:space="preserve">CAMINHÃO BASCULANTE 6 M3 TOCO. PESO BRUTO TOTAL 16.000 KG. CARGA ÚTIL MÁXIMA 11.130 KG. DISTÂNCIA ENTRE EIXOS 5.36 M. POTÊNCIA 185 CV. INCLUSIVE CAÇAMBA METÁLICA - CHI DIURNO. AF_06/2014              </t>
  </si>
  <si>
    <t>ESPALHAMENTO DO MATERIAL ESCAVADO NÃO UTILIZADO PARA  ATERRO</t>
  </si>
  <si>
    <t>ASSENTAMENTO DE TUBOS E CONEXÕES</t>
  </si>
  <si>
    <t>CALHA EM CHAPA DE AÇO GALVANIZADO NÚMERO 26. DESENVOLVIMENTO DE 30 CM. INCLUSO TRANSPORTE VERTICAL. (SINAPI 94227 ADAPTADA)</t>
  </si>
  <si>
    <t xml:space="preserve">SELANTE ELASTICO MONOCOMPONENTE A BASE DE POLIURETANO (PU) PARA JUNTAS DIVERSAS                                                                                                                         </t>
  </si>
  <si>
    <t xml:space="preserve">310ML </t>
  </si>
  <si>
    <t xml:space="preserve">REBITE DE ALUMINIO VAZADO DE REPUXO. 3.2 X 8 MM (1KG = 1025 UNIDADES)                                                                                                                                   </t>
  </si>
  <si>
    <t xml:space="preserve">TELHADISTA COM ENCARGOS COMPLEMENTARES                                                                                                                                                                  </t>
  </si>
  <si>
    <t>INSTALAÇÃO DA BOMBA MANUAL</t>
  </si>
  <si>
    <t xml:space="preserve">PARAFUSO ZINCADO, SEXTAVADO, COM ROSCA INTEIRA, DIAMETRO 3/8", COMPRIMENTO 2"                                                                                                                           </t>
  </si>
  <si>
    <t xml:space="preserve">un    </t>
  </si>
  <si>
    <t xml:space="preserve">PORCA ZINCADA, QUADRADA, DIAMETRO 5/8"                                                                                                                                                                  </t>
  </si>
  <si>
    <t xml:space="preserve">CAMINHÃO TRUCADO (C/ TERCEIRO EIXO) ELETRÔNICO - POTÊNCIA 231CV - PBT = 22000KG - DIST. ENTRE EIXOS 5170 MM - INCLUI CARROCERIA FIXA ABERTA DE MADEIRA - CHP DIURNO. AF_06/2015                         </t>
  </si>
  <si>
    <t>DESCRIÇÃO</t>
  </si>
  <si>
    <t>01.02.04</t>
  </si>
  <si>
    <t>01.02.05</t>
  </si>
  <si>
    <t>01.02.06</t>
  </si>
  <si>
    <t>01.03</t>
  </si>
  <si>
    <t>01.03.01</t>
  </si>
  <si>
    <t>01.03.02</t>
  </si>
  <si>
    <t>01.03.03</t>
  </si>
  <si>
    <t>01.04</t>
  </si>
  <si>
    <t>01.04.01</t>
  </si>
  <si>
    <t>01.04.02</t>
  </si>
  <si>
    <t>01.04.03</t>
  </si>
  <si>
    <t>02.02.10</t>
  </si>
  <si>
    <t>02.02.11</t>
  </si>
  <si>
    <t>02.02.12</t>
  </si>
  <si>
    <t>GRELHA HEMISFÉRICA PVC FLEXÍVEL 88MM X 100 MM</t>
  </si>
  <si>
    <t xml:space="preserve">ASSENTAMENTO DE TUBOS E CONEXÕES (INCLUSIVE FILTRO SEPARADOR DE FOLHAS E ABRAÇADEIRAS)                                                                                                                                                                        </t>
  </si>
  <si>
    <t xml:space="preserve">INSTALAÇÃO DA BOMBA MANUAL (INCLUSIVE CONJUNTO DE SUCÇÃO FLUTUANTE COM MANGUEIRA FLEXIVEL)                                                                                                                                                                             </t>
  </si>
  <si>
    <t xml:space="preserve">REATERRO COMPACTADO LATERAL, CONFORME ESPECIFICADO EM PROJETO.                                     </t>
  </si>
  <si>
    <t xml:space="preserve">ESCAVACAO E CARGA MATERIAL DE JAZIDA 1A CATEGORIA (MATERIAL DE EMPRÉSTIMO)                                                                                                                                                       </t>
  </si>
  <si>
    <t xml:space="preserve">TRANSPORTE LOCAL MATERIAL DE JAZIDA DMT= 10KM - ROD. NÃO PAVIMENTADA (MATERIAL DE EMPRÉSTIMO)                                                                                                                                    </t>
  </si>
  <si>
    <t>BLOCO DE ANCORAGEM 25 X 30 X 25CM</t>
  </si>
  <si>
    <t>01.03.04</t>
  </si>
  <si>
    <t xml:space="preserve">ARMAÇÃO UTILIZANDO AÇO CA-60 DE 5.0 MM - MONTAGEM.                                                                                                                                                      </t>
  </si>
  <si>
    <t xml:space="preserve">PEDREIRO COM ENCARGOS COMPLEMENTARES                                                                                                                                                                    </t>
  </si>
  <si>
    <t xml:space="preserve">CONCRETO FCK = 15MPA. TRAÇO 1:3.4:3.5 (CIMENTO/ AREIA MÉDIA/ BRITA 1)  - PREPARO MANUAL. AF_07/2016                                                                                                     </t>
  </si>
  <si>
    <t xml:space="preserve">FABRICAÇÃO. MONTAGEM E DESMONTAGEM DE FORMA PARA RADIER. EM MADEIRA SERRADA. 4 UTILIZAÇÕES. AF_09/2017                                                                                                  </t>
  </si>
  <si>
    <t>ARMAÇÃO UTILIZANDO AÇO CA-60 DE 5.0 MM - MONTAGEM.</t>
  </si>
  <si>
    <t xml:space="preserve">ESPACADOR / DISTANCIADOR CIRCULAR COM ENTRADA LATERAL. EM PLASTICO. PARA VERGALHAO *4.2 A 12.5* MM. COBRIMENTO 20 MM                                                                                    </t>
  </si>
  <si>
    <t xml:space="preserve">ACO CA-60. 4.2 MM. OU 5.0 MM. OU 6.0 MM. OU 7.0 MM. VERGALHAO                                                                                                                                           </t>
  </si>
  <si>
    <t xml:space="preserve">ARAME RECOZIDO 16 BWG. D = 1.60 MM (0.016 KG/M) OU 18 BWG. D = 1.25 MM (0.01 KG/M)                                                                                                                      </t>
  </si>
  <si>
    <t xml:space="preserve">AJUDANTE DE ARMADOR COM ENCARGOS COMPLEMENTARES                                                                                                                                                         </t>
  </si>
  <si>
    <t xml:space="preserve">ARMADOR COM ENCARGOS COMPLEMENTARES                                                                                                                                                                     </t>
  </si>
  <si>
    <t>02.02.13</t>
  </si>
  <si>
    <t>ABRAÇADEIRA TIPO U AÇO PERFILADO ZINCADO 4"</t>
  </si>
  <si>
    <t>BUCHA DE NYLON SEM ABA S8, COM PARAFUSO DE 4,80 X 50 MM EM ACO ZINCADO COM ROSCA SOBERBA, CABECA CHATA E FENDA PHILLIPS</t>
  </si>
  <si>
    <t>ARRUELA 3/16 ZINCADA</t>
  </si>
  <si>
    <t>Valor cisterna + apoio</t>
  </si>
  <si>
    <t xml:space="preserve">PLACA DE OBRA EM CHAPA DE ACO GALVANIZADO (01 PLACA DE 3,60 X 1,80M POR MUNICÍPIO)                                                                                                                                  </t>
  </si>
  <si>
    <t>Valor p/ apoio (10%)</t>
  </si>
  <si>
    <t>Codevasf/Sede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</si>
  <si>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</si>
  <si>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</si>
  <si>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</si>
  <si>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</si>
  <si>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</si>
  <si>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</si>
  <si>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</si>
  <si>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</si>
  <si>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</si>
  <si>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</si>
  <si>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MATERIAIS PARA INSTALAÇÃO DAS CISTERNAS (SERVIÇOS COMPLEMENTARES)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</si>
  <si>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</si>
  <si>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</si>
  <si>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</si>
  <si>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</si>
  <si>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</si>
  <si>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</si>
  <si>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</si>
  <si>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</si>
  <si>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Sinapi Ins</t>
  </si>
  <si>
    <t>Codevasf</t>
  </si>
  <si>
    <t>Composição</t>
  </si>
  <si>
    <t>CPU0001</t>
  </si>
  <si>
    <t>CPU0002</t>
  </si>
  <si>
    <t>CPU0003</t>
  </si>
  <si>
    <t>CPU0004</t>
  </si>
  <si>
    <t>CPU0005</t>
  </si>
  <si>
    <t>CPU0006</t>
  </si>
  <si>
    <t>CPU0007</t>
  </si>
  <si>
    <t>CPU0008</t>
  </si>
  <si>
    <t>CPU0009</t>
  </si>
  <si>
    <t>CPU0010</t>
  </si>
  <si>
    <t>CPU0011</t>
  </si>
  <si>
    <t>CPU0012</t>
  </si>
  <si>
    <t>CPU0013</t>
  </si>
  <si>
    <t>CPU0014</t>
  </si>
  <si>
    <t>CPU0015</t>
  </si>
  <si>
    <t>CPU0016</t>
  </si>
  <si>
    <t>CPU0017</t>
  </si>
  <si>
    <t>CPU0018</t>
  </si>
  <si>
    <t>SINAPI INS - 9836</t>
  </si>
  <si>
    <t>SINAPI INS - 7091</t>
  </si>
  <si>
    <t>SINAPI INS - 3520</t>
  </si>
  <si>
    <t>SINAPI INS - 3899</t>
  </si>
  <si>
    <t>SINAPI INS - 1200</t>
  </si>
  <si>
    <t>SINAPI INS - 7583</t>
  </si>
  <si>
    <t>CPU0019</t>
  </si>
  <si>
    <t xml:space="preserve">CALHA QUADRADA DE CHAPA DE ACO GALVANIZADA NUM 26, CORTE 30 CM (SINAPI INS 1109 ADAPTADO)                                                                                                                   </t>
  </si>
  <si>
    <t>B3</t>
  </si>
  <si>
    <t>B11</t>
  </si>
  <si>
    <t>DNIT</t>
  </si>
  <si>
    <t>ENCANADOR OU BOMBEIRO HIDRÁULICO COM ENCARGOS COMPLEMENTARES</t>
  </si>
  <si>
    <t xml:space="preserve">ALOJAMENTO/ESCRITÓRIO/ALMOXARIFADO                                                                                                                                                 </t>
  </si>
  <si>
    <t>Tab. Cons.</t>
  </si>
  <si>
    <t>5,26</t>
  </si>
  <si>
    <t>105,47</t>
  </si>
  <si>
    <t>0,54</t>
  </si>
  <si>
    <t>0,20</t>
  </si>
  <si>
    <t>18,69</t>
  </si>
  <si>
    <t>14,71</t>
  </si>
  <si>
    <t>5,94</t>
  </si>
  <si>
    <t>12,41</t>
  </si>
  <si>
    <t>19,11</t>
  </si>
  <si>
    <t>18,98</t>
  </si>
  <si>
    <t>9,61</t>
  </si>
  <si>
    <t>5,46</t>
  </si>
  <si>
    <t>14,99</t>
  </si>
  <si>
    <t>21,72</t>
  </si>
  <si>
    <t>4,16</t>
  </si>
  <si>
    <t>6,36</t>
  </si>
  <si>
    <t>153,41</t>
  </si>
  <si>
    <t>36,03</t>
  </si>
  <si>
    <t>10,49</t>
  </si>
  <si>
    <t>59,03</t>
  </si>
  <si>
    <t>19,02</t>
  </si>
  <si>
    <t>160,00</t>
  </si>
  <si>
    <t>TRANSPORTE E INSTALAÇÃO DE CISTERNAS PARA CAPTAÇÃO DA ÁGUA DA CHUVA - SERGIPE</t>
  </si>
  <si>
    <t>134,94</t>
  </si>
  <si>
    <t>98,09</t>
  </si>
  <si>
    <t>138,62</t>
  </si>
  <si>
    <t>86,08</t>
  </si>
  <si>
    <t>293,24</t>
  </si>
  <si>
    <t>413,56</t>
  </si>
  <si>
    <t>4.772,61</t>
  </si>
  <si>
    <t>15.614,81</t>
  </si>
  <si>
    <t>3.350,16</t>
  </si>
  <si>
    <t>TRANSP COMERC DO LOCAL DE ARMAZENAMENTO AO MUNICÍPIO DE INSTALAÇÃO EM RODOVIA PAVIMENTADA</t>
  </si>
  <si>
    <t>TRANSP COMERC COM CAMINHAO CARROCERIA 9 T, RODOVIA PAVIMENTADA, NO MUNICÍPIO DE INSTALAÇÃO</t>
  </si>
  <si>
    <t>TRANSP COMERC COM CAMINHAO CARROCERIA 9 T, RODOVIA EM LEITO NATURAL, NO MUNICÍPIO DE INSTALAÇÃO</t>
  </si>
  <si>
    <t>ÁREA DE REVITALIZAÇÃO DAS BACIAS HIDROGRÁFICAS</t>
  </si>
  <si>
    <t>COMPOSICÕES DE CUSTOS UNITÁRIOS DE SERVICOS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</si>
</sst>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70" formatCode="#,##0.000000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20"/>
      <name val="Arial Narrow"/>
      <family val="2"/>
    </font>
    <font>
      <sz val="12"/>
      <color theme="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theme="0"/>
        <b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double">
        <color indexed="8"/>
      </bottom>
      <diagonal/>
    </border>
    <border>
      <left/>
      <right/>
      <top style="medium">
        <color indexed="8"/>
      </top>
      <bottom style="double">
        <color indexed="8"/>
      </bottom>
      <diagonal/>
    </border>
    <border>
      <left/>
      <right style="medium">
        <color indexed="8"/>
      </right>
      <top style="medium">
        <color indexed="8"/>
      </top>
      <bottom style="double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27">
    <xf numFmtId="0" fontId="0" fillId="0" borderId="0"/>
    <xf numFmtId="166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0" fontId="9" fillId="0" borderId="0"/>
    <xf numFmtId="0" fontId="5" fillId="0" borderId="0"/>
    <xf numFmtId="9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5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16" fillId="0" borderId="0"/>
    <xf numFmtId="0" fontId="9" fillId="0" borderId="0"/>
    <xf numFmtId="9" fontId="9" fillId="0" borderId="0" applyFill="0" applyBorder="0" applyAlignment="0" applyProtection="0"/>
    <xf numFmtId="0" fontId="1" fillId="0" borderId="0"/>
    <xf numFmtId="164" fontId="23" fillId="0" borderId="0" applyFont="0" applyFill="0" applyBorder="0" applyAlignment="0" applyProtection="0"/>
  </cellStyleXfs>
  <cellXfs count="177">
    <xf numFmtId="0" fontId="0" fillId="0" borderId="0" xfId="0"/>
    <xf numFmtId="49" fontId="10" fillId="0" borderId="0" xfId="0" applyNumberFormat="1" applyFont="1" applyBorder="1" applyAlignment="1">
      <alignment horizontal="left" vertical="center" indent="15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 wrapText="1"/>
    </xf>
    <xf numFmtId="166" fontId="10" fillId="0" borderId="0" xfId="1" applyFont="1" applyAlignment="1">
      <alignment vertical="center"/>
    </xf>
    <xf numFmtId="49" fontId="10" fillId="0" borderId="1" xfId="1" applyNumberFormat="1" applyFont="1" applyBorder="1" applyAlignment="1">
      <alignment horizontal="center" vertical="center" wrapText="1"/>
    </xf>
    <xf numFmtId="166" fontId="10" fillId="0" borderId="1" xfId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0" xfId="0" applyNumberFormat="1" applyFont="1" applyBorder="1" applyAlignment="1">
      <alignment vertical="center"/>
    </xf>
    <xf numFmtId="49" fontId="10" fillId="0" borderId="0" xfId="0" applyNumberFormat="1" applyFont="1" applyBorder="1" applyAlignment="1">
      <alignment horizontal="left" vertical="center"/>
    </xf>
    <xf numFmtId="1" fontId="10" fillId="0" borderId="0" xfId="0" applyNumberFormat="1" applyFont="1" applyBorder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4" fillId="0" borderId="0" xfId="21" applyFont="1"/>
    <xf numFmtId="4" fontId="14" fillId="0" borderId="0" xfId="21" applyNumberFormat="1" applyFont="1"/>
    <xf numFmtId="49" fontId="14" fillId="0" borderId="0" xfId="21" applyNumberFormat="1" applyFont="1" applyAlignment="1">
      <alignment vertical="top"/>
    </xf>
    <xf numFmtId="0" fontId="14" fillId="0" borderId="0" xfId="21" applyFont="1" applyAlignment="1">
      <alignment vertical="top" wrapText="1"/>
    </xf>
    <xf numFmtId="0" fontId="14" fillId="0" borderId="0" xfId="21" applyFont="1" applyAlignment="1">
      <alignment horizontal="center" vertical="top" wrapText="1"/>
    </xf>
    <xf numFmtId="0" fontId="14" fillId="0" borderId="0" xfId="21" applyFont="1" applyAlignment="1">
      <alignment horizontal="center"/>
    </xf>
    <xf numFmtId="0" fontId="13" fillId="0" borderId="0" xfId="21" applyFont="1"/>
    <xf numFmtId="4" fontId="13" fillId="0" borderId="0" xfId="21" applyNumberFormat="1" applyFont="1"/>
    <xf numFmtId="49" fontId="13" fillId="3" borderId="0" xfId="21" applyNumberFormat="1" applyFont="1" applyFill="1" applyAlignment="1">
      <alignment vertical="top"/>
    </xf>
    <xf numFmtId="0" fontId="13" fillId="3" borderId="0" xfId="21" applyFont="1" applyFill="1" applyAlignment="1">
      <alignment vertical="top" wrapText="1"/>
    </xf>
    <xf numFmtId="0" fontId="13" fillId="3" borderId="0" xfId="21" applyFont="1" applyFill="1" applyAlignment="1">
      <alignment horizontal="center" vertical="top" wrapText="1"/>
    </xf>
    <xf numFmtId="0" fontId="13" fillId="3" borderId="0" xfId="21" applyFont="1" applyFill="1" applyAlignment="1">
      <alignment horizontal="center"/>
    </xf>
    <xf numFmtId="4" fontId="13" fillId="3" borderId="0" xfId="21" applyNumberFormat="1" applyFont="1" applyFill="1"/>
    <xf numFmtId="4" fontId="13" fillId="3" borderId="0" xfId="21" applyNumberFormat="1" applyFont="1" applyFill="1"/>
    <xf numFmtId="10" fontId="13" fillId="3" borderId="0" xfId="2" applyNumberFormat="1" applyFont="1" applyFill="1" applyAlignment="1">
      <alignment horizontal="center"/>
    </xf>
    <xf numFmtId="3" fontId="13" fillId="3" borderId="0" xfId="21" applyNumberFormat="1" applyFont="1" applyFill="1" applyAlignment="1">
      <alignment horizontal="center"/>
    </xf>
    <xf numFmtId="49" fontId="9" fillId="0" borderId="0" xfId="23" applyNumberFormat="1" applyAlignment="1">
      <alignment vertical="top"/>
    </xf>
    <xf numFmtId="49" fontId="9" fillId="0" borderId="0" xfId="23" applyNumberFormat="1"/>
    <xf numFmtId="168" fontId="9" fillId="0" borderId="0" xfId="23" applyNumberFormat="1"/>
    <xf numFmtId="0" fontId="18" fillId="0" borderId="0" xfId="23" applyFont="1" applyAlignment="1">
      <alignment vertical="center"/>
    </xf>
    <xf numFmtId="4" fontId="18" fillId="4" borderId="0" xfId="23" applyNumberFormat="1" applyFont="1" applyFill="1" applyAlignment="1">
      <alignment vertical="center" wrapText="1"/>
    </xf>
    <xf numFmtId="0" fontId="18" fillId="4" borderId="0" xfId="23" applyFont="1" applyFill="1" applyAlignment="1">
      <alignment vertical="center"/>
    </xf>
    <xf numFmtId="0" fontId="18" fillId="0" borderId="8" xfId="23" applyFont="1" applyBorder="1" applyAlignment="1">
      <alignment vertical="center"/>
    </xf>
    <xf numFmtId="0" fontId="18" fillId="0" borderId="10" xfId="23" applyFont="1" applyBorder="1" applyAlignment="1">
      <alignment vertical="center"/>
    </xf>
    <xf numFmtId="4" fontId="18" fillId="4" borderId="6" xfId="23" applyNumberFormat="1" applyFont="1" applyFill="1" applyBorder="1" applyAlignment="1">
      <alignment vertical="center" wrapText="1"/>
    </xf>
    <xf numFmtId="0" fontId="18" fillId="4" borderId="11" xfId="23" applyFont="1" applyFill="1" applyBorder="1" applyAlignment="1">
      <alignment vertical="center"/>
    </xf>
    <xf numFmtId="0" fontId="19" fillId="4" borderId="6" xfId="23" applyFont="1" applyFill="1" applyBorder="1" applyAlignment="1">
      <alignment vertical="center"/>
    </xf>
    <xf numFmtId="0" fontId="19" fillId="4" borderId="0" xfId="23" applyFont="1" applyFill="1" applyAlignment="1">
      <alignment vertical="center"/>
    </xf>
    <xf numFmtId="10" fontId="19" fillId="4" borderId="0" xfId="24" applyNumberFormat="1" applyFont="1" applyFill="1" applyBorder="1" applyAlignment="1" applyProtection="1">
      <alignment vertical="center"/>
    </xf>
    <xf numFmtId="0" fontId="19" fillId="4" borderId="0" xfId="23" applyFont="1" applyFill="1" applyAlignment="1">
      <alignment horizontal="center" vertical="center"/>
    </xf>
    <xf numFmtId="0" fontId="20" fillId="5" borderId="12" xfId="23" applyFont="1" applyFill="1" applyBorder="1" applyAlignment="1">
      <alignment horizontal="center" vertical="center"/>
    </xf>
    <xf numFmtId="0" fontId="20" fillId="5" borderId="13" xfId="23" applyFont="1" applyFill="1" applyBorder="1" applyAlignment="1">
      <alignment horizontal="center" vertical="center"/>
    </xf>
    <xf numFmtId="0" fontId="20" fillId="5" borderId="13" xfId="23" applyFont="1" applyFill="1" applyBorder="1" applyAlignment="1">
      <alignment horizontal="center" vertical="center" wrapText="1"/>
    </xf>
    <xf numFmtId="0" fontId="20" fillId="5" borderId="14" xfId="23" applyFont="1" applyFill="1" applyBorder="1" applyAlignment="1">
      <alignment horizontal="center" vertical="center" wrapText="1"/>
    </xf>
    <xf numFmtId="0" fontId="20" fillId="4" borderId="6" xfId="23" applyFont="1" applyFill="1" applyBorder="1" applyAlignment="1">
      <alignment horizontal="center" vertical="center"/>
    </xf>
    <xf numFmtId="0" fontId="20" fillId="4" borderId="0" xfId="23" applyFont="1" applyFill="1" applyAlignment="1">
      <alignment vertical="center"/>
    </xf>
    <xf numFmtId="0" fontId="19" fillId="4" borderId="11" xfId="23" applyFont="1" applyFill="1" applyBorder="1" applyAlignment="1">
      <alignment vertical="center"/>
    </xf>
    <xf numFmtId="10" fontId="20" fillId="4" borderId="0" xfId="23" applyNumberFormat="1" applyFont="1" applyFill="1" applyAlignment="1">
      <alignment vertical="center"/>
    </xf>
    <xf numFmtId="10" fontId="20" fillId="4" borderId="11" xfId="23" applyNumberFormat="1" applyFont="1" applyFill="1" applyBorder="1" applyAlignment="1">
      <alignment vertical="center"/>
    </xf>
    <xf numFmtId="0" fontId="19" fillId="4" borderId="6" xfId="23" applyFont="1" applyFill="1" applyBorder="1" applyAlignment="1">
      <alignment horizontal="center" vertical="center"/>
    </xf>
    <xf numFmtId="10" fontId="19" fillId="4" borderId="0" xfId="23" applyNumberFormat="1" applyFont="1" applyFill="1" applyAlignment="1">
      <alignment vertical="center"/>
    </xf>
    <xf numFmtId="10" fontId="19" fillId="4" borderId="11" xfId="23" applyNumberFormat="1" applyFont="1" applyFill="1" applyBorder="1" applyAlignment="1">
      <alignment vertical="center"/>
    </xf>
    <xf numFmtId="10" fontId="20" fillId="4" borderId="0" xfId="24" applyNumberFormat="1" applyFont="1" applyFill="1" applyBorder="1" applyAlignment="1" applyProtection="1">
      <alignment vertical="center"/>
    </xf>
    <xf numFmtId="49" fontId="19" fillId="4" borderId="6" xfId="23" applyNumberFormat="1" applyFont="1" applyFill="1" applyBorder="1" applyAlignment="1">
      <alignment horizontal="right" vertical="center"/>
    </xf>
    <xf numFmtId="10" fontId="19" fillId="6" borderId="0" xfId="23" applyNumberFormat="1" applyFont="1" applyFill="1" applyAlignment="1">
      <alignment vertical="center"/>
    </xf>
    <xf numFmtId="0" fontId="19" fillId="0" borderId="6" xfId="23" applyFont="1" applyBorder="1" applyAlignment="1">
      <alignment vertical="center"/>
    </xf>
    <xf numFmtId="0" fontId="19" fillId="0" borderId="0" xfId="23" applyFont="1" applyAlignment="1">
      <alignment vertical="center"/>
    </xf>
    <xf numFmtId="49" fontId="19" fillId="0" borderId="6" xfId="23" applyNumberFormat="1" applyFont="1" applyBorder="1" applyAlignment="1">
      <alignment horizontal="right" vertical="center"/>
    </xf>
    <xf numFmtId="10" fontId="19" fillId="0" borderId="0" xfId="23" applyNumberFormat="1" applyFont="1" applyAlignment="1">
      <alignment vertical="center"/>
    </xf>
    <xf numFmtId="10" fontId="19" fillId="0" borderId="11" xfId="23" applyNumberFormat="1" applyFont="1" applyBorder="1" applyAlignment="1">
      <alignment vertical="center"/>
    </xf>
    <xf numFmtId="10" fontId="19" fillId="0" borderId="0" xfId="24" applyNumberFormat="1" applyFont="1" applyFill="1" applyBorder="1" applyAlignment="1" applyProtection="1">
      <alignment vertical="center"/>
    </xf>
    <xf numFmtId="0" fontId="18" fillId="0" borderId="11" xfId="23" applyFont="1" applyBorder="1" applyAlignment="1">
      <alignment vertical="center"/>
    </xf>
    <xf numFmtId="49" fontId="19" fillId="4" borderId="6" xfId="23" applyNumberFormat="1" applyFont="1" applyFill="1" applyBorder="1" applyAlignment="1">
      <alignment horizontal="center" vertical="center"/>
    </xf>
    <xf numFmtId="49" fontId="20" fillId="4" borderId="6" xfId="23" applyNumberFormat="1" applyFont="1" applyFill="1" applyBorder="1" applyAlignment="1">
      <alignment horizontal="center" vertical="center"/>
    </xf>
    <xf numFmtId="0" fontId="19" fillId="4" borderId="9" xfId="23" applyFont="1" applyFill="1" applyBorder="1" applyAlignment="1">
      <alignment horizontal="center" vertical="center"/>
    </xf>
    <xf numFmtId="0" fontId="19" fillId="4" borderId="15" xfId="23" applyFont="1" applyFill="1" applyBorder="1" applyAlignment="1">
      <alignment vertical="center"/>
    </xf>
    <xf numFmtId="4" fontId="19" fillId="4" borderId="15" xfId="23" applyNumberFormat="1" applyFont="1" applyFill="1" applyBorder="1" applyAlignment="1">
      <alignment vertical="center"/>
    </xf>
    <xf numFmtId="4" fontId="19" fillId="4" borderId="10" xfId="23" applyNumberFormat="1" applyFont="1" applyFill="1" applyBorder="1" applyAlignment="1">
      <alignment vertical="center"/>
    </xf>
    <xf numFmtId="4" fontId="17" fillId="5" borderId="17" xfId="23" applyNumberFormat="1" applyFont="1" applyFill="1" applyBorder="1" applyAlignment="1">
      <alignment vertical="center"/>
    </xf>
    <xf numFmtId="0" fontId="20" fillId="4" borderId="0" xfId="23" applyFont="1" applyFill="1" applyAlignment="1">
      <alignment horizontal="center" vertical="center"/>
    </xf>
    <xf numFmtId="4" fontId="19" fillId="4" borderId="0" xfId="23" applyNumberFormat="1" applyFont="1" applyFill="1" applyAlignment="1">
      <alignment vertical="center"/>
    </xf>
    <xf numFmtId="0" fontId="21" fillId="4" borderId="6" xfId="23" applyFont="1" applyFill="1" applyBorder="1" applyAlignment="1">
      <alignment vertical="center"/>
    </xf>
    <xf numFmtId="0" fontId="21" fillId="4" borderId="0" xfId="23" applyFont="1" applyFill="1" applyAlignment="1">
      <alignment horizontal="right" vertical="center"/>
    </xf>
    <xf numFmtId="0" fontId="9" fillId="4" borderId="0" xfId="23" applyFill="1" applyAlignment="1">
      <alignment vertical="center"/>
    </xf>
    <xf numFmtId="10" fontId="0" fillId="4" borderId="0" xfId="24" applyNumberFormat="1" applyFont="1" applyFill="1" applyBorder="1" applyAlignment="1" applyProtection="1">
      <alignment vertical="center"/>
    </xf>
    <xf numFmtId="0" fontId="22" fillId="4" borderId="11" xfId="23" applyFont="1" applyFill="1" applyBorder="1" applyAlignment="1">
      <alignment vertical="center"/>
    </xf>
    <xf numFmtId="0" fontId="9" fillId="4" borderId="6" xfId="23" applyFill="1" applyBorder="1" applyAlignment="1">
      <alignment vertical="center"/>
    </xf>
    <xf numFmtId="49" fontId="9" fillId="0" borderId="9" xfId="23" applyNumberFormat="1" applyBorder="1" applyAlignment="1">
      <alignment vertical="top"/>
    </xf>
    <xf numFmtId="49" fontId="9" fillId="0" borderId="15" xfId="23" applyNumberFormat="1" applyBorder="1"/>
    <xf numFmtId="0" fontId="9" fillId="0" borderId="0" xfId="23"/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49" fontId="10" fillId="0" borderId="0" xfId="0" applyNumberFormat="1" applyFont="1" applyBorder="1" applyAlignment="1">
      <alignment horizontal="left" vertical="center"/>
    </xf>
    <xf numFmtId="0" fontId="14" fillId="0" borderId="0" xfId="21" applyFont="1" applyAlignment="1">
      <alignment vertical="top"/>
    </xf>
    <xf numFmtId="170" fontId="14" fillId="0" borderId="0" xfId="21" applyNumberFormat="1" applyFont="1"/>
    <xf numFmtId="0" fontId="14" fillId="0" borderId="0" xfId="25" applyFont="1"/>
    <xf numFmtId="0" fontId="10" fillId="0" borderId="0" xfId="0" applyFont="1" applyAlignment="1">
      <alignment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49" fontId="10" fillId="0" borderId="0" xfId="1" applyNumberFormat="1" applyFont="1" applyBorder="1" applyAlignment="1">
      <alignment horizontal="left" vertical="center" indent="1"/>
    </xf>
    <xf numFmtId="49" fontId="10" fillId="0" borderId="0" xfId="1" applyNumberFormat="1" applyFont="1" applyBorder="1" applyAlignment="1">
      <alignment horizontal="center" vertical="center"/>
    </xf>
    <xf numFmtId="10" fontId="10" fillId="0" borderId="0" xfId="2" applyNumberFormat="1" applyFont="1" applyBorder="1" applyAlignment="1">
      <alignment horizontal="center" vertical="center"/>
    </xf>
    <xf numFmtId="49" fontId="14" fillId="0" borderId="1" xfId="21" applyNumberFormat="1" applyFont="1" applyBorder="1" applyAlignment="1">
      <alignment horizontal="center" vertical="center"/>
    </xf>
    <xf numFmtId="164" fontId="14" fillId="0" borderId="1" xfId="26" applyFont="1" applyBorder="1" applyAlignment="1">
      <alignment horizontal="center" vertical="center"/>
    </xf>
    <xf numFmtId="10" fontId="14" fillId="0" borderId="1" xfId="2" applyNumberFormat="1" applyFont="1" applyBorder="1" applyAlignment="1">
      <alignment horizontal="center" vertical="center"/>
    </xf>
    <xf numFmtId="0" fontId="13" fillId="0" borderId="1" xfId="21" applyFont="1" applyBorder="1" applyAlignment="1">
      <alignment horizontal="center" vertical="center" wrapText="1"/>
    </xf>
    <xf numFmtId="164" fontId="13" fillId="0" borderId="1" xfId="26" applyFont="1" applyBorder="1" applyAlignment="1">
      <alignment horizontal="center" vertical="center"/>
    </xf>
    <xf numFmtId="10" fontId="13" fillId="0" borderId="1" xfId="2" applyNumberFormat="1" applyFont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67" fontId="13" fillId="2" borderId="1" xfId="0" applyNumberFormat="1" applyFont="1" applyFill="1" applyBorder="1" applyAlignment="1">
      <alignment horizontal="center" vertical="center" wrapText="1"/>
    </xf>
    <xf numFmtId="0" fontId="14" fillId="0" borderId="1" xfId="21" applyFont="1" applyBorder="1" applyAlignment="1">
      <alignment horizontal="left" vertical="center" wrapText="1"/>
    </xf>
    <xf numFmtId="0" fontId="14" fillId="0" borderId="1" xfId="21" applyFont="1" applyBorder="1" applyAlignment="1">
      <alignment horizontal="center" vertical="center" wrapText="1"/>
    </xf>
    <xf numFmtId="0" fontId="13" fillId="0" borderId="1" xfId="21" applyFont="1" applyBorder="1" applyAlignment="1">
      <alignment horizontal="left" vertical="center" wrapText="1"/>
    </xf>
    <xf numFmtId="0" fontId="13" fillId="0" borderId="3" xfId="21" applyFont="1" applyBorder="1" applyAlignment="1">
      <alignment horizontal="left" vertical="center" wrapText="1"/>
    </xf>
    <xf numFmtId="0" fontId="14" fillId="0" borderId="1" xfId="25" applyFont="1" applyBorder="1" applyAlignment="1">
      <alignment horizontal="left" vertical="center" wrapText="1"/>
    </xf>
    <xf numFmtId="0" fontId="14" fillId="0" borderId="0" xfId="21" applyFont="1" applyAlignment="1">
      <alignment horizontal="left" vertical="center" wrapText="1"/>
    </xf>
    <xf numFmtId="49" fontId="14" fillId="0" borderId="1" xfId="21" applyNumberFormat="1" applyFont="1" applyBorder="1" applyAlignment="1">
      <alignment horizontal="center" vertical="center" wrapText="1"/>
    </xf>
    <xf numFmtId="0" fontId="14" fillId="0" borderId="1" xfId="21" applyFont="1" applyFill="1" applyBorder="1" applyAlignment="1">
      <alignment horizontal="center" vertical="center" wrapText="1"/>
    </xf>
    <xf numFmtId="170" fontId="14" fillId="0" borderId="1" xfId="21" applyNumberFormat="1" applyFont="1" applyBorder="1" applyAlignment="1">
      <alignment horizontal="center" vertical="center" wrapText="1"/>
    </xf>
    <xf numFmtId="4" fontId="14" fillId="0" borderId="1" xfId="21" applyNumberFormat="1" applyFont="1" applyBorder="1" applyAlignment="1">
      <alignment horizontal="center" vertical="center" wrapText="1"/>
    </xf>
    <xf numFmtId="49" fontId="13" fillId="0" borderId="1" xfId="21" applyNumberFormat="1" applyFont="1" applyBorder="1" applyAlignment="1">
      <alignment horizontal="center" vertical="center" wrapText="1"/>
    </xf>
    <xf numFmtId="0" fontId="13" fillId="0" borderId="1" xfId="21" applyFont="1" applyFill="1" applyBorder="1" applyAlignment="1">
      <alignment horizontal="center" vertical="center" wrapText="1"/>
    </xf>
    <xf numFmtId="49" fontId="26" fillId="0" borderId="1" xfId="21" applyNumberFormat="1" applyFont="1" applyBorder="1" applyAlignment="1">
      <alignment horizontal="center" vertical="center" wrapText="1"/>
    </xf>
    <xf numFmtId="49" fontId="14" fillId="0" borderId="1" xfId="25" applyNumberFormat="1" applyFont="1" applyBorder="1" applyAlignment="1">
      <alignment horizontal="center" vertical="center" wrapText="1"/>
    </xf>
    <xf numFmtId="0" fontId="14" fillId="0" borderId="1" xfId="25" applyFont="1" applyFill="1" applyBorder="1" applyAlignment="1">
      <alignment horizontal="center" vertical="center" wrapText="1"/>
    </xf>
    <xf numFmtId="0" fontId="14" fillId="0" borderId="1" xfId="25" applyNumberFormat="1" applyFont="1" applyBorder="1" applyAlignment="1">
      <alignment horizontal="center" vertical="center" wrapText="1"/>
    </xf>
    <xf numFmtId="0" fontId="14" fillId="0" borderId="1" xfId="25" applyFont="1" applyBorder="1" applyAlignment="1">
      <alignment horizontal="center" vertical="center" wrapText="1"/>
    </xf>
    <xf numFmtId="170" fontId="14" fillId="0" borderId="1" xfId="25" applyNumberFormat="1" applyFont="1" applyBorder="1" applyAlignment="1">
      <alignment horizontal="center" vertical="center" wrapText="1"/>
    </xf>
    <xf numFmtId="4" fontId="14" fillId="0" borderId="1" xfId="25" applyNumberFormat="1" applyFont="1" applyBorder="1" applyAlignment="1">
      <alignment horizontal="center" vertical="center" wrapText="1"/>
    </xf>
    <xf numFmtId="49" fontId="13" fillId="0" borderId="1" xfId="25" applyNumberFormat="1" applyFont="1" applyBorder="1" applyAlignment="1">
      <alignment horizontal="center" vertical="center" wrapText="1"/>
    </xf>
    <xf numFmtId="0" fontId="13" fillId="0" borderId="1" xfId="25" applyFont="1" applyFill="1" applyBorder="1" applyAlignment="1">
      <alignment horizontal="center" vertical="center" wrapText="1"/>
    </xf>
    <xf numFmtId="0" fontId="13" fillId="0" borderId="1" xfId="25" applyFont="1" applyBorder="1" applyAlignment="1">
      <alignment horizontal="center" vertical="center" wrapText="1"/>
    </xf>
    <xf numFmtId="49" fontId="26" fillId="0" borderId="1" xfId="25" applyNumberFormat="1" applyFont="1" applyBorder="1" applyAlignment="1">
      <alignment horizontal="center" vertical="center" wrapText="1"/>
    </xf>
    <xf numFmtId="49" fontId="13" fillId="0" borderId="1" xfId="21" quotePrefix="1" applyNumberFormat="1" applyFont="1" applyBorder="1" applyAlignment="1">
      <alignment horizontal="center" vertical="center" wrapText="1"/>
    </xf>
    <xf numFmtId="4" fontId="13" fillId="0" borderId="1" xfId="21" applyNumberFormat="1" applyFont="1" applyBorder="1" applyAlignment="1">
      <alignment horizontal="center" vertical="center" wrapText="1"/>
    </xf>
    <xf numFmtId="49" fontId="14" fillId="0" borderId="1" xfId="21" quotePrefix="1" applyNumberFormat="1" applyFont="1" applyBorder="1" applyAlignment="1">
      <alignment horizontal="center" vertical="center" wrapText="1"/>
    </xf>
    <xf numFmtId="4" fontId="14" fillId="0" borderId="1" xfId="21" applyNumberFormat="1" applyFont="1" applyFill="1" applyBorder="1" applyAlignment="1">
      <alignment horizontal="center" vertical="center" wrapText="1"/>
    </xf>
    <xf numFmtId="49" fontId="14" fillId="0" borderId="1" xfId="21" quotePrefix="1" applyNumberFormat="1" applyFont="1" applyFill="1" applyBorder="1" applyAlignment="1">
      <alignment horizontal="center" vertical="center" wrapText="1"/>
    </xf>
    <xf numFmtId="164" fontId="14" fillId="0" borderId="0" xfId="26" applyFont="1"/>
    <xf numFmtId="49" fontId="14" fillId="0" borderId="1" xfId="21" applyNumberFormat="1" applyFont="1" applyFill="1" applyBorder="1" applyAlignment="1">
      <alignment horizontal="center" vertical="center" wrapText="1"/>
    </xf>
    <xf numFmtId="0" fontId="14" fillId="0" borderId="3" xfId="21" applyFont="1" applyBorder="1" applyAlignment="1">
      <alignment horizontal="left" vertical="center" wrapText="1"/>
    </xf>
    <xf numFmtId="0" fontId="14" fillId="0" borderId="1" xfId="21" applyNumberFormat="1" applyFont="1" applyBorder="1" applyAlignment="1">
      <alignment horizontal="center" vertical="center" wrapText="1"/>
    </xf>
    <xf numFmtId="4" fontId="13" fillId="0" borderId="1" xfId="21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49" fontId="10" fillId="0" borderId="0" xfId="0" applyNumberFormat="1" applyFont="1" applyAlignment="1">
      <alignment horizontal="left" vertical="center"/>
    </xf>
    <xf numFmtId="49" fontId="14" fillId="0" borderId="0" xfId="21" applyNumberFormat="1" applyFont="1" applyAlignment="1">
      <alignment vertical="top" wrapText="1"/>
    </xf>
    <xf numFmtId="0" fontId="14" fillId="0" borderId="0" xfId="21" applyFont="1" applyFill="1" applyAlignment="1">
      <alignment vertical="top" wrapText="1"/>
    </xf>
    <xf numFmtId="0" fontId="14" fillId="0" borderId="0" xfId="21" applyFont="1" applyAlignment="1">
      <alignment wrapText="1"/>
    </xf>
    <xf numFmtId="170" fontId="14" fillId="0" borderId="0" xfId="21" applyNumberFormat="1" applyFont="1" applyAlignment="1">
      <alignment wrapText="1"/>
    </xf>
    <xf numFmtId="4" fontId="14" fillId="0" borderId="0" xfId="21" applyNumberFormat="1" applyFont="1" applyAlignment="1">
      <alignment wrapText="1"/>
    </xf>
    <xf numFmtId="4" fontId="13" fillId="3" borderId="0" xfId="21" applyNumberFormat="1" applyFont="1" applyFill="1"/>
    <xf numFmtId="0" fontId="10" fillId="0" borderId="0" xfId="0" applyFont="1" applyBorder="1" applyAlignment="1">
      <alignment horizontal="left" vertical="center" wrapText="1" indent="13"/>
    </xf>
    <xf numFmtId="0" fontId="10" fillId="0" borderId="0" xfId="0" applyFont="1" applyAlignment="1">
      <alignment horizontal="left" vertical="center" wrapText="1" indent="13"/>
    </xf>
    <xf numFmtId="49" fontId="10" fillId="0" borderId="2" xfId="1" applyNumberFormat="1" applyFont="1" applyBorder="1" applyAlignment="1">
      <alignment horizontal="left" vertical="center" indent="1"/>
    </xf>
    <xf numFmtId="49" fontId="10" fillId="0" borderId="4" xfId="1" applyNumberFormat="1" applyFont="1" applyBorder="1" applyAlignment="1">
      <alignment horizontal="left" vertical="center" indent="1"/>
    </xf>
    <xf numFmtId="49" fontId="10" fillId="0" borderId="3" xfId="1" applyNumberFormat="1" applyFont="1" applyBorder="1" applyAlignment="1">
      <alignment horizontal="left" vertical="center" indent="1"/>
    </xf>
    <xf numFmtId="10" fontId="10" fillId="0" borderId="2" xfId="2" applyNumberFormat="1" applyFont="1" applyBorder="1" applyAlignment="1">
      <alignment horizontal="left" vertical="center" indent="1"/>
    </xf>
    <xf numFmtId="10" fontId="10" fillId="0" borderId="3" xfId="2" applyNumberFormat="1" applyFont="1" applyBorder="1" applyAlignment="1">
      <alignment horizontal="left" vertical="center" indent="1"/>
    </xf>
    <xf numFmtId="0" fontId="10" fillId="0" borderId="0" xfId="0" applyFont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0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vertical="center"/>
    </xf>
    <xf numFmtId="49" fontId="10" fillId="0" borderId="0" xfId="0" applyNumberFormat="1" applyFont="1" applyBorder="1" applyAlignment="1">
      <alignment horizontal="left" vertical="center"/>
    </xf>
    <xf numFmtId="49" fontId="10" fillId="0" borderId="5" xfId="0" applyNumberFormat="1" applyFont="1" applyBorder="1" applyAlignment="1">
      <alignment horizontal="left" vertical="center"/>
    </xf>
    <xf numFmtId="49" fontId="10" fillId="0" borderId="2" xfId="1" applyNumberFormat="1" applyFont="1" applyBorder="1" applyAlignment="1">
      <alignment horizontal="center" vertical="center"/>
    </xf>
    <xf numFmtId="49" fontId="10" fillId="0" borderId="3" xfId="1" applyNumberFormat="1" applyFont="1" applyBorder="1" applyAlignment="1">
      <alignment horizontal="center" vertical="center"/>
    </xf>
    <xf numFmtId="10" fontId="10" fillId="0" borderId="2" xfId="2" applyNumberFormat="1" applyFont="1" applyBorder="1" applyAlignment="1">
      <alignment horizontal="center" vertical="center"/>
    </xf>
    <xf numFmtId="10" fontId="10" fillId="0" borderId="3" xfId="2" applyNumberFormat="1" applyFont="1" applyBorder="1" applyAlignment="1">
      <alignment horizontal="center" vertical="center"/>
    </xf>
    <xf numFmtId="3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20" fillId="5" borderId="16" xfId="23" applyFont="1" applyFill="1" applyBorder="1" applyAlignment="1">
      <alignment horizontal="right" vertical="center"/>
    </xf>
    <xf numFmtId="0" fontId="9" fillId="4" borderId="11" xfId="23" applyFill="1" applyBorder="1" applyAlignment="1">
      <alignment horizontal="left" vertical="center" wrapText="1"/>
    </xf>
    <xf numFmtId="0" fontId="9" fillId="4" borderId="10" xfId="23" applyFill="1" applyBorder="1" applyAlignment="1">
      <alignment horizontal="left" vertical="center" wrapText="1"/>
    </xf>
    <xf numFmtId="49" fontId="17" fillId="4" borderId="6" xfId="23" applyNumberFormat="1" applyFont="1" applyFill="1" applyBorder="1" applyAlignment="1">
      <alignment horizontal="center" vertical="center" wrapText="1"/>
    </xf>
    <xf numFmtId="49" fontId="17" fillId="4" borderId="0" xfId="23" applyNumberFormat="1" applyFont="1" applyFill="1" applyAlignment="1">
      <alignment horizontal="center" vertical="center" wrapText="1"/>
    </xf>
    <xf numFmtId="4" fontId="17" fillId="4" borderId="0" xfId="23" applyNumberFormat="1" applyFont="1" applyFill="1" applyAlignment="1">
      <alignment horizontal="center"/>
    </xf>
    <xf numFmtId="49" fontId="17" fillId="4" borderId="7" xfId="23" applyNumberFormat="1" applyFont="1" applyFill="1" applyBorder="1" applyAlignment="1">
      <alignment horizontal="center" vertical="center" wrapText="1"/>
    </xf>
    <xf numFmtId="49" fontId="17" fillId="4" borderId="9" xfId="23" applyNumberFormat="1" applyFont="1" applyFill="1" applyBorder="1" applyAlignment="1">
      <alignment horizontal="center" vertical="center" wrapText="1"/>
    </xf>
    <xf numFmtId="49" fontId="25" fillId="0" borderId="0" xfId="0" applyNumberFormat="1" applyFont="1" applyBorder="1" applyAlignment="1">
      <alignment horizontal="center" vertical="center"/>
    </xf>
  </cellXfs>
  <cellStyles count="27">
    <cellStyle name="Moeda" xfId="26" builtinId="4"/>
    <cellStyle name="Moeda 2" xfId="15"/>
    <cellStyle name="Normal" xfId="0" builtinId="0"/>
    <cellStyle name="Normal 2" xfId="4"/>
    <cellStyle name="Normal 2 2" xfId="23"/>
    <cellStyle name="Normal 3" xfId="6"/>
    <cellStyle name="Normal 3 2" xfId="11"/>
    <cellStyle name="Normal 4" xfId="9"/>
    <cellStyle name="Normal 4 2" xfId="12"/>
    <cellStyle name="Normal 5" xfId="17"/>
    <cellStyle name="Normal 6" xfId="19"/>
    <cellStyle name="Normal 7" xfId="21"/>
    <cellStyle name="Normal 8" xfId="22"/>
    <cellStyle name="Normal 9" xfId="25"/>
    <cellStyle name="Porcentagem" xfId="2" builtinId="5"/>
    <cellStyle name="Porcentagem 2" xfId="8"/>
    <cellStyle name="Porcentagem 2 2" xfId="13"/>
    <cellStyle name="Porcentagem 3" xfId="16"/>
    <cellStyle name="Porcentagem 4" xfId="24"/>
    <cellStyle name="Separador de milhares 2" xfId="5"/>
    <cellStyle name="Separador de milhares 3" xfId="7"/>
    <cellStyle name="Separador de milhares 4" xfId="10"/>
    <cellStyle name="Separador de milhares 4 2" xfId="3"/>
    <cellStyle name="Separador de milhares 5" xfId="18"/>
    <cellStyle name="Separador de milhares 6" xfId="20"/>
    <cellStyle name="Vírgula" xfId="1" builtinId="3"/>
    <cellStyle name="Vírgula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1343025</xdr:colOff>
          <xdr:row>3</xdr:row>
          <xdr:rowOff>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342900</xdr:colOff>
      <xdr:row>0</xdr:row>
      <xdr:rowOff>57150</xdr:rowOff>
    </xdr:from>
    <xdr:to>
      <xdr:col>3</xdr:col>
      <xdr:colOff>1905000</xdr:colOff>
      <xdr:row>2</xdr:row>
      <xdr:rowOff>66675</xdr:rowOff>
    </xdr:to>
    <xdr:pic>
      <xdr:nvPicPr>
        <xdr:cNvPr id="2" name="Picture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1700" y="57150"/>
          <a:ext cx="1562100" cy="3333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342900</xdr:colOff>
      <xdr:row>0</xdr:row>
      <xdr:rowOff>57150</xdr:rowOff>
    </xdr:from>
    <xdr:to>
      <xdr:col>3</xdr:col>
      <xdr:colOff>1905000</xdr:colOff>
      <xdr:row>2</xdr:row>
      <xdr:rowOff>66675</xdr:rowOff>
    </xdr:to>
    <xdr:pic>
      <xdr:nvPicPr>
        <xdr:cNvPr id="2" name="Picture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1700" y="57150"/>
          <a:ext cx="1562100" cy="3333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2</xdr:col>
          <xdr:colOff>676275</xdr:colOff>
          <xdr:row>2</xdr:row>
          <xdr:rowOff>152400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2962275</xdr:colOff>
          <xdr:row>2</xdr:row>
          <xdr:rowOff>171450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os.fernandes/Documents/MARCOS%20FERNANDO/CODEVASF/PROCESSOS/2018/PM%20Piripiri/59570.001068_2018-21/Planacon/PROJETO%20DE%20PIRIPIRI%20-%20CONV&#202;NIO%208796012018/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69"/>
  <sheetViews>
    <sheetView tabSelected="1" workbookViewId="0"/>
  </sheetViews>
  <sheetFormatPr defaultRowHeight="15.75" x14ac:dyDescent="0.25"/>
  <cols>
    <col min="1" max="1" width="14.7109375" style="18" customWidth="1"/>
    <col min="2" max="2" width="79.28515625" style="19" customWidth="1"/>
    <col min="3" max="3" width="17.5703125" style="20" customWidth="1"/>
    <col min="4" max="4" width="8.140625" style="21" bestFit="1" customWidth="1"/>
    <col min="5" max="5" width="13.85546875" style="17" bestFit="1" customWidth="1"/>
    <col min="6" max="6" width="13.85546875" style="17" customWidth="1"/>
    <col min="7" max="10" width="12.7109375" style="17" customWidth="1"/>
    <col min="11" max="211" width="9.140625" style="16"/>
    <col min="212" max="212" width="14.7109375" style="16" customWidth="1"/>
    <col min="213" max="213" width="40.7109375" style="16" customWidth="1"/>
    <col min="214" max="214" width="6.7109375" style="16" customWidth="1"/>
    <col min="215" max="217" width="12.7109375" style="16" customWidth="1"/>
    <col min="218" max="218" width="14.7109375" style="16" customWidth="1"/>
    <col min="219" max="220" width="15.7109375" style="16" customWidth="1"/>
    <col min="221" max="224" width="12.7109375" style="16" customWidth="1"/>
    <col min="225" max="467" width="9.140625" style="16"/>
    <col min="468" max="468" width="14.7109375" style="16" customWidth="1"/>
    <col min="469" max="469" width="40.7109375" style="16" customWidth="1"/>
    <col min="470" max="470" width="6.7109375" style="16" customWidth="1"/>
    <col min="471" max="473" width="12.7109375" style="16" customWidth="1"/>
    <col min="474" max="474" width="14.7109375" style="16" customWidth="1"/>
    <col min="475" max="476" width="15.7109375" style="16" customWidth="1"/>
    <col min="477" max="480" width="12.7109375" style="16" customWidth="1"/>
    <col min="481" max="723" width="9.140625" style="16"/>
    <col min="724" max="724" width="14.7109375" style="16" customWidth="1"/>
    <col min="725" max="725" width="40.7109375" style="16" customWidth="1"/>
    <col min="726" max="726" width="6.7109375" style="16" customWidth="1"/>
    <col min="727" max="729" width="12.7109375" style="16" customWidth="1"/>
    <col min="730" max="730" width="14.7109375" style="16" customWidth="1"/>
    <col min="731" max="732" width="15.7109375" style="16" customWidth="1"/>
    <col min="733" max="736" width="12.7109375" style="16" customWidth="1"/>
    <col min="737" max="979" width="9.140625" style="16"/>
    <col min="980" max="980" width="14.7109375" style="16" customWidth="1"/>
    <col min="981" max="981" width="40.7109375" style="16" customWidth="1"/>
    <col min="982" max="982" width="6.7109375" style="16" customWidth="1"/>
    <col min="983" max="985" width="12.7109375" style="16" customWidth="1"/>
    <col min="986" max="986" width="14.7109375" style="16" customWidth="1"/>
    <col min="987" max="988" width="15.7109375" style="16" customWidth="1"/>
    <col min="989" max="992" width="12.7109375" style="16" customWidth="1"/>
    <col min="993" max="1235" width="9.140625" style="16"/>
    <col min="1236" max="1236" width="14.7109375" style="16" customWidth="1"/>
    <col min="1237" max="1237" width="40.7109375" style="16" customWidth="1"/>
    <col min="1238" max="1238" width="6.7109375" style="16" customWidth="1"/>
    <col min="1239" max="1241" width="12.7109375" style="16" customWidth="1"/>
    <col min="1242" max="1242" width="14.7109375" style="16" customWidth="1"/>
    <col min="1243" max="1244" width="15.7109375" style="16" customWidth="1"/>
    <col min="1245" max="1248" width="12.7109375" style="16" customWidth="1"/>
    <col min="1249" max="1491" width="9.140625" style="16"/>
    <col min="1492" max="1492" width="14.7109375" style="16" customWidth="1"/>
    <col min="1493" max="1493" width="40.7109375" style="16" customWidth="1"/>
    <col min="1494" max="1494" width="6.7109375" style="16" customWidth="1"/>
    <col min="1495" max="1497" width="12.7109375" style="16" customWidth="1"/>
    <col min="1498" max="1498" width="14.7109375" style="16" customWidth="1"/>
    <col min="1499" max="1500" width="15.7109375" style="16" customWidth="1"/>
    <col min="1501" max="1504" width="12.7109375" style="16" customWidth="1"/>
    <col min="1505" max="1747" width="9.140625" style="16"/>
    <col min="1748" max="1748" width="14.7109375" style="16" customWidth="1"/>
    <col min="1749" max="1749" width="40.7109375" style="16" customWidth="1"/>
    <col min="1750" max="1750" width="6.7109375" style="16" customWidth="1"/>
    <col min="1751" max="1753" width="12.7109375" style="16" customWidth="1"/>
    <col min="1754" max="1754" width="14.7109375" style="16" customWidth="1"/>
    <col min="1755" max="1756" width="15.7109375" style="16" customWidth="1"/>
    <col min="1757" max="1760" width="12.7109375" style="16" customWidth="1"/>
    <col min="1761" max="2003" width="9.140625" style="16"/>
    <col min="2004" max="2004" width="14.7109375" style="16" customWidth="1"/>
    <col min="2005" max="2005" width="40.7109375" style="16" customWidth="1"/>
    <col min="2006" max="2006" width="6.7109375" style="16" customWidth="1"/>
    <col min="2007" max="2009" width="12.7109375" style="16" customWidth="1"/>
    <col min="2010" max="2010" width="14.7109375" style="16" customWidth="1"/>
    <col min="2011" max="2012" width="15.7109375" style="16" customWidth="1"/>
    <col min="2013" max="2016" width="12.7109375" style="16" customWidth="1"/>
    <col min="2017" max="2259" width="9.140625" style="16"/>
    <col min="2260" max="2260" width="14.7109375" style="16" customWidth="1"/>
    <col min="2261" max="2261" width="40.7109375" style="16" customWidth="1"/>
    <col min="2262" max="2262" width="6.7109375" style="16" customWidth="1"/>
    <col min="2263" max="2265" width="12.7109375" style="16" customWidth="1"/>
    <col min="2266" max="2266" width="14.7109375" style="16" customWidth="1"/>
    <col min="2267" max="2268" width="15.7109375" style="16" customWidth="1"/>
    <col min="2269" max="2272" width="12.7109375" style="16" customWidth="1"/>
    <col min="2273" max="2515" width="9.140625" style="16"/>
    <col min="2516" max="2516" width="14.7109375" style="16" customWidth="1"/>
    <col min="2517" max="2517" width="40.7109375" style="16" customWidth="1"/>
    <col min="2518" max="2518" width="6.7109375" style="16" customWidth="1"/>
    <col min="2519" max="2521" width="12.7109375" style="16" customWidth="1"/>
    <col min="2522" max="2522" width="14.7109375" style="16" customWidth="1"/>
    <col min="2523" max="2524" width="15.7109375" style="16" customWidth="1"/>
    <col min="2525" max="2528" width="12.7109375" style="16" customWidth="1"/>
    <col min="2529" max="2771" width="9.140625" style="16"/>
    <col min="2772" max="2772" width="14.7109375" style="16" customWidth="1"/>
    <col min="2773" max="2773" width="40.7109375" style="16" customWidth="1"/>
    <col min="2774" max="2774" width="6.7109375" style="16" customWidth="1"/>
    <col min="2775" max="2777" width="12.7109375" style="16" customWidth="1"/>
    <col min="2778" max="2778" width="14.7109375" style="16" customWidth="1"/>
    <col min="2779" max="2780" width="15.7109375" style="16" customWidth="1"/>
    <col min="2781" max="2784" width="12.7109375" style="16" customWidth="1"/>
    <col min="2785" max="3027" width="9.140625" style="16"/>
    <col min="3028" max="3028" width="14.7109375" style="16" customWidth="1"/>
    <col min="3029" max="3029" width="40.7109375" style="16" customWidth="1"/>
    <col min="3030" max="3030" width="6.7109375" style="16" customWidth="1"/>
    <col min="3031" max="3033" width="12.7109375" style="16" customWidth="1"/>
    <col min="3034" max="3034" width="14.7109375" style="16" customWidth="1"/>
    <col min="3035" max="3036" width="15.7109375" style="16" customWidth="1"/>
    <col min="3037" max="3040" width="12.7109375" style="16" customWidth="1"/>
    <col min="3041" max="3283" width="9.140625" style="16"/>
    <col min="3284" max="3284" width="14.7109375" style="16" customWidth="1"/>
    <col min="3285" max="3285" width="40.7109375" style="16" customWidth="1"/>
    <col min="3286" max="3286" width="6.7109375" style="16" customWidth="1"/>
    <col min="3287" max="3289" width="12.7109375" style="16" customWidth="1"/>
    <col min="3290" max="3290" width="14.7109375" style="16" customWidth="1"/>
    <col min="3291" max="3292" width="15.7109375" style="16" customWidth="1"/>
    <col min="3293" max="3296" width="12.7109375" style="16" customWidth="1"/>
    <col min="3297" max="3539" width="9.140625" style="16"/>
    <col min="3540" max="3540" width="14.7109375" style="16" customWidth="1"/>
    <col min="3541" max="3541" width="40.7109375" style="16" customWidth="1"/>
    <col min="3542" max="3542" width="6.7109375" style="16" customWidth="1"/>
    <col min="3543" max="3545" width="12.7109375" style="16" customWidth="1"/>
    <col min="3546" max="3546" width="14.7109375" style="16" customWidth="1"/>
    <col min="3547" max="3548" width="15.7109375" style="16" customWidth="1"/>
    <col min="3549" max="3552" width="12.7109375" style="16" customWidth="1"/>
    <col min="3553" max="3795" width="9.140625" style="16"/>
    <col min="3796" max="3796" width="14.7109375" style="16" customWidth="1"/>
    <col min="3797" max="3797" width="40.7109375" style="16" customWidth="1"/>
    <col min="3798" max="3798" width="6.7109375" style="16" customWidth="1"/>
    <col min="3799" max="3801" width="12.7109375" style="16" customWidth="1"/>
    <col min="3802" max="3802" width="14.7109375" style="16" customWidth="1"/>
    <col min="3803" max="3804" width="15.7109375" style="16" customWidth="1"/>
    <col min="3805" max="3808" width="12.7109375" style="16" customWidth="1"/>
    <col min="3809" max="4051" width="9.140625" style="16"/>
    <col min="4052" max="4052" width="14.7109375" style="16" customWidth="1"/>
    <col min="4053" max="4053" width="40.7109375" style="16" customWidth="1"/>
    <col min="4054" max="4054" width="6.7109375" style="16" customWidth="1"/>
    <col min="4055" max="4057" width="12.7109375" style="16" customWidth="1"/>
    <col min="4058" max="4058" width="14.7109375" style="16" customWidth="1"/>
    <col min="4059" max="4060" width="15.7109375" style="16" customWidth="1"/>
    <col min="4061" max="4064" width="12.7109375" style="16" customWidth="1"/>
    <col min="4065" max="4307" width="9.140625" style="16"/>
    <col min="4308" max="4308" width="14.7109375" style="16" customWidth="1"/>
    <col min="4309" max="4309" width="40.7109375" style="16" customWidth="1"/>
    <col min="4310" max="4310" width="6.7109375" style="16" customWidth="1"/>
    <col min="4311" max="4313" width="12.7109375" style="16" customWidth="1"/>
    <col min="4314" max="4314" width="14.7109375" style="16" customWidth="1"/>
    <col min="4315" max="4316" width="15.7109375" style="16" customWidth="1"/>
    <col min="4317" max="4320" width="12.7109375" style="16" customWidth="1"/>
    <col min="4321" max="4563" width="9.140625" style="16"/>
    <col min="4564" max="4564" width="14.7109375" style="16" customWidth="1"/>
    <col min="4565" max="4565" width="40.7109375" style="16" customWidth="1"/>
    <col min="4566" max="4566" width="6.7109375" style="16" customWidth="1"/>
    <col min="4567" max="4569" width="12.7109375" style="16" customWidth="1"/>
    <col min="4570" max="4570" width="14.7109375" style="16" customWidth="1"/>
    <col min="4571" max="4572" width="15.7109375" style="16" customWidth="1"/>
    <col min="4573" max="4576" width="12.7109375" style="16" customWidth="1"/>
    <col min="4577" max="4819" width="9.140625" style="16"/>
    <col min="4820" max="4820" width="14.7109375" style="16" customWidth="1"/>
    <col min="4821" max="4821" width="40.7109375" style="16" customWidth="1"/>
    <col min="4822" max="4822" width="6.7109375" style="16" customWidth="1"/>
    <col min="4823" max="4825" width="12.7109375" style="16" customWidth="1"/>
    <col min="4826" max="4826" width="14.7109375" style="16" customWidth="1"/>
    <col min="4827" max="4828" width="15.7109375" style="16" customWidth="1"/>
    <col min="4829" max="4832" width="12.7109375" style="16" customWidth="1"/>
    <col min="4833" max="5075" width="9.140625" style="16"/>
    <col min="5076" max="5076" width="14.7109375" style="16" customWidth="1"/>
    <col min="5077" max="5077" width="40.7109375" style="16" customWidth="1"/>
    <col min="5078" max="5078" width="6.7109375" style="16" customWidth="1"/>
    <col min="5079" max="5081" width="12.7109375" style="16" customWidth="1"/>
    <col min="5082" max="5082" width="14.7109375" style="16" customWidth="1"/>
    <col min="5083" max="5084" width="15.7109375" style="16" customWidth="1"/>
    <col min="5085" max="5088" width="12.7109375" style="16" customWidth="1"/>
    <col min="5089" max="5331" width="9.140625" style="16"/>
    <col min="5332" max="5332" width="14.7109375" style="16" customWidth="1"/>
    <col min="5333" max="5333" width="40.7109375" style="16" customWidth="1"/>
    <col min="5334" max="5334" width="6.7109375" style="16" customWidth="1"/>
    <col min="5335" max="5337" width="12.7109375" style="16" customWidth="1"/>
    <col min="5338" max="5338" width="14.7109375" style="16" customWidth="1"/>
    <col min="5339" max="5340" width="15.7109375" style="16" customWidth="1"/>
    <col min="5341" max="5344" width="12.7109375" style="16" customWidth="1"/>
    <col min="5345" max="5587" width="9.140625" style="16"/>
    <col min="5588" max="5588" width="14.7109375" style="16" customWidth="1"/>
    <col min="5589" max="5589" width="40.7109375" style="16" customWidth="1"/>
    <col min="5590" max="5590" width="6.7109375" style="16" customWidth="1"/>
    <col min="5591" max="5593" width="12.7109375" style="16" customWidth="1"/>
    <col min="5594" max="5594" width="14.7109375" style="16" customWidth="1"/>
    <col min="5595" max="5596" width="15.7109375" style="16" customWidth="1"/>
    <col min="5597" max="5600" width="12.7109375" style="16" customWidth="1"/>
    <col min="5601" max="5843" width="9.140625" style="16"/>
    <col min="5844" max="5844" width="14.7109375" style="16" customWidth="1"/>
    <col min="5845" max="5845" width="40.7109375" style="16" customWidth="1"/>
    <col min="5846" max="5846" width="6.7109375" style="16" customWidth="1"/>
    <col min="5847" max="5849" width="12.7109375" style="16" customWidth="1"/>
    <col min="5850" max="5850" width="14.7109375" style="16" customWidth="1"/>
    <col min="5851" max="5852" width="15.7109375" style="16" customWidth="1"/>
    <col min="5853" max="5856" width="12.7109375" style="16" customWidth="1"/>
    <col min="5857" max="6099" width="9.140625" style="16"/>
    <col min="6100" max="6100" width="14.7109375" style="16" customWidth="1"/>
    <col min="6101" max="6101" width="40.7109375" style="16" customWidth="1"/>
    <col min="6102" max="6102" width="6.7109375" style="16" customWidth="1"/>
    <col min="6103" max="6105" width="12.7109375" style="16" customWidth="1"/>
    <col min="6106" max="6106" width="14.7109375" style="16" customWidth="1"/>
    <col min="6107" max="6108" width="15.7109375" style="16" customWidth="1"/>
    <col min="6109" max="6112" width="12.7109375" style="16" customWidth="1"/>
    <col min="6113" max="6355" width="9.140625" style="16"/>
    <col min="6356" max="6356" width="14.7109375" style="16" customWidth="1"/>
    <col min="6357" max="6357" width="40.7109375" style="16" customWidth="1"/>
    <col min="6358" max="6358" width="6.7109375" style="16" customWidth="1"/>
    <col min="6359" max="6361" width="12.7109375" style="16" customWidth="1"/>
    <col min="6362" max="6362" width="14.7109375" style="16" customWidth="1"/>
    <col min="6363" max="6364" width="15.7109375" style="16" customWidth="1"/>
    <col min="6365" max="6368" width="12.7109375" style="16" customWidth="1"/>
    <col min="6369" max="6611" width="9.140625" style="16"/>
    <col min="6612" max="6612" width="14.7109375" style="16" customWidth="1"/>
    <col min="6613" max="6613" width="40.7109375" style="16" customWidth="1"/>
    <col min="6614" max="6614" width="6.7109375" style="16" customWidth="1"/>
    <col min="6615" max="6617" width="12.7109375" style="16" customWidth="1"/>
    <col min="6618" max="6618" width="14.7109375" style="16" customWidth="1"/>
    <col min="6619" max="6620" width="15.7109375" style="16" customWidth="1"/>
    <col min="6621" max="6624" width="12.7109375" style="16" customWidth="1"/>
    <col min="6625" max="6867" width="9.140625" style="16"/>
    <col min="6868" max="6868" width="14.7109375" style="16" customWidth="1"/>
    <col min="6869" max="6869" width="40.7109375" style="16" customWidth="1"/>
    <col min="6870" max="6870" width="6.7109375" style="16" customWidth="1"/>
    <col min="6871" max="6873" width="12.7109375" style="16" customWidth="1"/>
    <col min="6874" max="6874" width="14.7109375" style="16" customWidth="1"/>
    <col min="6875" max="6876" width="15.7109375" style="16" customWidth="1"/>
    <col min="6877" max="6880" width="12.7109375" style="16" customWidth="1"/>
    <col min="6881" max="7123" width="9.140625" style="16"/>
    <col min="7124" max="7124" width="14.7109375" style="16" customWidth="1"/>
    <col min="7125" max="7125" width="40.7109375" style="16" customWidth="1"/>
    <col min="7126" max="7126" width="6.7109375" style="16" customWidth="1"/>
    <col min="7127" max="7129" width="12.7109375" style="16" customWidth="1"/>
    <col min="7130" max="7130" width="14.7109375" style="16" customWidth="1"/>
    <col min="7131" max="7132" width="15.7109375" style="16" customWidth="1"/>
    <col min="7133" max="7136" width="12.7109375" style="16" customWidth="1"/>
    <col min="7137" max="7379" width="9.140625" style="16"/>
    <col min="7380" max="7380" width="14.7109375" style="16" customWidth="1"/>
    <col min="7381" max="7381" width="40.7109375" style="16" customWidth="1"/>
    <col min="7382" max="7382" width="6.7109375" style="16" customWidth="1"/>
    <col min="7383" max="7385" width="12.7109375" style="16" customWidth="1"/>
    <col min="7386" max="7386" width="14.7109375" style="16" customWidth="1"/>
    <col min="7387" max="7388" width="15.7109375" style="16" customWidth="1"/>
    <col min="7389" max="7392" width="12.7109375" style="16" customWidth="1"/>
    <col min="7393" max="7635" width="9.140625" style="16"/>
    <col min="7636" max="7636" width="14.7109375" style="16" customWidth="1"/>
    <col min="7637" max="7637" width="40.7109375" style="16" customWidth="1"/>
    <col min="7638" max="7638" width="6.7109375" style="16" customWidth="1"/>
    <col min="7639" max="7641" width="12.7109375" style="16" customWidth="1"/>
    <col min="7642" max="7642" width="14.7109375" style="16" customWidth="1"/>
    <col min="7643" max="7644" width="15.7109375" style="16" customWidth="1"/>
    <col min="7645" max="7648" width="12.7109375" style="16" customWidth="1"/>
    <col min="7649" max="7891" width="9.140625" style="16"/>
    <col min="7892" max="7892" width="14.7109375" style="16" customWidth="1"/>
    <col min="7893" max="7893" width="40.7109375" style="16" customWidth="1"/>
    <col min="7894" max="7894" width="6.7109375" style="16" customWidth="1"/>
    <col min="7895" max="7897" width="12.7109375" style="16" customWidth="1"/>
    <col min="7898" max="7898" width="14.7109375" style="16" customWidth="1"/>
    <col min="7899" max="7900" width="15.7109375" style="16" customWidth="1"/>
    <col min="7901" max="7904" width="12.7109375" style="16" customWidth="1"/>
    <col min="7905" max="8147" width="9.140625" style="16"/>
    <col min="8148" max="8148" width="14.7109375" style="16" customWidth="1"/>
    <col min="8149" max="8149" width="40.7109375" style="16" customWidth="1"/>
    <col min="8150" max="8150" width="6.7109375" style="16" customWidth="1"/>
    <col min="8151" max="8153" width="12.7109375" style="16" customWidth="1"/>
    <col min="8154" max="8154" width="14.7109375" style="16" customWidth="1"/>
    <col min="8155" max="8156" width="15.7109375" style="16" customWidth="1"/>
    <col min="8157" max="8160" width="12.7109375" style="16" customWidth="1"/>
    <col min="8161" max="8403" width="9.140625" style="16"/>
    <col min="8404" max="8404" width="14.7109375" style="16" customWidth="1"/>
    <col min="8405" max="8405" width="40.7109375" style="16" customWidth="1"/>
    <col min="8406" max="8406" width="6.7109375" style="16" customWidth="1"/>
    <col min="8407" max="8409" width="12.7109375" style="16" customWidth="1"/>
    <col min="8410" max="8410" width="14.7109375" style="16" customWidth="1"/>
    <col min="8411" max="8412" width="15.7109375" style="16" customWidth="1"/>
    <col min="8413" max="8416" width="12.7109375" style="16" customWidth="1"/>
    <col min="8417" max="8659" width="9.140625" style="16"/>
    <col min="8660" max="8660" width="14.7109375" style="16" customWidth="1"/>
    <col min="8661" max="8661" width="40.7109375" style="16" customWidth="1"/>
    <col min="8662" max="8662" width="6.7109375" style="16" customWidth="1"/>
    <col min="8663" max="8665" width="12.7109375" style="16" customWidth="1"/>
    <col min="8666" max="8666" width="14.7109375" style="16" customWidth="1"/>
    <col min="8667" max="8668" width="15.7109375" style="16" customWidth="1"/>
    <col min="8669" max="8672" width="12.7109375" style="16" customWidth="1"/>
    <col min="8673" max="8915" width="9.140625" style="16"/>
    <col min="8916" max="8916" width="14.7109375" style="16" customWidth="1"/>
    <col min="8917" max="8917" width="40.7109375" style="16" customWidth="1"/>
    <col min="8918" max="8918" width="6.7109375" style="16" customWidth="1"/>
    <col min="8919" max="8921" width="12.7109375" style="16" customWidth="1"/>
    <col min="8922" max="8922" width="14.7109375" style="16" customWidth="1"/>
    <col min="8923" max="8924" width="15.7109375" style="16" customWidth="1"/>
    <col min="8925" max="8928" width="12.7109375" style="16" customWidth="1"/>
    <col min="8929" max="9171" width="9.140625" style="16"/>
    <col min="9172" max="9172" width="14.7109375" style="16" customWidth="1"/>
    <col min="9173" max="9173" width="40.7109375" style="16" customWidth="1"/>
    <col min="9174" max="9174" width="6.7109375" style="16" customWidth="1"/>
    <col min="9175" max="9177" width="12.7109375" style="16" customWidth="1"/>
    <col min="9178" max="9178" width="14.7109375" style="16" customWidth="1"/>
    <col min="9179" max="9180" width="15.7109375" style="16" customWidth="1"/>
    <col min="9181" max="9184" width="12.7109375" style="16" customWidth="1"/>
    <col min="9185" max="9427" width="9.140625" style="16"/>
    <col min="9428" max="9428" width="14.7109375" style="16" customWidth="1"/>
    <col min="9429" max="9429" width="40.7109375" style="16" customWidth="1"/>
    <col min="9430" max="9430" width="6.7109375" style="16" customWidth="1"/>
    <col min="9431" max="9433" width="12.7109375" style="16" customWidth="1"/>
    <col min="9434" max="9434" width="14.7109375" style="16" customWidth="1"/>
    <col min="9435" max="9436" width="15.7109375" style="16" customWidth="1"/>
    <col min="9437" max="9440" width="12.7109375" style="16" customWidth="1"/>
    <col min="9441" max="9683" width="9.140625" style="16"/>
    <col min="9684" max="9684" width="14.7109375" style="16" customWidth="1"/>
    <col min="9685" max="9685" width="40.7109375" style="16" customWidth="1"/>
    <col min="9686" max="9686" width="6.7109375" style="16" customWidth="1"/>
    <col min="9687" max="9689" width="12.7109375" style="16" customWidth="1"/>
    <col min="9690" max="9690" width="14.7109375" style="16" customWidth="1"/>
    <col min="9691" max="9692" width="15.7109375" style="16" customWidth="1"/>
    <col min="9693" max="9696" width="12.7109375" style="16" customWidth="1"/>
    <col min="9697" max="9939" width="9.140625" style="16"/>
    <col min="9940" max="9940" width="14.7109375" style="16" customWidth="1"/>
    <col min="9941" max="9941" width="40.7109375" style="16" customWidth="1"/>
    <col min="9942" max="9942" width="6.7109375" style="16" customWidth="1"/>
    <col min="9943" max="9945" width="12.7109375" style="16" customWidth="1"/>
    <col min="9946" max="9946" width="14.7109375" style="16" customWidth="1"/>
    <col min="9947" max="9948" width="15.7109375" style="16" customWidth="1"/>
    <col min="9949" max="9952" width="12.7109375" style="16" customWidth="1"/>
    <col min="9953" max="10195" width="9.140625" style="16"/>
    <col min="10196" max="10196" width="14.7109375" style="16" customWidth="1"/>
    <col min="10197" max="10197" width="40.7109375" style="16" customWidth="1"/>
    <col min="10198" max="10198" width="6.7109375" style="16" customWidth="1"/>
    <col min="10199" max="10201" width="12.7109375" style="16" customWidth="1"/>
    <col min="10202" max="10202" width="14.7109375" style="16" customWidth="1"/>
    <col min="10203" max="10204" width="15.7109375" style="16" customWidth="1"/>
    <col min="10205" max="10208" width="12.7109375" style="16" customWidth="1"/>
    <col min="10209" max="10451" width="9.140625" style="16"/>
    <col min="10452" max="10452" width="14.7109375" style="16" customWidth="1"/>
    <col min="10453" max="10453" width="40.7109375" style="16" customWidth="1"/>
    <col min="10454" max="10454" width="6.7109375" style="16" customWidth="1"/>
    <col min="10455" max="10457" width="12.7109375" style="16" customWidth="1"/>
    <col min="10458" max="10458" width="14.7109375" style="16" customWidth="1"/>
    <col min="10459" max="10460" width="15.7109375" style="16" customWidth="1"/>
    <col min="10461" max="10464" width="12.7109375" style="16" customWidth="1"/>
    <col min="10465" max="10707" width="9.140625" style="16"/>
    <col min="10708" max="10708" width="14.7109375" style="16" customWidth="1"/>
    <col min="10709" max="10709" width="40.7109375" style="16" customWidth="1"/>
    <col min="10710" max="10710" width="6.7109375" style="16" customWidth="1"/>
    <col min="10711" max="10713" width="12.7109375" style="16" customWidth="1"/>
    <col min="10714" max="10714" width="14.7109375" style="16" customWidth="1"/>
    <col min="10715" max="10716" width="15.7109375" style="16" customWidth="1"/>
    <col min="10717" max="10720" width="12.7109375" style="16" customWidth="1"/>
    <col min="10721" max="10963" width="9.140625" style="16"/>
    <col min="10964" max="10964" width="14.7109375" style="16" customWidth="1"/>
    <col min="10965" max="10965" width="40.7109375" style="16" customWidth="1"/>
    <col min="10966" max="10966" width="6.7109375" style="16" customWidth="1"/>
    <col min="10967" max="10969" width="12.7109375" style="16" customWidth="1"/>
    <col min="10970" max="10970" width="14.7109375" style="16" customWidth="1"/>
    <col min="10971" max="10972" width="15.7109375" style="16" customWidth="1"/>
    <col min="10973" max="10976" width="12.7109375" style="16" customWidth="1"/>
    <col min="10977" max="11219" width="9.140625" style="16"/>
    <col min="11220" max="11220" width="14.7109375" style="16" customWidth="1"/>
    <col min="11221" max="11221" width="40.7109375" style="16" customWidth="1"/>
    <col min="11222" max="11222" width="6.7109375" style="16" customWidth="1"/>
    <col min="11223" max="11225" width="12.7109375" style="16" customWidth="1"/>
    <col min="11226" max="11226" width="14.7109375" style="16" customWidth="1"/>
    <col min="11227" max="11228" width="15.7109375" style="16" customWidth="1"/>
    <col min="11229" max="11232" width="12.7109375" style="16" customWidth="1"/>
    <col min="11233" max="11475" width="9.140625" style="16"/>
    <col min="11476" max="11476" width="14.7109375" style="16" customWidth="1"/>
    <col min="11477" max="11477" width="40.7109375" style="16" customWidth="1"/>
    <col min="11478" max="11478" width="6.7109375" style="16" customWidth="1"/>
    <col min="11479" max="11481" width="12.7109375" style="16" customWidth="1"/>
    <col min="11482" max="11482" width="14.7109375" style="16" customWidth="1"/>
    <col min="11483" max="11484" width="15.7109375" style="16" customWidth="1"/>
    <col min="11485" max="11488" width="12.7109375" style="16" customWidth="1"/>
    <col min="11489" max="11731" width="9.140625" style="16"/>
    <col min="11732" max="11732" width="14.7109375" style="16" customWidth="1"/>
    <col min="11733" max="11733" width="40.7109375" style="16" customWidth="1"/>
    <col min="11734" max="11734" width="6.7109375" style="16" customWidth="1"/>
    <col min="11735" max="11737" width="12.7109375" style="16" customWidth="1"/>
    <col min="11738" max="11738" width="14.7109375" style="16" customWidth="1"/>
    <col min="11739" max="11740" width="15.7109375" style="16" customWidth="1"/>
    <col min="11741" max="11744" width="12.7109375" style="16" customWidth="1"/>
    <col min="11745" max="11987" width="9.140625" style="16"/>
    <col min="11988" max="11988" width="14.7109375" style="16" customWidth="1"/>
    <col min="11989" max="11989" width="40.7109375" style="16" customWidth="1"/>
    <col min="11990" max="11990" width="6.7109375" style="16" customWidth="1"/>
    <col min="11991" max="11993" width="12.7109375" style="16" customWidth="1"/>
    <col min="11994" max="11994" width="14.7109375" style="16" customWidth="1"/>
    <col min="11995" max="11996" width="15.7109375" style="16" customWidth="1"/>
    <col min="11997" max="12000" width="12.7109375" style="16" customWidth="1"/>
    <col min="12001" max="12243" width="9.140625" style="16"/>
    <col min="12244" max="12244" width="14.7109375" style="16" customWidth="1"/>
    <col min="12245" max="12245" width="40.7109375" style="16" customWidth="1"/>
    <col min="12246" max="12246" width="6.7109375" style="16" customWidth="1"/>
    <col min="12247" max="12249" width="12.7109375" style="16" customWidth="1"/>
    <col min="12250" max="12250" width="14.7109375" style="16" customWidth="1"/>
    <col min="12251" max="12252" width="15.7109375" style="16" customWidth="1"/>
    <col min="12253" max="12256" width="12.7109375" style="16" customWidth="1"/>
    <col min="12257" max="12499" width="9.140625" style="16"/>
    <col min="12500" max="12500" width="14.7109375" style="16" customWidth="1"/>
    <col min="12501" max="12501" width="40.7109375" style="16" customWidth="1"/>
    <col min="12502" max="12502" width="6.7109375" style="16" customWidth="1"/>
    <col min="12503" max="12505" width="12.7109375" style="16" customWidth="1"/>
    <col min="12506" max="12506" width="14.7109375" style="16" customWidth="1"/>
    <col min="12507" max="12508" width="15.7109375" style="16" customWidth="1"/>
    <col min="12509" max="12512" width="12.7109375" style="16" customWidth="1"/>
    <col min="12513" max="12755" width="9.140625" style="16"/>
    <col min="12756" max="12756" width="14.7109375" style="16" customWidth="1"/>
    <col min="12757" max="12757" width="40.7109375" style="16" customWidth="1"/>
    <col min="12758" max="12758" width="6.7109375" style="16" customWidth="1"/>
    <col min="12759" max="12761" width="12.7109375" style="16" customWidth="1"/>
    <col min="12762" max="12762" width="14.7109375" style="16" customWidth="1"/>
    <col min="12763" max="12764" width="15.7109375" style="16" customWidth="1"/>
    <col min="12765" max="12768" width="12.7109375" style="16" customWidth="1"/>
    <col min="12769" max="13011" width="9.140625" style="16"/>
    <col min="13012" max="13012" width="14.7109375" style="16" customWidth="1"/>
    <col min="13013" max="13013" width="40.7109375" style="16" customWidth="1"/>
    <col min="13014" max="13014" width="6.7109375" style="16" customWidth="1"/>
    <col min="13015" max="13017" width="12.7109375" style="16" customWidth="1"/>
    <col min="13018" max="13018" width="14.7109375" style="16" customWidth="1"/>
    <col min="13019" max="13020" width="15.7109375" style="16" customWidth="1"/>
    <col min="13021" max="13024" width="12.7109375" style="16" customWidth="1"/>
    <col min="13025" max="13267" width="9.140625" style="16"/>
    <col min="13268" max="13268" width="14.7109375" style="16" customWidth="1"/>
    <col min="13269" max="13269" width="40.7109375" style="16" customWidth="1"/>
    <col min="13270" max="13270" width="6.7109375" style="16" customWidth="1"/>
    <col min="13271" max="13273" width="12.7109375" style="16" customWidth="1"/>
    <col min="13274" max="13274" width="14.7109375" style="16" customWidth="1"/>
    <col min="13275" max="13276" width="15.7109375" style="16" customWidth="1"/>
    <col min="13277" max="13280" width="12.7109375" style="16" customWidth="1"/>
    <col min="13281" max="13523" width="9.140625" style="16"/>
    <col min="13524" max="13524" width="14.7109375" style="16" customWidth="1"/>
    <col min="13525" max="13525" width="40.7109375" style="16" customWidth="1"/>
    <col min="13526" max="13526" width="6.7109375" style="16" customWidth="1"/>
    <col min="13527" max="13529" width="12.7109375" style="16" customWidth="1"/>
    <col min="13530" max="13530" width="14.7109375" style="16" customWidth="1"/>
    <col min="13531" max="13532" width="15.7109375" style="16" customWidth="1"/>
    <col min="13533" max="13536" width="12.7109375" style="16" customWidth="1"/>
    <col min="13537" max="13779" width="9.140625" style="16"/>
    <col min="13780" max="13780" width="14.7109375" style="16" customWidth="1"/>
    <col min="13781" max="13781" width="40.7109375" style="16" customWidth="1"/>
    <col min="13782" max="13782" width="6.7109375" style="16" customWidth="1"/>
    <col min="13783" max="13785" width="12.7109375" style="16" customWidth="1"/>
    <col min="13786" max="13786" width="14.7109375" style="16" customWidth="1"/>
    <col min="13787" max="13788" width="15.7109375" style="16" customWidth="1"/>
    <col min="13789" max="13792" width="12.7109375" style="16" customWidth="1"/>
    <col min="13793" max="14035" width="9.140625" style="16"/>
    <col min="14036" max="14036" width="14.7109375" style="16" customWidth="1"/>
    <col min="14037" max="14037" width="40.7109375" style="16" customWidth="1"/>
    <col min="14038" max="14038" width="6.7109375" style="16" customWidth="1"/>
    <col min="14039" max="14041" width="12.7109375" style="16" customWidth="1"/>
    <col min="14042" max="14042" width="14.7109375" style="16" customWidth="1"/>
    <col min="14043" max="14044" width="15.7109375" style="16" customWidth="1"/>
    <col min="14045" max="14048" width="12.7109375" style="16" customWidth="1"/>
    <col min="14049" max="14291" width="9.140625" style="16"/>
    <col min="14292" max="14292" width="14.7109375" style="16" customWidth="1"/>
    <col min="14293" max="14293" width="40.7109375" style="16" customWidth="1"/>
    <col min="14294" max="14294" width="6.7109375" style="16" customWidth="1"/>
    <col min="14295" max="14297" width="12.7109375" style="16" customWidth="1"/>
    <col min="14298" max="14298" width="14.7109375" style="16" customWidth="1"/>
    <col min="14299" max="14300" width="15.7109375" style="16" customWidth="1"/>
    <col min="14301" max="14304" width="12.7109375" style="16" customWidth="1"/>
    <col min="14305" max="14547" width="9.140625" style="16"/>
    <col min="14548" max="14548" width="14.7109375" style="16" customWidth="1"/>
    <col min="14549" max="14549" width="40.7109375" style="16" customWidth="1"/>
    <col min="14550" max="14550" width="6.7109375" style="16" customWidth="1"/>
    <col min="14551" max="14553" width="12.7109375" style="16" customWidth="1"/>
    <col min="14554" max="14554" width="14.7109375" style="16" customWidth="1"/>
    <col min="14555" max="14556" width="15.7109375" style="16" customWidth="1"/>
    <col min="14557" max="14560" width="12.7109375" style="16" customWidth="1"/>
    <col min="14561" max="14803" width="9.140625" style="16"/>
    <col min="14804" max="14804" width="14.7109375" style="16" customWidth="1"/>
    <col min="14805" max="14805" width="40.7109375" style="16" customWidth="1"/>
    <col min="14806" max="14806" width="6.7109375" style="16" customWidth="1"/>
    <col min="14807" max="14809" width="12.7109375" style="16" customWidth="1"/>
    <col min="14810" max="14810" width="14.7109375" style="16" customWidth="1"/>
    <col min="14811" max="14812" width="15.7109375" style="16" customWidth="1"/>
    <col min="14813" max="14816" width="12.7109375" style="16" customWidth="1"/>
    <col min="14817" max="15059" width="9.140625" style="16"/>
    <col min="15060" max="15060" width="14.7109375" style="16" customWidth="1"/>
    <col min="15061" max="15061" width="40.7109375" style="16" customWidth="1"/>
    <col min="15062" max="15062" width="6.7109375" style="16" customWidth="1"/>
    <col min="15063" max="15065" width="12.7109375" style="16" customWidth="1"/>
    <col min="15066" max="15066" width="14.7109375" style="16" customWidth="1"/>
    <col min="15067" max="15068" width="15.7109375" style="16" customWidth="1"/>
    <col min="15069" max="15072" width="12.7109375" style="16" customWidth="1"/>
    <col min="15073" max="15315" width="9.140625" style="16"/>
    <col min="15316" max="15316" width="14.7109375" style="16" customWidth="1"/>
    <col min="15317" max="15317" width="40.7109375" style="16" customWidth="1"/>
    <col min="15318" max="15318" width="6.7109375" style="16" customWidth="1"/>
    <col min="15319" max="15321" width="12.7109375" style="16" customWidth="1"/>
    <col min="15322" max="15322" width="14.7109375" style="16" customWidth="1"/>
    <col min="15323" max="15324" width="15.7109375" style="16" customWidth="1"/>
    <col min="15325" max="15328" width="12.7109375" style="16" customWidth="1"/>
    <col min="15329" max="15571" width="9.140625" style="16"/>
    <col min="15572" max="15572" width="14.7109375" style="16" customWidth="1"/>
    <col min="15573" max="15573" width="40.7109375" style="16" customWidth="1"/>
    <col min="15574" max="15574" width="6.7109375" style="16" customWidth="1"/>
    <col min="15575" max="15577" width="12.7109375" style="16" customWidth="1"/>
    <col min="15578" max="15578" width="14.7109375" style="16" customWidth="1"/>
    <col min="15579" max="15580" width="15.7109375" style="16" customWidth="1"/>
    <col min="15581" max="15584" width="12.7109375" style="16" customWidth="1"/>
    <col min="15585" max="15827" width="9.140625" style="16"/>
    <col min="15828" max="15828" width="14.7109375" style="16" customWidth="1"/>
    <col min="15829" max="15829" width="40.7109375" style="16" customWidth="1"/>
    <col min="15830" max="15830" width="6.7109375" style="16" customWidth="1"/>
    <col min="15831" max="15833" width="12.7109375" style="16" customWidth="1"/>
    <col min="15834" max="15834" width="14.7109375" style="16" customWidth="1"/>
    <col min="15835" max="15836" width="15.7109375" style="16" customWidth="1"/>
    <col min="15837" max="15840" width="12.7109375" style="16" customWidth="1"/>
    <col min="15841" max="16083" width="9.140625" style="16"/>
    <col min="16084" max="16084" width="14.7109375" style="16" customWidth="1"/>
    <col min="16085" max="16085" width="40.7109375" style="16" customWidth="1"/>
    <col min="16086" max="16086" width="6.7109375" style="16" customWidth="1"/>
    <col min="16087" max="16089" width="12.7109375" style="16" customWidth="1"/>
    <col min="16090" max="16090" width="14.7109375" style="16" customWidth="1"/>
    <col min="16091" max="16092" width="15.7109375" style="16" customWidth="1"/>
    <col min="16093" max="16096" width="12.7109375" style="16" customWidth="1"/>
    <col min="16097" max="16384" width="9.140625" style="16"/>
  </cols>
  <sheetData>
    <row r="1" spans="1:10" s="2" customFormat="1" x14ac:dyDescent="0.2">
      <c r="A1" s="1"/>
      <c r="B1" s="148" t="s">
        <v>54</v>
      </c>
      <c r="C1" s="148"/>
      <c r="D1" s="148"/>
      <c r="E1" s="148"/>
      <c r="F1" s="148"/>
      <c r="G1" s="148"/>
      <c r="H1" s="148"/>
      <c r="I1" s="148"/>
      <c r="J1" s="148"/>
    </row>
    <row r="2" spans="1:10" s="2" customFormat="1" x14ac:dyDescent="0.2">
      <c r="A2" s="1"/>
      <c r="B2" s="148" t="s">
        <v>0</v>
      </c>
      <c r="C2" s="148"/>
      <c r="D2" s="148"/>
      <c r="E2" s="148"/>
      <c r="F2" s="148"/>
      <c r="G2" s="148"/>
      <c r="H2" s="148"/>
      <c r="I2" s="148"/>
      <c r="J2" s="148"/>
    </row>
    <row r="3" spans="1:10" s="2" customFormat="1" x14ac:dyDescent="0.2">
      <c r="A3" s="1"/>
      <c r="B3" s="149" t="s">
        <v>300</v>
      </c>
      <c r="C3" s="149"/>
      <c r="D3" s="149"/>
      <c r="E3" s="149"/>
      <c r="F3" s="149"/>
      <c r="G3" s="149"/>
      <c r="H3" s="149"/>
      <c r="I3" s="149"/>
      <c r="J3" s="149"/>
    </row>
    <row r="4" spans="1:10" s="2" customFormat="1" x14ac:dyDescent="0.2">
      <c r="A4" s="4"/>
      <c r="B4" s="155"/>
      <c r="C4" s="155"/>
      <c r="D4" s="155"/>
      <c r="E4" s="155"/>
      <c r="F4" s="156"/>
      <c r="G4" s="150" t="s">
        <v>65</v>
      </c>
      <c r="H4" s="151"/>
      <c r="I4" s="151"/>
      <c r="J4" s="152"/>
    </row>
    <row r="5" spans="1:10" s="2" customFormat="1" ht="15.75" customHeight="1" x14ac:dyDescent="0.2">
      <c r="A5" s="11"/>
      <c r="B5" s="157"/>
      <c r="C5" s="157"/>
      <c r="D5" s="157"/>
      <c r="E5" s="157"/>
      <c r="F5" s="158"/>
      <c r="G5" s="153" t="s">
        <v>1</v>
      </c>
      <c r="H5" s="154"/>
      <c r="I5" s="162" t="s">
        <v>59</v>
      </c>
      <c r="J5" s="163"/>
    </row>
    <row r="6" spans="1:10" s="2" customFormat="1" x14ac:dyDescent="0.2">
      <c r="A6" s="11" t="s">
        <v>11</v>
      </c>
      <c r="B6" s="157" t="s">
        <v>287</v>
      </c>
      <c r="C6" s="157"/>
      <c r="D6" s="157"/>
      <c r="E6" s="157"/>
      <c r="F6" s="158"/>
      <c r="G6" s="153" t="s">
        <v>14</v>
      </c>
      <c r="H6" s="154"/>
      <c r="I6" s="164">
        <f>'B.D.I SERVIÇOS (SEM DES.)'!F32/100</f>
        <v>0.2545</v>
      </c>
      <c r="J6" s="165"/>
    </row>
    <row r="7" spans="1:10" s="2" customFormat="1" x14ac:dyDescent="0.2">
      <c r="B7" s="159"/>
      <c r="C7" s="159"/>
      <c r="D7" s="159"/>
      <c r="E7" s="159"/>
      <c r="F7" s="158"/>
      <c r="G7" s="153" t="s">
        <v>15</v>
      </c>
      <c r="H7" s="154"/>
      <c r="I7" s="164">
        <f>'B.D.I MATERIAIS (SEM DES.)'!F32/100</f>
        <v>0.10890000000000001</v>
      </c>
      <c r="J7" s="165"/>
    </row>
    <row r="8" spans="1:10" s="2" customFormat="1" x14ac:dyDescent="0.2">
      <c r="A8" s="12"/>
      <c r="B8" s="160" t="s">
        <v>12</v>
      </c>
      <c r="C8" s="160"/>
      <c r="D8" s="160"/>
      <c r="E8" s="160"/>
      <c r="F8" s="161"/>
      <c r="G8" s="153" t="s">
        <v>64</v>
      </c>
      <c r="H8" s="154"/>
      <c r="I8" s="166">
        <f>J65</f>
        <v>1554</v>
      </c>
      <c r="J8" s="167"/>
    </row>
    <row r="9" spans="1:10" s="2" customFormat="1" x14ac:dyDescent="0.2">
      <c r="A9" s="4"/>
      <c r="B9" s="5"/>
      <c r="C9" s="14"/>
      <c r="D9" s="14"/>
      <c r="E9" s="3"/>
      <c r="F9" s="3"/>
      <c r="G9" s="6"/>
      <c r="H9" s="6"/>
      <c r="I9" s="6"/>
      <c r="J9" s="6"/>
    </row>
    <row r="10" spans="1:10" s="5" customFormat="1" ht="47.25" x14ac:dyDescent="0.2">
      <c r="A10" s="9" t="s">
        <v>2</v>
      </c>
      <c r="B10" s="10" t="s">
        <v>3</v>
      </c>
      <c r="C10" s="10" t="s">
        <v>63</v>
      </c>
      <c r="D10" s="10" t="s">
        <v>4</v>
      </c>
      <c r="E10" s="8" t="s">
        <v>57</v>
      </c>
      <c r="F10" s="8" t="s">
        <v>58</v>
      </c>
      <c r="G10" s="7" t="s">
        <v>60</v>
      </c>
      <c r="H10" s="7" t="s">
        <v>61</v>
      </c>
      <c r="I10" s="8" t="s">
        <v>62</v>
      </c>
      <c r="J10" s="8" t="s">
        <v>90</v>
      </c>
    </row>
    <row r="11" spans="1:10" s="2" customFormat="1" x14ac:dyDescent="0.2">
      <c r="A11" s="9"/>
      <c r="B11" s="10"/>
      <c r="C11" s="10"/>
      <c r="D11" s="10"/>
      <c r="E11" s="10"/>
      <c r="F11" s="10"/>
      <c r="G11" s="8"/>
      <c r="H11" s="8"/>
      <c r="I11" s="8"/>
      <c r="J11" s="8"/>
    </row>
    <row r="12" spans="1:10" s="22" customFormat="1" x14ac:dyDescent="0.25">
      <c r="A12" s="130" t="s">
        <v>5</v>
      </c>
      <c r="B12" s="109" t="s">
        <v>36</v>
      </c>
      <c r="C12" s="101"/>
      <c r="D12" s="101"/>
      <c r="E12" s="131" t="s">
        <v>37</v>
      </c>
      <c r="F12" s="131"/>
      <c r="G12" s="131" t="s">
        <v>37</v>
      </c>
      <c r="H12" s="131"/>
      <c r="I12" s="131">
        <f>SUBTOTAL(9,I13:I39)</f>
        <v>2560375.67</v>
      </c>
      <c r="J12" s="131">
        <f>I12/$I$8</f>
        <v>1647.6033912483913</v>
      </c>
    </row>
    <row r="13" spans="1:10" x14ac:dyDescent="0.25">
      <c r="A13" s="113"/>
      <c r="B13" s="107" t="s">
        <v>39</v>
      </c>
      <c r="C13" s="108"/>
      <c r="D13" s="108"/>
      <c r="E13" s="116" t="s">
        <v>37</v>
      </c>
      <c r="F13" s="116"/>
      <c r="G13" s="116" t="s">
        <v>37</v>
      </c>
      <c r="H13" s="116"/>
      <c r="I13" s="116" t="s">
        <v>37</v>
      </c>
      <c r="J13" s="116"/>
    </row>
    <row r="14" spans="1:10" s="22" customFormat="1" x14ac:dyDescent="0.25">
      <c r="A14" s="117" t="s">
        <v>6</v>
      </c>
      <c r="B14" s="109" t="s">
        <v>40</v>
      </c>
      <c r="C14" s="101"/>
      <c r="D14" s="101"/>
      <c r="E14" s="131" t="s">
        <v>37</v>
      </c>
      <c r="F14" s="131"/>
      <c r="G14" s="131" t="s">
        <v>37</v>
      </c>
      <c r="H14" s="131"/>
      <c r="I14" s="131">
        <f>SUBTOTAL(9,I15:I20)</f>
        <v>552593.99</v>
      </c>
      <c r="J14" s="131">
        <f>I14/$I$8</f>
        <v>355.59458815958817</v>
      </c>
    </row>
    <row r="15" spans="1:10" x14ac:dyDescent="0.25">
      <c r="A15" s="113" t="s">
        <v>17</v>
      </c>
      <c r="B15" s="107" t="s">
        <v>41</v>
      </c>
      <c r="C15" s="108" t="s">
        <v>233</v>
      </c>
      <c r="D15" s="108" t="s">
        <v>10</v>
      </c>
      <c r="E15" s="116"/>
      <c r="F15" s="116">
        <v>1</v>
      </c>
      <c r="G15" s="116">
        <v>16523.66</v>
      </c>
      <c r="H15" s="116">
        <f>ROUND(G15+G15*$I$6,2)</f>
        <v>20728.93</v>
      </c>
      <c r="I15" s="116">
        <f>ROUND(ROUND(F15,2)*ROUND(H15,2),2)</f>
        <v>20728.93</v>
      </c>
      <c r="J15" s="116"/>
    </row>
    <row r="16" spans="1:10" x14ac:dyDescent="0.25">
      <c r="A16" s="113" t="s">
        <v>18</v>
      </c>
      <c r="B16" s="107" t="s">
        <v>42</v>
      </c>
      <c r="C16" s="108" t="s">
        <v>234</v>
      </c>
      <c r="D16" s="108" t="s">
        <v>10</v>
      </c>
      <c r="E16" s="116"/>
      <c r="F16" s="116">
        <v>1</v>
      </c>
      <c r="G16" s="116">
        <v>26550.3</v>
      </c>
      <c r="H16" s="116">
        <f t="shared" ref="H16:H19" si="0">ROUND(G16+G16*$I$6,2)</f>
        <v>33307.35</v>
      </c>
      <c r="I16" s="116">
        <f t="shared" ref="I16:I19" si="1">ROUND(ROUND(F16,2)*ROUND(H16,2),2)</f>
        <v>33307.35</v>
      </c>
      <c r="J16" s="116"/>
    </row>
    <row r="17" spans="1:10" x14ac:dyDescent="0.25">
      <c r="A17" s="113" t="s">
        <v>19</v>
      </c>
      <c r="B17" s="107" t="s">
        <v>44</v>
      </c>
      <c r="C17" s="108" t="s">
        <v>235</v>
      </c>
      <c r="D17" s="108" t="s">
        <v>10</v>
      </c>
      <c r="E17" s="116"/>
      <c r="F17" s="116">
        <v>1</v>
      </c>
      <c r="G17" s="116">
        <v>336286.93</v>
      </c>
      <c r="H17" s="116">
        <f t="shared" si="0"/>
        <v>421871.95</v>
      </c>
      <c r="I17" s="116">
        <f t="shared" si="1"/>
        <v>421871.95</v>
      </c>
      <c r="J17" s="116"/>
    </row>
    <row r="18" spans="1:10" ht="47.25" x14ac:dyDescent="0.25">
      <c r="A18" s="113" t="s">
        <v>20</v>
      </c>
      <c r="B18" s="107" t="s">
        <v>45</v>
      </c>
      <c r="C18" s="108" t="s">
        <v>236</v>
      </c>
      <c r="D18" s="108" t="s">
        <v>32</v>
      </c>
      <c r="E18" s="116"/>
      <c r="F18" s="116">
        <v>7</v>
      </c>
      <c r="G18" s="116">
        <v>6474.26</v>
      </c>
      <c r="H18" s="116">
        <f t="shared" si="0"/>
        <v>8121.96</v>
      </c>
      <c r="I18" s="116">
        <f t="shared" si="1"/>
        <v>56853.72</v>
      </c>
      <c r="J18" s="116"/>
    </row>
    <row r="19" spans="1:10" ht="31.5" x14ac:dyDescent="0.25">
      <c r="A19" s="113" t="s">
        <v>21</v>
      </c>
      <c r="B19" s="107" t="s">
        <v>208</v>
      </c>
      <c r="C19" s="108" t="s">
        <v>237</v>
      </c>
      <c r="D19" s="108" t="s">
        <v>9</v>
      </c>
      <c r="E19" s="116"/>
      <c r="F19" s="116">
        <v>64.800000000000011</v>
      </c>
      <c r="G19" s="116">
        <v>243.95999999999998</v>
      </c>
      <c r="H19" s="116">
        <f t="shared" si="0"/>
        <v>306.05</v>
      </c>
      <c r="I19" s="116">
        <f t="shared" si="1"/>
        <v>19832.04</v>
      </c>
      <c r="J19" s="116"/>
    </row>
    <row r="20" spans="1:10" x14ac:dyDescent="0.25">
      <c r="A20" s="113"/>
      <c r="B20" s="107" t="s">
        <v>39</v>
      </c>
      <c r="C20" s="108" t="s">
        <v>38</v>
      </c>
      <c r="D20" s="108"/>
      <c r="E20" s="116" t="s">
        <v>37</v>
      </c>
      <c r="F20" s="116"/>
      <c r="G20" s="116"/>
      <c r="H20" s="116"/>
      <c r="I20" s="116" t="s">
        <v>37</v>
      </c>
      <c r="J20" s="116"/>
    </row>
    <row r="21" spans="1:10" s="22" customFormat="1" x14ac:dyDescent="0.25">
      <c r="A21" s="117" t="s">
        <v>7</v>
      </c>
      <c r="B21" s="109" t="s">
        <v>77</v>
      </c>
      <c r="C21" s="101" t="s">
        <v>38</v>
      </c>
      <c r="D21" s="101"/>
      <c r="E21" s="131" t="s">
        <v>37</v>
      </c>
      <c r="F21" s="131"/>
      <c r="G21" s="116"/>
      <c r="H21" s="116"/>
      <c r="I21" s="131">
        <f>SUBTOTAL(9,I22:I28)</f>
        <v>910121.39000000013</v>
      </c>
      <c r="J21" s="131">
        <f>I21/$I$8</f>
        <v>585.66370012870016</v>
      </c>
    </row>
    <row r="22" spans="1:10" x14ac:dyDescent="0.25">
      <c r="A22" s="113" t="s">
        <v>22</v>
      </c>
      <c r="B22" s="107" t="s">
        <v>46</v>
      </c>
      <c r="C22" s="108" t="s">
        <v>238</v>
      </c>
      <c r="D22" s="108" t="s">
        <v>25</v>
      </c>
      <c r="E22" s="116">
        <v>7.7</v>
      </c>
      <c r="F22" s="116">
        <v>11965.8</v>
      </c>
      <c r="G22" s="116">
        <v>44.97</v>
      </c>
      <c r="H22" s="116">
        <f t="shared" ref="H22:H27" si="2">ROUND(G22+G22*$I$6,2)</f>
        <v>56.41</v>
      </c>
      <c r="I22" s="116">
        <f t="shared" ref="I22:I27" si="3">ROUND(ROUND(F22,2)*ROUND(H22,2),2)</f>
        <v>674990.78</v>
      </c>
      <c r="J22" s="116"/>
    </row>
    <row r="23" spans="1:10" x14ac:dyDescent="0.25">
      <c r="A23" s="113" t="s">
        <v>23</v>
      </c>
      <c r="B23" s="107" t="s">
        <v>47</v>
      </c>
      <c r="C23" s="108" t="s">
        <v>239</v>
      </c>
      <c r="D23" s="108" t="s">
        <v>25</v>
      </c>
      <c r="E23" s="116">
        <v>0.96</v>
      </c>
      <c r="F23" s="116">
        <v>1491.84</v>
      </c>
      <c r="G23" s="116">
        <v>71.61</v>
      </c>
      <c r="H23" s="116">
        <f t="shared" si="2"/>
        <v>89.83</v>
      </c>
      <c r="I23" s="116">
        <f t="shared" si="3"/>
        <v>134011.99</v>
      </c>
      <c r="J23" s="116"/>
    </row>
    <row r="24" spans="1:10" x14ac:dyDescent="0.25">
      <c r="A24" s="113" t="s">
        <v>24</v>
      </c>
      <c r="B24" s="107" t="s">
        <v>188</v>
      </c>
      <c r="C24" s="108" t="s">
        <v>240</v>
      </c>
      <c r="D24" s="108" t="s">
        <v>25</v>
      </c>
      <c r="E24" s="116">
        <v>1.1000000000000001</v>
      </c>
      <c r="F24" s="116">
        <v>1709.4</v>
      </c>
      <c r="G24" s="116">
        <v>22.49</v>
      </c>
      <c r="H24" s="116">
        <f t="shared" si="2"/>
        <v>28.21</v>
      </c>
      <c r="I24" s="116">
        <f t="shared" si="3"/>
        <v>48222.17</v>
      </c>
      <c r="J24" s="116"/>
    </row>
    <row r="25" spans="1:10" ht="31.5" x14ac:dyDescent="0.25">
      <c r="A25" s="113" t="s">
        <v>171</v>
      </c>
      <c r="B25" s="107" t="s">
        <v>189</v>
      </c>
      <c r="C25" s="108" t="s">
        <v>241</v>
      </c>
      <c r="D25" s="108" t="s">
        <v>25</v>
      </c>
      <c r="E25" s="116">
        <v>1.62</v>
      </c>
      <c r="F25" s="116">
        <v>2517.48</v>
      </c>
      <c r="G25" s="116">
        <v>2.67</v>
      </c>
      <c r="H25" s="116">
        <f t="shared" si="2"/>
        <v>3.35</v>
      </c>
      <c r="I25" s="116">
        <f t="shared" si="3"/>
        <v>8433.56</v>
      </c>
      <c r="J25" s="116"/>
    </row>
    <row r="26" spans="1:10" ht="31.5" x14ac:dyDescent="0.25">
      <c r="A26" s="113" t="s">
        <v>172</v>
      </c>
      <c r="B26" s="107" t="s">
        <v>190</v>
      </c>
      <c r="C26" s="108" t="s">
        <v>242</v>
      </c>
      <c r="D26" s="108" t="s">
        <v>55</v>
      </c>
      <c r="E26" s="116">
        <v>16.2</v>
      </c>
      <c r="F26" s="116">
        <v>25174.799999999999</v>
      </c>
      <c r="G26" s="116">
        <v>1.27</v>
      </c>
      <c r="H26" s="116">
        <f t="shared" si="2"/>
        <v>1.59</v>
      </c>
      <c r="I26" s="116">
        <f t="shared" si="3"/>
        <v>40027.93</v>
      </c>
      <c r="J26" s="116"/>
    </row>
    <row r="27" spans="1:10" x14ac:dyDescent="0.25">
      <c r="A27" s="113" t="s">
        <v>173</v>
      </c>
      <c r="B27" s="107" t="s">
        <v>49</v>
      </c>
      <c r="C27" s="108" t="s">
        <v>243</v>
      </c>
      <c r="D27" s="108" t="s">
        <v>25</v>
      </c>
      <c r="E27" s="116">
        <v>4.53</v>
      </c>
      <c r="F27" s="116">
        <v>7039.62</v>
      </c>
      <c r="G27" s="116">
        <v>0.5</v>
      </c>
      <c r="H27" s="116">
        <f t="shared" si="2"/>
        <v>0.63</v>
      </c>
      <c r="I27" s="116">
        <f t="shared" si="3"/>
        <v>4434.96</v>
      </c>
      <c r="J27" s="116"/>
    </row>
    <row r="28" spans="1:10" x14ac:dyDescent="0.25">
      <c r="A28" s="113"/>
      <c r="B28" s="107" t="s">
        <v>39</v>
      </c>
      <c r="C28" s="108" t="s">
        <v>38</v>
      </c>
      <c r="D28" s="108"/>
      <c r="E28" s="116" t="s">
        <v>37</v>
      </c>
      <c r="F28" s="116"/>
      <c r="G28" s="116"/>
      <c r="H28" s="116"/>
      <c r="I28" s="116" t="s">
        <v>37</v>
      </c>
      <c r="J28" s="116"/>
    </row>
    <row r="29" spans="1:10" s="22" customFormat="1" x14ac:dyDescent="0.25">
      <c r="A29" s="117" t="s">
        <v>174</v>
      </c>
      <c r="B29" s="109" t="s">
        <v>50</v>
      </c>
      <c r="C29" s="101" t="s">
        <v>38</v>
      </c>
      <c r="D29" s="101"/>
      <c r="E29" s="131" t="s">
        <v>37</v>
      </c>
      <c r="F29" s="131"/>
      <c r="G29" s="116"/>
      <c r="H29" s="116"/>
      <c r="I29" s="131">
        <f>SUBTOTAL(9,I30:I34)</f>
        <v>1015212.6600000001</v>
      </c>
      <c r="J29" s="131">
        <f>I29/$I$8</f>
        <v>653.29000000000008</v>
      </c>
    </row>
    <row r="30" spans="1:10" ht="31.5" x14ac:dyDescent="0.25">
      <c r="A30" s="113" t="s">
        <v>175</v>
      </c>
      <c r="B30" s="107" t="s">
        <v>186</v>
      </c>
      <c r="C30" s="108" t="s">
        <v>244</v>
      </c>
      <c r="D30" s="108" t="s">
        <v>16</v>
      </c>
      <c r="E30" s="116">
        <v>15</v>
      </c>
      <c r="F30" s="116">
        <v>23310</v>
      </c>
      <c r="G30" s="116">
        <v>3.62</v>
      </c>
      <c r="H30" s="116">
        <f t="shared" ref="H30:H33" si="4">ROUND(G30+G30*$I$6,2)</f>
        <v>4.54</v>
      </c>
      <c r="I30" s="116">
        <f t="shared" ref="I30:I33" si="5">ROUND(ROUND(F30,2)*ROUND(H30,2),2)</f>
        <v>105827.4</v>
      </c>
      <c r="J30" s="116"/>
    </row>
    <row r="31" spans="1:10" ht="31.5" x14ac:dyDescent="0.25">
      <c r="A31" s="113" t="s">
        <v>176</v>
      </c>
      <c r="B31" s="107" t="s">
        <v>51</v>
      </c>
      <c r="C31" s="108" t="s">
        <v>245</v>
      </c>
      <c r="D31" s="108" t="s">
        <v>16</v>
      </c>
      <c r="E31" s="116">
        <v>16</v>
      </c>
      <c r="F31" s="116">
        <v>24864</v>
      </c>
      <c r="G31" s="116">
        <v>26.339999999999996</v>
      </c>
      <c r="H31" s="116">
        <f t="shared" si="4"/>
        <v>33.04</v>
      </c>
      <c r="I31" s="116">
        <f t="shared" si="5"/>
        <v>821506.56000000006</v>
      </c>
      <c r="J31" s="116"/>
    </row>
    <row r="32" spans="1:10" ht="31.5" x14ac:dyDescent="0.25">
      <c r="A32" s="113" t="s">
        <v>177</v>
      </c>
      <c r="B32" s="107" t="s">
        <v>187</v>
      </c>
      <c r="C32" s="108" t="s">
        <v>246</v>
      </c>
      <c r="D32" s="108" t="s">
        <v>10</v>
      </c>
      <c r="E32" s="116">
        <v>1</v>
      </c>
      <c r="F32" s="116">
        <v>1554</v>
      </c>
      <c r="G32" s="116">
        <v>19.29</v>
      </c>
      <c r="H32" s="116">
        <f t="shared" si="4"/>
        <v>24.2</v>
      </c>
      <c r="I32" s="116">
        <f t="shared" si="5"/>
        <v>37606.800000000003</v>
      </c>
      <c r="J32" s="116"/>
    </row>
    <row r="33" spans="1:10" x14ac:dyDescent="0.25">
      <c r="A33" s="113" t="s">
        <v>192</v>
      </c>
      <c r="B33" s="107" t="s">
        <v>191</v>
      </c>
      <c r="C33" s="108" t="s">
        <v>247</v>
      </c>
      <c r="D33" s="108" t="s">
        <v>10</v>
      </c>
      <c r="E33" s="116">
        <v>1</v>
      </c>
      <c r="F33" s="116">
        <v>1554</v>
      </c>
      <c r="G33" s="116">
        <v>25.79</v>
      </c>
      <c r="H33" s="116">
        <f t="shared" si="4"/>
        <v>32.35</v>
      </c>
      <c r="I33" s="116">
        <f t="shared" si="5"/>
        <v>50271.9</v>
      </c>
      <c r="J33" s="116"/>
    </row>
    <row r="34" spans="1:10" x14ac:dyDescent="0.25">
      <c r="A34" s="113"/>
      <c r="B34" s="107" t="s">
        <v>39</v>
      </c>
      <c r="C34" s="108" t="s">
        <v>38</v>
      </c>
      <c r="D34" s="108"/>
      <c r="E34" s="116" t="s">
        <v>37</v>
      </c>
      <c r="F34" s="116"/>
      <c r="G34" s="116"/>
      <c r="H34" s="116"/>
      <c r="I34" s="116" t="s">
        <v>37</v>
      </c>
      <c r="J34" s="116"/>
    </row>
    <row r="35" spans="1:10" s="22" customFormat="1" x14ac:dyDescent="0.25">
      <c r="A35" s="117" t="s">
        <v>178</v>
      </c>
      <c r="B35" s="109" t="s">
        <v>52</v>
      </c>
      <c r="C35" s="101" t="s">
        <v>38</v>
      </c>
      <c r="D35" s="101"/>
      <c r="E35" s="131" t="s">
        <v>37</v>
      </c>
      <c r="F35" s="131"/>
      <c r="G35" s="116"/>
      <c r="H35" s="116"/>
      <c r="I35" s="131">
        <f>SUBTOTAL(9,I36:I39)</f>
        <v>82447.63</v>
      </c>
      <c r="J35" s="131">
        <f>I35/$I$8</f>
        <v>53.055102960102964</v>
      </c>
    </row>
    <row r="36" spans="1:10" ht="31.5" x14ac:dyDescent="0.25">
      <c r="A36" s="113" t="s">
        <v>179</v>
      </c>
      <c r="B36" s="107" t="s">
        <v>297</v>
      </c>
      <c r="C36" s="108" t="s">
        <v>248</v>
      </c>
      <c r="D36" s="108" t="s">
        <v>56</v>
      </c>
      <c r="E36" s="116">
        <v>26.6</v>
      </c>
      <c r="F36" s="116">
        <v>41336.400000000001</v>
      </c>
      <c r="G36" s="116">
        <v>1.23</v>
      </c>
      <c r="H36" s="116">
        <f t="shared" ref="H36:H38" si="6">ROUND(G36+G36*$I$6,2)</f>
        <v>1.54</v>
      </c>
      <c r="I36" s="116">
        <f t="shared" ref="I36:I38" si="7">ROUND(ROUND(F36,2)*ROUND(H36,2),2)</f>
        <v>63658.06</v>
      </c>
      <c r="J36" s="116"/>
    </row>
    <row r="37" spans="1:10" ht="31.5" x14ac:dyDescent="0.25">
      <c r="A37" s="113" t="s">
        <v>180</v>
      </c>
      <c r="B37" s="107" t="s">
        <v>298</v>
      </c>
      <c r="C37" s="108" t="s">
        <v>249</v>
      </c>
      <c r="D37" s="108" t="s">
        <v>56</v>
      </c>
      <c r="E37" s="116">
        <v>0.68</v>
      </c>
      <c r="F37" s="116">
        <v>1056.72</v>
      </c>
      <c r="G37" s="116">
        <v>2.57</v>
      </c>
      <c r="H37" s="116">
        <f t="shared" si="6"/>
        <v>3.22</v>
      </c>
      <c r="I37" s="116">
        <f t="shared" si="7"/>
        <v>3402.64</v>
      </c>
      <c r="J37" s="116"/>
    </row>
    <row r="38" spans="1:10" ht="31.5" x14ac:dyDescent="0.25">
      <c r="A38" s="113" t="s">
        <v>181</v>
      </c>
      <c r="B38" s="107" t="s">
        <v>299</v>
      </c>
      <c r="C38" s="108" t="s">
        <v>250</v>
      </c>
      <c r="D38" s="108" t="s">
        <v>56</v>
      </c>
      <c r="E38" s="116">
        <v>2.0499999999999998</v>
      </c>
      <c r="F38" s="116">
        <v>3185.7</v>
      </c>
      <c r="G38" s="116">
        <v>3.85</v>
      </c>
      <c r="H38" s="116">
        <f t="shared" si="6"/>
        <v>4.83</v>
      </c>
      <c r="I38" s="116">
        <f t="shared" si="7"/>
        <v>15386.93</v>
      </c>
      <c r="J38" s="116"/>
    </row>
    <row r="39" spans="1:10" x14ac:dyDescent="0.25">
      <c r="A39" s="113"/>
      <c r="B39" s="107" t="s">
        <v>39</v>
      </c>
      <c r="C39" s="108"/>
      <c r="D39" s="108"/>
      <c r="E39" s="116" t="s">
        <v>37</v>
      </c>
      <c r="F39" s="116"/>
      <c r="G39" s="116" t="s">
        <v>37</v>
      </c>
      <c r="H39" s="116"/>
      <c r="I39" s="116" t="s">
        <v>37</v>
      </c>
      <c r="J39" s="116"/>
    </row>
    <row r="40" spans="1:10" s="22" customFormat="1" x14ac:dyDescent="0.25">
      <c r="A40" s="117" t="s">
        <v>8</v>
      </c>
      <c r="B40" s="109" t="s">
        <v>66</v>
      </c>
      <c r="C40" s="101"/>
      <c r="D40" s="101"/>
      <c r="E40" s="131" t="s">
        <v>37</v>
      </c>
      <c r="F40" s="131"/>
      <c r="G40" s="139" t="s">
        <v>37</v>
      </c>
      <c r="H40" s="131"/>
      <c r="I40" s="131">
        <f>SUBTOTAL(9,I41:I59)</f>
        <v>12437943.269999998</v>
      </c>
      <c r="J40" s="131">
        <f>I40/$I$8</f>
        <v>8003.8244980694963</v>
      </c>
    </row>
    <row r="41" spans="1:10" s="22" customFormat="1" x14ac:dyDescent="0.25">
      <c r="A41" s="117"/>
      <c r="B41" s="109"/>
      <c r="C41" s="101"/>
      <c r="D41" s="101"/>
      <c r="E41" s="131"/>
      <c r="F41" s="131"/>
      <c r="G41" s="139"/>
      <c r="H41" s="131"/>
      <c r="I41" s="131"/>
      <c r="J41" s="131"/>
    </row>
    <row r="42" spans="1:10" s="22" customFormat="1" x14ac:dyDescent="0.25">
      <c r="A42" s="117" t="s">
        <v>33</v>
      </c>
      <c r="B42" s="109" t="s">
        <v>89</v>
      </c>
      <c r="C42" s="101"/>
      <c r="D42" s="101"/>
      <c r="E42" s="131"/>
      <c r="F42" s="131"/>
      <c r="G42" s="139"/>
      <c r="H42" s="131"/>
      <c r="I42" s="131">
        <f>SUBTOTAL(9,I43:I44)</f>
        <v>11580112.74</v>
      </c>
      <c r="J42" s="131">
        <f>I42/$I$8</f>
        <v>7451.81</v>
      </c>
    </row>
    <row r="43" spans="1:10" x14ac:dyDescent="0.25">
      <c r="A43" s="132" t="s">
        <v>79</v>
      </c>
      <c r="B43" s="107" t="s">
        <v>67</v>
      </c>
      <c r="C43" s="108" t="s">
        <v>76</v>
      </c>
      <c r="D43" s="108" t="s">
        <v>10</v>
      </c>
      <c r="E43" s="116">
        <v>1</v>
      </c>
      <c r="F43" s="116">
        <v>1554</v>
      </c>
      <c r="G43" s="133">
        <v>6720</v>
      </c>
      <c r="H43" s="116">
        <f>ROUND(G43+G43*$I$7,2)</f>
        <v>7451.81</v>
      </c>
      <c r="I43" s="116">
        <f>ROUND(ROUND(F43,2)*ROUND(H43,2),2)</f>
        <v>11580112.74</v>
      </c>
      <c r="J43" s="116"/>
    </row>
    <row r="44" spans="1:10" x14ac:dyDescent="0.25">
      <c r="A44" s="132"/>
      <c r="B44" s="107"/>
      <c r="C44" s="108"/>
      <c r="D44" s="108"/>
      <c r="E44" s="116"/>
      <c r="F44" s="116"/>
      <c r="G44" s="133"/>
      <c r="H44" s="116"/>
      <c r="I44" s="116"/>
      <c r="J44" s="116"/>
    </row>
    <row r="45" spans="1:10" x14ac:dyDescent="0.25">
      <c r="A45" s="117" t="s">
        <v>34</v>
      </c>
      <c r="B45" s="109" t="s">
        <v>221</v>
      </c>
      <c r="C45" s="108"/>
      <c r="D45" s="108"/>
      <c r="E45" s="116"/>
      <c r="F45" s="116"/>
      <c r="G45" s="133"/>
      <c r="H45" s="116"/>
      <c r="I45" s="131">
        <f>SUBTOTAL(9,I46:I59)</f>
        <v>857830.53000000014</v>
      </c>
      <c r="J45" s="131">
        <f>I45/$I$8</f>
        <v>552.01449806949813</v>
      </c>
    </row>
    <row r="46" spans="1:10" x14ac:dyDescent="0.25">
      <c r="A46" s="132" t="s">
        <v>80</v>
      </c>
      <c r="B46" s="107" t="s">
        <v>69</v>
      </c>
      <c r="C46" s="108" t="s">
        <v>76</v>
      </c>
      <c r="D46" s="108" t="s">
        <v>10</v>
      </c>
      <c r="E46" s="116">
        <v>1</v>
      </c>
      <c r="F46" s="116">
        <v>1554</v>
      </c>
      <c r="G46" s="133">
        <v>2.25</v>
      </c>
      <c r="H46" s="116">
        <f t="shared" ref="H46:H58" si="8">ROUND(G46+G46*$I$7,2)</f>
        <v>2.5</v>
      </c>
      <c r="I46" s="116">
        <f t="shared" ref="I46:I58" si="9">ROUND(ROUND(F46,2)*ROUND(H46,2),2)</f>
        <v>3885</v>
      </c>
      <c r="J46" s="116"/>
    </row>
    <row r="47" spans="1:10" ht="31.5" x14ac:dyDescent="0.25">
      <c r="A47" s="132" t="s">
        <v>81</v>
      </c>
      <c r="B47" s="107" t="s">
        <v>68</v>
      </c>
      <c r="C47" s="108" t="s">
        <v>76</v>
      </c>
      <c r="D47" s="108" t="s">
        <v>10</v>
      </c>
      <c r="E47" s="116">
        <v>1</v>
      </c>
      <c r="F47" s="116">
        <v>1554</v>
      </c>
      <c r="G47" s="133">
        <v>132.46</v>
      </c>
      <c r="H47" s="116">
        <f t="shared" si="8"/>
        <v>146.88</v>
      </c>
      <c r="I47" s="116">
        <f t="shared" si="9"/>
        <v>228251.51999999999</v>
      </c>
      <c r="J47" s="116"/>
    </row>
    <row r="48" spans="1:10" s="17" customFormat="1" ht="47.25" x14ac:dyDescent="0.25">
      <c r="A48" s="132" t="s">
        <v>82</v>
      </c>
      <c r="B48" s="107" t="s">
        <v>75</v>
      </c>
      <c r="C48" s="108" t="s">
        <v>76</v>
      </c>
      <c r="D48" s="108" t="s">
        <v>10</v>
      </c>
      <c r="E48" s="116">
        <v>1</v>
      </c>
      <c r="F48" s="116">
        <v>1554</v>
      </c>
      <c r="G48" s="133">
        <v>46.41</v>
      </c>
      <c r="H48" s="116">
        <f t="shared" si="8"/>
        <v>51.46</v>
      </c>
      <c r="I48" s="116">
        <f t="shared" si="9"/>
        <v>79968.84</v>
      </c>
      <c r="J48" s="116"/>
    </row>
    <row r="49" spans="1:10" s="17" customFormat="1" x14ac:dyDescent="0.25">
      <c r="A49" s="132" t="s">
        <v>83</v>
      </c>
      <c r="B49" s="107" t="s">
        <v>74</v>
      </c>
      <c r="C49" s="108" t="s">
        <v>76</v>
      </c>
      <c r="D49" s="108" t="s">
        <v>10</v>
      </c>
      <c r="E49" s="116">
        <v>0.95</v>
      </c>
      <c r="F49" s="116">
        <v>1476.3</v>
      </c>
      <c r="G49" s="133">
        <v>68.239999999999995</v>
      </c>
      <c r="H49" s="116">
        <f t="shared" si="8"/>
        <v>75.67</v>
      </c>
      <c r="I49" s="116">
        <f t="shared" si="9"/>
        <v>111711.62</v>
      </c>
      <c r="J49" s="116"/>
    </row>
    <row r="50" spans="1:10" s="17" customFormat="1" x14ac:dyDescent="0.25">
      <c r="A50" s="132" t="s">
        <v>84</v>
      </c>
      <c r="B50" s="107" t="s">
        <v>185</v>
      </c>
      <c r="C50" s="108" t="s">
        <v>76</v>
      </c>
      <c r="D50" s="108" t="s">
        <v>10</v>
      </c>
      <c r="E50" s="116">
        <v>0.1</v>
      </c>
      <c r="F50" s="116">
        <v>155.4</v>
      </c>
      <c r="G50" s="133">
        <v>24.15</v>
      </c>
      <c r="H50" s="116">
        <f t="shared" si="8"/>
        <v>26.78</v>
      </c>
      <c r="I50" s="116">
        <f t="shared" si="9"/>
        <v>4161.6099999999997</v>
      </c>
      <c r="J50" s="116"/>
    </row>
    <row r="51" spans="1:10" s="17" customFormat="1" x14ac:dyDescent="0.25">
      <c r="A51" s="132" t="s">
        <v>85</v>
      </c>
      <c r="B51" s="107" t="s">
        <v>204</v>
      </c>
      <c r="C51" s="108" t="s">
        <v>76</v>
      </c>
      <c r="D51" s="108" t="s">
        <v>10</v>
      </c>
      <c r="E51" s="116">
        <v>5</v>
      </c>
      <c r="F51" s="116">
        <v>7770</v>
      </c>
      <c r="G51" s="133">
        <v>2.5</v>
      </c>
      <c r="H51" s="116">
        <f t="shared" si="8"/>
        <v>2.77</v>
      </c>
      <c r="I51" s="116">
        <f t="shared" si="9"/>
        <v>21522.9</v>
      </c>
      <c r="J51" s="116"/>
    </row>
    <row r="52" spans="1:10" s="17" customFormat="1" x14ac:dyDescent="0.25">
      <c r="A52" s="132" t="s">
        <v>86</v>
      </c>
      <c r="B52" s="107" t="s">
        <v>206</v>
      </c>
      <c r="C52" s="108" t="s">
        <v>76</v>
      </c>
      <c r="D52" s="108" t="s">
        <v>10</v>
      </c>
      <c r="E52" s="116">
        <v>10</v>
      </c>
      <c r="F52" s="116">
        <v>15540</v>
      </c>
      <c r="G52" s="133">
        <v>7.0000000000000007E-2</v>
      </c>
      <c r="H52" s="116">
        <f t="shared" si="8"/>
        <v>0.08</v>
      </c>
      <c r="I52" s="116">
        <f t="shared" si="9"/>
        <v>1243.2</v>
      </c>
      <c r="J52" s="116"/>
    </row>
    <row r="53" spans="1:10" s="17" customFormat="1" x14ac:dyDescent="0.25">
      <c r="A53" s="132" t="s">
        <v>87</v>
      </c>
      <c r="B53" s="107" t="s">
        <v>70</v>
      </c>
      <c r="C53" s="108" t="s">
        <v>251</v>
      </c>
      <c r="D53" s="108" t="s">
        <v>16</v>
      </c>
      <c r="E53" s="116">
        <v>15</v>
      </c>
      <c r="F53" s="116">
        <v>23310</v>
      </c>
      <c r="G53" s="133" t="s">
        <v>275</v>
      </c>
      <c r="H53" s="116">
        <f t="shared" si="8"/>
        <v>10.66</v>
      </c>
      <c r="I53" s="116">
        <f t="shared" si="9"/>
        <v>248484.6</v>
      </c>
      <c r="J53" s="116"/>
    </row>
    <row r="54" spans="1:10" s="17" customFormat="1" x14ac:dyDescent="0.25">
      <c r="A54" s="132" t="s">
        <v>88</v>
      </c>
      <c r="B54" s="107" t="s">
        <v>71</v>
      </c>
      <c r="C54" s="108" t="s">
        <v>252</v>
      </c>
      <c r="D54" s="108" t="s">
        <v>10</v>
      </c>
      <c r="E54" s="116">
        <v>2</v>
      </c>
      <c r="F54" s="116">
        <v>3108</v>
      </c>
      <c r="G54" s="133" t="s">
        <v>283</v>
      </c>
      <c r="H54" s="116">
        <f t="shared" si="8"/>
        <v>11.63</v>
      </c>
      <c r="I54" s="116">
        <f t="shared" si="9"/>
        <v>36146.04</v>
      </c>
      <c r="J54" s="116"/>
    </row>
    <row r="55" spans="1:10" s="17" customFormat="1" x14ac:dyDescent="0.25">
      <c r="A55" s="132" t="s">
        <v>182</v>
      </c>
      <c r="B55" s="107" t="s">
        <v>72</v>
      </c>
      <c r="C55" s="108" t="s">
        <v>253</v>
      </c>
      <c r="D55" s="108" t="s">
        <v>10</v>
      </c>
      <c r="E55" s="116">
        <v>7</v>
      </c>
      <c r="F55" s="116">
        <v>10878</v>
      </c>
      <c r="G55" s="133" t="s">
        <v>276</v>
      </c>
      <c r="H55" s="116">
        <f t="shared" si="8"/>
        <v>6.05</v>
      </c>
      <c r="I55" s="116">
        <f t="shared" si="9"/>
        <v>65811.899999999994</v>
      </c>
      <c r="J55" s="116"/>
    </row>
    <row r="56" spans="1:10" s="17" customFormat="1" x14ac:dyDescent="0.25">
      <c r="A56" s="132" t="s">
        <v>183</v>
      </c>
      <c r="B56" s="107" t="s">
        <v>73</v>
      </c>
      <c r="C56" s="108" t="s">
        <v>254</v>
      </c>
      <c r="D56" s="108" t="s">
        <v>10</v>
      </c>
      <c r="E56" s="116">
        <v>6</v>
      </c>
      <c r="F56" s="116">
        <v>9324</v>
      </c>
      <c r="G56" s="133" t="s">
        <v>279</v>
      </c>
      <c r="H56" s="116">
        <f t="shared" si="8"/>
        <v>4.6100000000000003</v>
      </c>
      <c r="I56" s="116">
        <f t="shared" si="9"/>
        <v>42983.64</v>
      </c>
      <c r="J56" s="116"/>
    </row>
    <row r="57" spans="1:10" s="17" customFormat="1" x14ac:dyDescent="0.25">
      <c r="A57" s="132" t="s">
        <v>184</v>
      </c>
      <c r="B57" s="107" t="s">
        <v>93</v>
      </c>
      <c r="C57" s="108" t="s">
        <v>255</v>
      </c>
      <c r="D57" s="108" t="s">
        <v>10</v>
      </c>
      <c r="E57" s="116">
        <v>1</v>
      </c>
      <c r="F57" s="116">
        <v>1554</v>
      </c>
      <c r="G57" s="133" t="s">
        <v>271</v>
      </c>
      <c r="H57" s="116">
        <f t="shared" si="8"/>
        <v>6.59</v>
      </c>
      <c r="I57" s="116">
        <f t="shared" si="9"/>
        <v>10240.86</v>
      </c>
      <c r="J57" s="116"/>
    </row>
    <row r="58" spans="1:10" s="17" customFormat="1" ht="31.5" x14ac:dyDescent="0.25">
      <c r="A58" s="132" t="s">
        <v>203</v>
      </c>
      <c r="B58" s="107" t="s">
        <v>205</v>
      </c>
      <c r="C58" s="108" t="s">
        <v>256</v>
      </c>
      <c r="D58" s="108" t="s">
        <v>10</v>
      </c>
      <c r="E58" s="116">
        <v>10</v>
      </c>
      <c r="F58" s="116">
        <v>15540</v>
      </c>
      <c r="G58" s="133" t="s">
        <v>268</v>
      </c>
      <c r="H58" s="116">
        <f t="shared" si="8"/>
        <v>0.22</v>
      </c>
      <c r="I58" s="116">
        <f t="shared" si="9"/>
        <v>3418.8</v>
      </c>
      <c r="J58" s="116"/>
    </row>
    <row r="59" spans="1:10" s="17" customFormat="1" x14ac:dyDescent="0.25">
      <c r="A59" s="134"/>
      <c r="B59" s="114"/>
      <c r="C59" s="114"/>
      <c r="D59" s="114"/>
      <c r="E59" s="133"/>
      <c r="F59" s="133"/>
      <c r="G59" s="133"/>
      <c r="H59" s="133"/>
      <c r="I59" s="133"/>
      <c r="J59" s="133"/>
    </row>
    <row r="60" spans="1:10" s="23" customFormat="1" x14ac:dyDescent="0.25">
      <c r="A60" s="117"/>
      <c r="B60" s="101" t="s">
        <v>78</v>
      </c>
      <c r="C60" s="101"/>
      <c r="D60" s="101"/>
      <c r="E60" s="131"/>
      <c r="F60" s="131"/>
      <c r="G60" s="131"/>
      <c r="H60" s="131"/>
      <c r="I60" s="131">
        <f>SUBTOTAL(9,I12:I59)</f>
        <v>14998318.939999998</v>
      </c>
      <c r="J60" s="131">
        <f>I60/$I$8</f>
        <v>9651.4278893178871</v>
      </c>
    </row>
    <row r="63" spans="1:10" x14ac:dyDescent="0.25">
      <c r="A63" s="24"/>
      <c r="B63" s="25" t="s">
        <v>124</v>
      </c>
      <c r="C63" s="26"/>
      <c r="D63" s="27"/>
      <c r="E63" s="28"/>
      <c r="F63" s="28"/>
      <c r="G63" s="147" t="s">
        <v>91</v>
      </c>
      <c r="H63" s="147"/>
      <c r="I63" s="28">
        <v>15000000</v>
      </c>
      <c r="J63" s="28"/>
    </row>
    <row r="64" spans="1:10" x14ac:dyDescent="0.25">
      <c r="A64" s="24"/>
      <c r="B64" s="25"/>
      <c r="C64" s="26"/>
      <c r="D64" s="27"/>
      <c r="E64" s="28"/>
      <c r="F64" s="28"/>
      <c r="G64" s="147"/>
      <c r="H64" s="147"/>
      <c r="I64" s="28"/>
      <c r="J64" s="28"/>
    </row>
    <row r="65" spans="1:10" x14ac:dyDescent="0.25">
      <c r="A65" s="24"/>
      <c r="B65" s="25"/>
      <c r="C65" s="26"/>
      <c r="D65" s="27"/>
      <c r="E65" s="28"/>
      <c r="F65" s="28"/>
      <c r="G65" s="147" t="s">
        <v>92</v>
      </c>
      <c r="H65" s="147"/>
      <c r="I65" s="28">
        <f>I60</f>
        <v>14998318.939999998</v>
      </c>
      <c r="J65" s="31">
        <v>1554</v>
      </c>
    </row>
    <row r="66" spans="1:10" x14ac:dyDescent="0.25">
      <c r="A66" s="24"/>
      <c r="B66" s="25"/>
      <c r="C66" s="26"/>
      <c r="D66" s="27"/>
      <c r="E66" s="28"/>
      <c r="F66" s="28"/>
      <c r="G66" s="147" t="s">
        <v>209</v>
      </c>
      <c r="H66" s="147"/>
      <c r="I66" s="28">
        <f>I63-I65</f>
        <v>1681.0600000023842</v>
      </c>
      <c r="J66" s="30">
        <f>I66/I63</f>
        <v>1.1207066666682561E-4</v>
      </c>
    </row>
    <row r="67" spans="1:10" x14ac:dyDescent="0.25">
      <c r="A67" s="24"/>
      <c r="B67" s="25"/>
      <c r="C67" s="26"/>
      <c r="D67" s="27"/>
      <c r="E67" s="28"/>
      <c r="F67" s="28"/>
      <c r="G67" s="147"/>
      <c r="H67" s="147"/>
      <c r="I67" s="28">
        <f>I66/I8</f>
        <v>1.0817631917647259</v>
      </c>
      <c r="J67" s="30"/>
    </row>
    <row r="68" spans="1:10" x14ac:dyDescent="0.25">
      <c r="A68" s="24"/>
      <c r="B68" s="25"/>
      <c r="C68" s="26"/>
      <c r="D68" s="27"/>
      <c r="E68" s="29"/>
      <c r="F68" s="29"/>
      <c r="G68" s="147"/>
      <c r="H68" s="147"/>
      <c r="I68" s="29"/>
      <c r="J68" s="30"/>
    </row>
    <row r="69" spans="1:10" x14ac:dyDescent="0.25">
      <c r="A69" s="24"/>
      <c r="B69" s="25"/>
      <c r="C69" s="26"/>
      <c r="D69" s="27"/>
      <c r="E69" s="29"/>
      <c r="F69" s="29"/>
      <c r="G69" s="147" t="s">
        <v>207</v>
      </c>
      <c r="H69" s="147"/>
      <c r="I69" s="29">
        <f>J60+I67</f>
        <v>9652.5096525096524</v>
      </c>
      <c r="J69" s="30"/>
    </row>
  </sheetData>
  <mergeCells count="24">
    <mergeCell ref="I6:J6"/>
    <mergeCell ref="I7:J7"/>
    <mergeCell ref="I8:J8"/>
    <mergeCell ref="G68:H68"/>
    <mergeCell ref="G63:H63"/>
    <mergeCell ref="G6:H6"/>
    <mergeCell ref="G7:H7"/>
    <mergeCell ref="G8:H8"/>
    <mergeCell ref="G69:H69"/>
    <mergeCell ref="B1:J1"/>
    <mergeCell ref="B2:J2"/>
    <mergeCell ref="B3:J3"/>
    <mergeCell ref="G4:J4"/>
    <mergeCell ref="G5:H5"/>
    <mergeCell ref="G65:H65"/>
    <mergeCell ref="G66:H66"/>
    <mergeCell ref="G67:H67"/>
    <mergeCell ref="B4:F4"/>
    <mergeCell ref="B5:F5"/>
    <mergeCell ref="B6:F6"/>
    <mergeCell ref="B7:F7"/>
    <mergeCell ref="B8:F8"/>
    <mergeCell ref="G64:H64"/>
    <mergeCell ref="I5:J5"/>
  </mergeCells>
  <phoneticPr fontId="15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70" orientation="landscape" r:id="rId1"/>
  <rowBreaks count="1" manualBreakCount="1">
    <brk id="34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1343025</xdr:colOff>
                <xdr:row>3</xdr:row>
                <xdr:rowOff>0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showGridLines="0" view="pageBreakPreview" zoomScale="115" zoomScaleNormal="100" zoomScaleSheetLayoutView="115" workbookViewId="0"/>
  </sheetViews>
  <sheetFormatPr defaultRowHeight="12.75" x14ac:dyDescent="0.2"/>
  <cols>
    <col min="1" max="3" width="9.140625" style="85"/>
    <col min="4" max="4" width="28.7109375" style="85" bestFit="1" customWidth="1"/>
    <col min="5" max="5" width="8.140625" style="85" bestFit="1" customWidth="1"/>
    <col min="6" max="240" width="9.140625" style="85"/>
    <col min="241" max="241" width="28.7109375" style="85" bestFit="1" customWidth="1"/>
    <col min="242" max="242" width="8.140625" style="85" bestFit="1" customWidth="1"/>
    <col min="243" max="246" width="9.140625" style="85"/>
    <col min="247" max="247" width="23.28515625" style="85" customWidth="1"/>
    <col min="248" max="248" width="17.28515625" style="85" customWidth="1"/>
    <col min="249" max="249" width="24.28515625" style="85" customWidth="1"/>
    <col min="250" max="496" width="9.140625" style="85"/>
    <col min="497" max="497" width="28.7109375" style="85" bestFit="1" customWidth="1"/>
    <col min="498" max="498" width="8.140625" style="85" bestFit="1" customWidth="1"/>
    <col min="499" max="502" width="9.140625" style="85"/>
    <col min="503" max="503" width="23.28515625" style="85" customWidth="1"/>
    <col min="504" max="504" width="17.28515625" style="85" customWidth="1"/>
    <col min="505" max="505" width="24.28515625" style="85" customWidth="1"/>
    <col min="506" max="752" width="9.140625" style="85"/>
    <col min="753" max="753" width="28.7109375" style="85" bestFit="1" customWidth="1"/>
    <col min="754" max="754" width="8.140625" style="85" bestFit="1" customWidth="1"/>
    <col min="755" max="758" width="9.140625" style="85"/>
    <col min="759" max="759" width="23.28515625" style="85" customWidth="1"/>
    <col min="760" max="760" width="17.28515625" style="85" customWidth="1"/>
    <col min="761" max="761" width="24.28515625" style="85" customWidth="1"/>
    <col min="762" max="1008" width="9.140625" style="85"/>
    <col min="1009" max="1009" width="28.7109375" style="85" bestFit="1" customWidth="1"/>
    <col min="1010" max="1010" width="8.140625" style="85" bestFit="1" customWidth="1"/>
    <col min="1011" max="1014" width="9.140625" style="85"/>
    <col min="1015" max="1015" width="23.28515625" style="85" customWidth="1"/>
    <col min="1016" max="1016" width="17.28515625" style="85" customWidth="1"/>
    <col min="1017" max="1017" width="24.28515625" style="85" customWidth="1"/>
    <col min="1018" max="1264" width="9.140625" style="85"/>
    <col min="1265" max="1265" width="28.7109375" style="85" bestFit="1" customWidth="1"/>
    <col min="1266" max="1266" width="8.140625" style="85" bestFit="1" customWidth="1"/>
    <col min="1267" max="1270" width="9.140625" style="85"/>
    <col min="1271" max="1271" width="23.28515625" style="85" customWidth="1"/>
    <col min="1272" max="1272" width="17.28515625" style="85" customWidth="1"/>
    <col min="1273" max="1273" width="24.28515625" style="85" customWidth="1"/>
    <col min="1274" max="1520" width="9.140625" style="85"/>
    <col min="1521" max="1521" width="28.7109375" style="85" bestFit="1" customWidth="1"/>
    <col min="1522" max="1522" width="8.140625" style="85" bestFit="1" customWidth="1"/>
    <col min="1523" max="1526" width="9.140625" style="85"/>
    <col min="1527" max="1527" width="23.28515625" style="85" customWidth="1"/>
    <col min="1528" max="1528" width="17.28515625" style="85" customWidth="1"/>
    <col min="1529" max="1529" width="24.28515625" style="85" customWidth="1"/>
    <col min="1530" max="1776" width="9.140625" style="85"/>
    <col min="1777" max="1777" width="28.7109375" style="85" bestFit="1" customWidth="1"/>
    <col min="1778" max="1778" width="8.140625" style="85" bestFit="1" customWidth="1"/>
    <col min="1779" max="1782" width="9.140625" style="85"/>
    <col min="1783" max="1783" width="23.28515625" style="85" customWidth="1"/>
    <col min="1784" max="1784" width="17.28515625" style="85" customWidth="1"/>
    <col min="1785" max="1785" width="24.28515625" style="85" customWidth="1"/>
    <col min="1786" max="2032" width="9.140625" style="85"/>
    <col min="2033" max="2033" width="28.7109375" style="85" bestFit="1" customWidth="1"/>
    <col min="2034" max="2034" width="8.140625" style="85" bestFit="1" customWidth="1"/>
    <col min="2035" max="2038" width="9.140625" style="85"/>
    <col min="2039" max="2039" width="23.28515625" style="85" customWidth="1"/>
    <col min="2040" max="2040" width="17.28515625" style="85" customWidth="1"/>
    <col min="2041" max="2041" width="24.28515625" style="85" customWidth="1"/>
    <col min="2042" max="2288" width="9.140625" style="85"/>
    <col min="2289" max="2289" width="28.7109375" style="85" bestFit="1" customWidth="1"/>
    <col min="2290" max="2290" width="8.140625" style="85" bestFit="1" customWidth="1"/>
    <col min="2291" max="2294" width="9.140625" style="85"/>
    <col min="2295" max="2295" width="23.28515625" style="85" customWidth="1"/>
    <col min="2296" max="2296" width="17.28515625" style="85" customWidth="1"/>
    <col min="2297" max="2297" width="24.28515625" style="85" customWidth="1"/>
    <col min="2298" max="2544" width="9.140625" style="85"/>
    <col min="2545" max="2545" width="28.7109375" style="85" bestFit="1" customWidth="1"/>
    <col min="2546" max="2546" width="8.140625" style="85" bestFit="1" customWidth="1"/>
    <col min="2547" max="2550" width="9.140625" style="85"/>
    <col min="2551" max="2551" width="23.28515625" style="85" customWidth="1"/>
    <col min="2552" max="2552" width="17.28515625" style="85" customWidth="1"/>
    <col min="2553" max="2553" width="24.28515625" style="85" customWidth="1"/>
    <col min="2554" max="2800" width="9.140625" style="85"/>
    <col min="2801" max="2801" width="28.7109375" style="85" bestFit="1" customWidth="1"/>
    <col min="2802" max="2802" width="8.140625" style="85" bestFit="1" customWidth="1"/>
    <col min="2803" max="2806" width="9.140625" style="85"/>
    <col min="2807" max="2807" width="23.28515625" style="85" customWidth="1"/>
    <col min="2808" max="2808" width="17.28515625" style="85" customWidth="1"/>
    <col min="2809" max="2809" width="24.28515625" style="85" customWidth="1"/>
    <col min="2810" max="3056" width="9.140625" style="85"/>
    <col min="3057" max="3057" width="28.7109375" style="85" bestFit="1" customWidth="1"/>
    <col min="3058" max="3058" width="8.140625" style="85" bestFit="1" customWidth="1"/>
    <col min="3059" max="3062" width="9.140625" style="85"/>
    <col min="3063" max="3063" width="23.28515625" style="85" customWidth="1"/>
    <col min="3064" max="3064" width="17.28515625" style="85" customWidth="1"/>
    <col min="3065" max="3065" width="24.28515625" style="85" customWidth="1"/>
    <col min="3066" max="3312" width="9.140625" style="85"/>
    <col min="3313" max="3313" width="28.7109375" style="85" bestFit="1" customWidth="1"/>
    <col min="3314" max="3314" width="8.140625" style="85" bestFit="1" customWidth="1"/>
    <col min="3315" max="3318" width="9.140625" style="85"/>
    <col min="3319" max="3319" width="23.28515625" style="85" customWidth="1"/>
    <col min="3320" max="3320" width="17.28515625" style="85" customWidth="1"/>
    <col min="3321" max="3321" width="24.28515625" style="85" customWidth="1"/>
    <col min="3322" max="3568" width="9.140625" style="85"/>
    <col min="3569" max="3569" width="28.7109375" style="85" bestFit="1" customWidth="1"/>
    <col min="3570" max="3570" width="8.140625" style="85" bestFit="1" customWidth="1"/>
    <col min="3571" max="3574" width="9.140625" style="85"/>
    <col min="3575" max="3575" width="23.28515625" style="85" customWidth="1"/>
    <col min="3576" max="3576" width="17.28515625" style="85" customWidth="1"/>
    <col min="3577" max="3577" width="24.28515625" style="85" customWidth="1"/>
    <col min="3578" max="3824" width="9.140625" style="85"/>
    <col min="3825" max="3825" width="28.7109375" style="85" bestFit="1" customWidth="1"/>
    <col min="3826" max="3826" width="8.140625" style="85" bestFit="1" customWidth="1"/>
    <col min="3827" max="3830" width="9.140625" style="85"/>
    <col min="3831" max="3831" width="23.28515625" style="85" customWidth="1"/>
    <col min="3832" max="3832" width="17.28515625" style="85" customWidth="1"/>
    <col min="3833" max="3833" width="24.28515625" style="85" customWidth="1"/>
    <col min="3834" max="4080" width="9.140625" style="85"/>
    <col min="4081" max="4081" width="28.7109375" style="85" bestFit="1" customWidth="1"/>
    <col min="4082" max="4082" width="8.140625" style="85" bestFit="1" customWidth="1"/>
    <col min="4083" max="4086" width="9.140625" style="85"/>
    <col min="4087" max="4087" width="23.28515625" style="85" customWidth="1"/>
    <col min="4088" max="4088" width="17.28515625" style="85" customWidth="1"/>
    <col min="4089" max="4089" width="24.28515625" style="85" customWidth="1"/>
    <col min="4090" max="4336" width="9.140625" style="85"/>
    <col min="4337" max="4337" width="28.7109375" style="85" bestFit="1" customWidth="1"/>
    <col min="4338" max="4338" width="8.140625" style="85" bestFit="1" customWidth="1"/>
    <col min="4339" max="4342" width="9.140625" style="85"/>
    <col min="4343" max="4343" width="23.28515625" style="85" customWidth="1"/>
    <col min="4344" max="4344" width="17.28515625" style="85" customWidth="1"/>
    <col min="4345" max="4345" width="24.28515625" style="85" customWidth="1"/>
    <col min="4346" max="4592" width="9.140625" style="85"/>
    <col min="4593" max="4593" width="28.7109375" style="85" bestFit="1" customWidth="1"/>
    <col min="4594" max="4594" width="8.140625" style="85" bestFit="1" customWidth="1"/>
    <col min="4595" max="4598" width="9.140625" style="85"/>
    <col min="4599" max="4599" width="23.28515625" style="85" customWidth="1"/>
    <col min="4600" max="4600" width="17.28515625" style="85" customWidth="1"/>
    <col min="4601" max="4601" width="24.28515625" style="85" customWidth="1"/>
    <col min="4602" max="4848" width="9.140625" style="85"/>
    <col min="4849" max="4849" width="28.7109375" style="85" bestFit="1" customWidth="1"/>
    <col min="4850" max="4850" width="8.140625" style="85" bestFit="1" customWidth="1"/>
    <col min="4851" max="4854" width="9.140625" style="85"/>
    <col min="4855" max="4855" width="23.28515625" style="85" customWidth="1"/>
    <col min="4856" max="4856" width="17.28515625" style="85" customWidth="1"/>
    <col min="4857" max="4857" width="24.28515625" style="85" customWidth="1"/>
    <col min="4858" max="5104" width="9.140625" style="85"/>
    <col min="5105" max="5105" width="28.7109375" style="85" bestFit="1" customWidth="1"/>
    <col min="5106" max="5106" width="8.140625" style="85" bestFit="1" customWidth="1"/>
    <col min="5107" max="5110" width="9.140625" style="85"/>
    <col min="5111" max="5111" width="23.28515625" style="85" customWidth="1"/>
    <col min="5112" max="5112" width="17.28515625" style="85" customWidth="1"/>
    <col min="5113" max="5113" width="24.28515625" style="85" customWidth="1"/>
    <col min="5114" max="5360" width="9.140625" style="85"/>
    <col min="5361" max="5361" width="28.7109375" style="85" bestFit="1" customWidth="1"/>
    <col min="5362" max="5362" width="8.140625" style="85" bestFit="1" customWidth="1"/>
    <col min="5363" max="5366" width="9.140625" style="85"/>
    <col min="5367" max="5367" width="23.28515625" style="85" customWidth="1"/>
    <col min="5368" max="5368" width="17.28515625" style="85" customWidth="1"/>
    <col min="5369" max="5369" width="24.28515625" style="85" customWidth="1"/>
    <col min="5370" max="5616" width="9.140625" style="85"/>
    <col min="5617" max="5617" width="28.7109375" style="85" bestFit="1" customWidth="1"/>
    <col min="5618" max="5618" width="8.140625" style="85" bestFit="1" customWidth="1"/>
    <col min="5619" max="5622" width="9.140625" style="85"/>
    <col min="5623" max="5623" width="23.28515625" style="85" customWidth="1"/>
    <col min="5624" max="5624" width="17.28515625" style="85" customWidth="1"/>
    <col min="5625" max="5625" width="24.28515625" style="85" customWidth="1"/>
    <col min="5626" max="5872" width="9.140625" style="85"/>
    <col min="5873" max="5873" width="28.7109375" style="85" bestFit="1" customWidth="1"/>
    <col min="5874" max="5874" width="8.140625" style="85" bestFit="1" customWidth="1"/>
    <col min="5875" max="5878" width="9.140625" style="85"/>
    <col min="5879" max="5879" width="23.28515625" style="85" customWidth="1"/>
    <col min="5880" max="5880" width="17.28515625" style="85" customWidth="1"/>
    <col min="5881" max="5881" width="24.28515625" style="85" customWidth="1"/>
    <col min="5882" max="6128" width="9.140625" style="85"/>
    <col min="6129" max="6129" width="28.7109375" style="85" bestFit="1" customWidth="1"/>
    <col min="6130" max="6130" width="8.140625" style="85" bestFit="1" customWidth="1"/>
    <col min="6131" max="6134" width="9.140625" style="85"/>
    <col min="6135" max="6135" width="23.28515625" style="85" customWidth="1"/>
    <col min="6136" max="6136" width="17.28515625" style="85" customWidth="1"/>
    <col min="6137" max="6137" width="24.28515625" style="85" customWidth="1"/>
    <col min="6138" max="6384" width="9.140625" style="85"/>
    <col min="6385" max="6385" width="28.7109375" style="85" bestFit="1" customWidth="1"/>
    <col min="6386" max="6386" width="8.140625" style="85" bestFit="1" customWidth="1"/>
    <col min="6387" max="6390" width="9.140625" style="85"/>
    <col min="6391" max="6391" width="23.28515625" style="85" customWidth="1"/>
    <col min="6392" max="6392" width="17.28515625" style="85" customWidth="1"/>
    <col min="6393" max="6393" width="24.28515625" style="85" customWidth="1"/>
    <col min="6394" max="6640" width="9.140625" style="85"/>
    <col min="6641" max="6641" width="28.7109375" style="85" bestFit="1" customWidth="1"/>
    <col min="6642" max="6642" width="8.140625" style="85" bestFit="1" customWidth="1"/>
    <col min="6643" max="6646" width="9.140625" style="85"/>
    <col min="6647" max="6647" width="23.28515625" style="85" customWidth="1"/>
    <col min="6648" max="6648" width="17.28515625" style="85" customWidth="1"/>
    <col min="6649" max="6649" width="24.28515625" style="85" customWidth="1"/>
    <col min="6650" max="6896" width="9.140625" style="85"/>
    <col min="6897" max="6897" width="28.7109375" style="85" bestFit="1" customWidth="1"/>
    <col min="6898" max="6898" width="8.140625" style="85" bestFit="1" customWidth="1"/>
    <col min="6899" max="6902" width="9.140625" style="85"/>
    <col min="6903" max="6903" width="23.28515625" style="85" customWidth="1"/>
    <col min="6904" max="6904" width="17.28515625" style="85" customWidth="1"/>
    <col min="6905" max="6905" width="24.28515625" style="85" customWidth="1"/>
    <col min="6906" max="7152" width="9.140625" style="85"/>
    <col min="7153" max="7153" width="28.7109375" style="85" bestFit="1" customWidth="1"/>
    <col min="7154" max="7154" width="8.140625" style="85" bestFit="1" customWidth="1"/>
    <col min="7155" max="7158" width="9.140625" style="85"/>
    <col min="7159" max="7159" width="23.28515625" style="85" customWidth="1"/>
    <col min="7160" max="7160" width="17.28515625" style="85" customWidth="1"/>
    <col min="7161" max="7161" width="24.28515625" style="85" customWidth="1"/>
    <col min="7162" max="7408" width="9.140625" style="85"/>
    <col min="7409" max="7409" width="28.7109375" style="85" bestFit="1" customWidth="1"/>
    <col min="7410" max="7410" width="8.140625" style="85" bestFit="1" customWidth="1"/>
    <col min="7411" max="7414" width="9.140625" style="85"/>
    <col min="7415" max="7415" width="23.28515625" style="85" customWidth="1"/>
    <col min="7416" max="7416" width="17.28515625" style="85" customWidth="1"/>
    <col min="7417" max="7417" width="24.28515625" style="85" customWidth="1"/>
    <col min="7418" max="7664" width="9.140625" style="85"/>
    <col min="7665" max="7665" width="28.7109375" style="85" bestFit="1" customWidth="1"/>
    <col min="7666" max="7666" width="8.140625" style="85" bestFit="1" customWidth="1"/>
    <col min="7667" max="7670" width="9.140625" style="85"/>
    <col min="7671" max="7671" width="23.28515625" style="85" customWidth="1"/>
    <col min="7672" max="7672" width="17.28515625" style="85" customWidth="1"/>
    <col min="7673" max="7673" width="24.28515625" style="85" customWidth="1"/>
    <col min="7674" max="7920" width="9.140625" style="85"/>
    <col min="7921" max="7921" width="28.7109375" style="85" bestFit="1" customWidth="1"/>
    <col min="7922" max="7922" width="8.140625" style="85" bestFit="1" customWidth="1"/>
    <col min="7923" max="7926" width="9.140625" style="85"/>
    <col min="7927" max="7927" width="23.28515625" style="85" customWidth="1"/>
    <col min="7928" max="7928" width="17.28515625" style="85" customWidth="1"/>
    <col min="7929" max="7929" width="24.28515625" style="85" customWidth="1"/>
    <col min="7930" max="8176" width="9.140625" style="85"/>
    <col min="8177" max="8177" width="28.7109375" style="85" bestFit="1" customWidth="1"/>
    <col min="8178" max="8178" width="8.140625" style="85" bestFit="1" customWidth="1"/>
    <col min="8179" max="8182" width="9.140625" style="85"/>
    <col min="8183" max="8183" width="23.28515625" style="85" customWidth="1"/>
    <col min="8184" max="8184" width="17.28515625" style="85" customWidth="1"/>
    <col min="8185" max="8185" width="24.28515625" style="85" customWidth="1"/>
    <col min="8186" max="8432" width="9.140625" style="85"/>
    <col min="8433" max="8433" width="28.7109375" style="85" bestFit="1" customWidth="1"/>
    <col min="8434" max="8434" width="8.140625" style="85" bestFit="1" customWidth="1"/>
    <col min="8435" max="8438" width="9.140625" style="85"/>
    <col min="8439" max="8439" width="23.28515625" style="85" customWidth="1"/>
    <col min="8440" max="8440" width="17.28515625" style="85" customWidth="1"/>
    <col min="8441" max="8441" width="24.28515625" style="85" customWidth="1"/>
    <col min="8442" max="8688" width="9.140625" style="85"/>
    <col min="8689" max="8689" width="28.7109375" style="85" bestFit="1" customWidth="1"/>
    <col min="8690" max="8690" width="8.140625" style="85" bestFit="1" customWidth="1"/>
    <col min="8691" max="8694" width="9.140625" style="85"/>
    <col min="8695" max="8695" width="23.28515625" style="85" customWidth="1"/>
    <col min="8696" max="8696" width="17.28515625" style="85" customWidth="1"/>
    <col min="8697" max="8697" width="24.28515625" style="85" customWidth="1"/>
    <col min="8698" max="8944" width="9.140625" style="85"/>
    <col min="8945" max="8945" width="28.7109375" style="85" bestFit="1" customWidth="1"/>
    <col min="8946" max="8946" width="8.140625" style="85" bestFit="1" customWidth="1"/>
    <col min="8947" max="8950" width="9.140625" style="85"/>
    <col min="8951" max="8951" width="23.28515625" style="85" customWidth="1"/>
    <col min="8952" max="8952" width="17.28515625" style="85" customWidth="1"/>
    <col min="8953" max="8953" width="24.28515625" style="85" customWidth="1"/>
    <col min="8954" max="9200" width="9.140625" style="85"/>
    <col min="9201" max="9201" width="28.7109375" style="85" bestFit="1" customWidth="1"/>
    <col min="9202" max="9202" width="8.140625" style="85" bestFit="1" customWidth="1"/>
    <col min="9203" max="9206" width="9.140625" style="85"/>
    <col min="9207" max="9207" width="23.28515625" style="85" customWidth="1"/>
    <col min="9208" max="9208" width="17.28515625" style="85" customWidth="1"/>
    <col min="9209" max="9209" width="24.28515625" style="85" customWidth="1"/>
    <col min="9210" max="9456" width="9.140625" style="85"/>
    <col min="9457" max="9457" width="28.7109375" style="85" bestFit="1" customWidth="1"/>
    <col min="9458" max="9458" width="8.140625" style="85" bestFit="1" customWidth="1"/>
    <col min="9459" max="9462" width="9.140625" style="85"/>
    <col min="9463" max="9463" width="23.28515625" style="85" customWidth="1"/>
    <col min="9464" max="9464" width="17.28515625" style="85" customWidth="1"/>
    <col min="9465" max="9465" width="24.28515625" style="85" customWidth="1"/>
    <col min="9466" max="9712" width="9.140625" style="85"/>
    <col min="9713" max="9713" width="28.7109375" style="85" bestFit="1" customWidth="1"/>
    <col min="9714" max="9714" width="8.140625" style="85" bestFit="1" customWidth="1"/>
    <col min="9715" max="9718" width="9.140625" style="85"/>
    <col min="9719" max="9719" width="23.28515625" style="85" customWidth="1"/>
    <col min="9720" max="9720" width="17.28515625" style="85" customWidth="1"/>
    <col min="9721" max="9721" width="24.28515625" style="85" customWidth="1"/>
    <col min="9722" max="9968" width="9.140625" style="85"/>
    <col min="9969" max="9969" width="28.7109375" style="85" bestFit="1" customWidth="1"/>
    <col min="9970" max="9970" width="8.140625" style="85" bestFit="1" customWidth="1"/>
    <col min="9971" max="9974" width="9.140625" style="85"/>
    <col min="9975" max="9975" width="23.28515625" style="85" customWidth="1"/>
    <col min="9976" max="9976" width="17.28515625" style="85" customWidth="1"/>
    <col min="9977" max="9977" width="24.28515625" style="85" customWidth="1"/>
    <col min="9978" max="10224" width="9.140625" style="85"/>
    <col min="10225" max="10225" width="28.7109375" style="85" bestFit="1" customWidth="1"/>
    <col min="10226" max="10226" width="8.140625" style="85" bestFit="1" customWidth="1"/>
    <col min="10227" max="10230" width="9.140625" style="85"/>
    <col min="10231" max="10231" width="23.28515625" style="85" customWidth="1"/>
    <col min="10232" max="10232" width="17.28515625" style="85" customWidth="1"/>
    <col min="10233" max="10233" width="24.28515625" style="85" customWidth="1"/>
    <col min="10234" max="10480" width="9.140625" style="85"/>
    <col min="10481" max="10481" width="28.7109375" style="85" bestFit="1" customWidth="1"/>
    <col min="10482" max="10482" width="8.140625" style="85" bestFit="1" customWidth="1"/>
    <col min="10483" max="10486" width="9.140625" style="85"/>
    <col min="10487" max="10487" width="23.28515625" style="85" customWidth="1"/>
    <col min="10488" max="10488" width="17.28515625" style="85" customWidth="1"/>
    <col min="10489" max="10489" width="24.28515625" style="85" customWidth="1"/>
    <col min="10490" max="10736" width="9.140625" style="85"/>
    <col min="10737" max="10737" width="28.7109375" style="85" bestFit="1" customWidth="1"/>
    <col min="10738" max="10738" width="8.140625" style="85" bestFit="1" customWidth="1"/>
    <col min="10739" max="10742" width="9.140625" style="85"/>
    <col min="10743" max="10743" width="23.28515625" style="85" customWidth="1"/>
    <col min="10744" max="10744" width="17.28515625" style="85" customWidth="1"/>
    <col min="10745" max="10745" width="24.28515625" style="85" customWidth="1"/>
    <col min="10746" max="10992" width="9.140625" style="85"/>
    <col min="10993" max="10993" width="28.7109375" style="85" bestFit="1" customWidth="1"/>
    <col min="10994" max="10994" width="8.140625" style="85" bestFit="1" customWidth="1"/>
    <col min="10995" max="10998" width="9.140625" style="85"/>
    <col min="10999" max="10999" width="23.28515625" style="85" customWidth="1"/>
    <col min="11000" max="11000" width="17.28515625" style="85" customWidth="1"/>
    <col min="11001" max="11001" width="24.28515625" style="85" customWidth="1"/>
    <col min="11002" max="11248" width="9.140625" style="85"/>
    <col min="11249" max="11249" width="28.7109375" style="85" bestFit="1" customWidth="1"/>
    <col min="11250" max="11250" width="8.140625" style="85" bestFit="1" customWidth="1"/>
    <col min="11251" max="11254" width="9.140625" style="85"/>
    <col min="11255" max="11255" width="23.28515625" style="85" customWidth="1"/>
    <col min="11256" max="11256" width="17.28515625" style="85" customWidth="1"/>
    <col min="11257" max="11257" width="24.28515625" style="85" customWidth="1"/>
    <col min="11258" max="11504" width="9.140625" style="85"/>
    <col min="11505" max="11505" width="28.7109375" style="85" bestFit="1" customWidth="1"/>
    <col min="11506" max="11506" width="8.140625" style="85" bestFit="1" customWidth="1"/>
    <col min="11507" max="11510" width="9.140625" style="85"/>
    <col min="11511" max="11511" width="23.28515625" style="85" customWidth="1"/>
    <col min="11512" max="11512" width="17.28515625" style="85" customWidth="1"/>
    <col min="11513" max="11513" width="24.28515625" style="85" customWidth="1"/>
    <col min="11514" max="11760" width="9.140625" style="85"/>
    <col min="11761" max="11761" width="28.7109375" style="85" bestFit="1" customWidth="1"/>
    <col min="11762" max="11762" width="8.140625" style="85" bestFit="1" customWidth="1"/>
    <col min="11763" max="11766" width="9.140625" style="85"/>
    <col min="11767" max="11767" width="23.28515625" style="85" customWidth="1"/>
    <col min="11768" max="11768" width="17.28515625" style="85" customWidth="1"/>
    <col min="11769" max="11769" width="24.28515625" style="85" customWidth="1"/>
    <col min="11770" max="12016" width="9.140625" style="85"/>
    <col min="12017" max="12017" width="28.7109375" style="85" bestFit="1" customWidth="1"/>
    <col min="12018" max="12018" width="8.140625" style="85" bestFit="1" customWidth="1"/>
    <col min="12019" max="12022" width="9.140625" style="85"/>
    <col min="12023" max="12023" width="23.28515625" style="85" customWidth="1"/>
    <col min="12024" max="12024" width="17.28515625" style="85" customWidth="1"/>
    <col min="12025" max="12025" width="24.28515625" style="85" customWidth="1"/>
    <col min="12026" max="12272" width="9.140625" style="85"/>
    <col min="12273" max="12273" width="28.7109375" style="85" bestFit="1" customWidth="1"/>
    <col min="12274" max="12274" width="8.140625" style="85" bestFit="1" customWidth="1"/>
    <col min="12275" max="12278" width="9.140625" style="85"/>
    <col min="12279" max="12279" width="23.28515625" style="85" customWidth="1"/>
    <col min="12280" max="12280" width="17.28515625" style="85" customWidth="1"/>
    <col min="12281" max="12281" width="24.28515625" style="85" customWidth="1"/>
    <col min="12282" max="12528" width="9.140625" style="85"/>
    <col min="12529" max="12529" width="28.7109375" style="85" bestFit="1" customWidth="1"/>
    <col min="12530" max="12530" width="8.140625" style="85" bestFit="1" customWidth="1"/>
    <col min="12531" max="12534" width="9.140625" style="85"/>
    <col min="12535" max="12535" width="23.28515625" style="85" customWidth="1"/>
    <col min="12536" max="12536" width="17.28515625" style="85" customWidth="1"/>
    <col min="12537" max="12537" width="24.28515625" style="85" customWidth="1"/>
    <col min="12538" max="12784" width="9.140625" style="85"/>
    <col min="12785" max="12785" width="28.7109375" style="85" bestFit="1" customWidth="1"/>
    <col min="12786" max="12786" width="8.140625" style="85" bestFit="1" customWidth="1"/>
    <col min="12787" max="12790" width="9.140625" style="85"/>
    <col min="12791" max="12791" width="23.28515625" style="85" customWidth="1"/>
    <col min="12792" max="12792" width="17.28515625" style="85" customWidth="1"/>
    <col min="12793" max="12793" width="24.28515625" style="85" customWidth="1"/>
    <col min="12794" max="13040" width="9.140625" style="85"/>
    <col min="13041" max="13041" width="28.7109375" style="85" bestFit="1" customWidth="1"/>
    <col min="13042" max="13042" width="8.140625" style="85" bestFit="1" customWidth="1"/>
    <col min="13043" max="13046" width="9.140625" style="85"/>
    <col min="13047" max="13047" width="23.28515625" style="85" customWidth="1"/>
    <col min="13048" max="13048" width="17.28515625" style="85" customWidth="1"/>
    <col min="13049" max="13049" width="24.28515625" style="85" customWidth="1"/>
    <col min="13050" max="13296" width="9.140625" style="85"/>
    <col min="13297" max="13297" width="28.7109375" style="85" bestFit="1" customWidth="1"/>
    <col min="13298" max="13298" width="8.140625" style="85" bestFit="1" customWidth="1"/>
    <col min="13299" max="13302" width="9.140625" style="85"/>
    <col min="13303" max="13303" width="23.28515625" style="85" customWidth="1"/>
    <col min="13304" max="13304" width="17.28515625" style="85" customWidth="1"/>
    <col min="13305" max="13305" width="24.28515625" style="85" customWidth="1"/>
    <col min="13306" max="13552" width="9.140625" style="85"/>
    <col min="13553" max="13553" width="28.7109375" style="85" bestFit="1" customWidth="1"/>
    <col min="13554" max="13554" width="8.140625" style="85" bestFit="1" customWidth="1"/>
    <col min="13555" max="13558" width="9.140625" style="85"/>
    <col min="13559" max="13559" width="23.28515625" style="85" customWidth="1"/>
    <col min="13560" max="13560" width="17.28515625" style="85" customWidth="1"/>
    <col min="13561" max="13561" width="24.28515625" style="85" customWidth="1"/>
    <col min="13562" max="13808" width="9.140625" style="85"/>
    <col min="13809" max="13809" width="28.7109375" style="85" bestFit="1" customWidth="1"/>
    <col min="13810" max="13810" width="8.140625" style="85" bestFit="1" customWidth="1"/>
    <col min="13811" max="13814" width="9.140625" style="85"/>
    <col min="13815" max="13815" width="23.28515625" style="85" customWidth="1"/>
    <col min="13816" max="13816" width="17.28515625" style="85" customWidth="1"/>
    <col min="13817" max="13817" width="24.28515625" style="85" customWidth="1"/>
    <col min="13818" max="14064" width="9.140625" style="85"/>
    <col min="14065" max="14065" width="28.7109375" style="85" bestFit="1" customWidth="1"/>
    <col min="14066" max="14066" width="8.140625" style="85" bestFit="1" customWidth="1"/>
    <col min="14067" max="14070" width="9.140625" style="85"/>
    <col min="14071" max="14071" width="23.28515625" style="85" customWidth="1"/>
    <col min="14072" max="14072" width="17.28515625" style="85" customWidth="1"/>
    <col min="14073" max="14073" width="24.28515625" style="85" customWidth="1"/>
    <col min="14074" max="14320" width="9.140625" style="85"/>
    <col min="14321" max="14321" width="28.7109375" style="85" bestFit="1" customWidth="1"/>
    <col min="14322" max="14322" width="8.140625" style="85" bestFit="1" customWidth="1"/>
    <col min="14323" max="14326" width="9.140625" style="85"/>
    <col min="14327" max="14327" width="23.28515625" style="85" customWidth="1"/>
    <col min="14328" max="14328" width="17.28515625" style="85" customWidth="1"/>
    <col min="14329" max="14329" width="24.28515625" style="85" customWidth="1"/>
    <col min="14330" max="14576" width="9.140625" style="85"/>
    <col min="14577" max="14577" width="28.7109375" style="85" bestFit="1" customWidth="1"/>
    <col min="14578" max="14578" width="8.140625" style="85" bestFit="1" customWidth="1"/>
    <col min="14579" max="14582" width="9.140625" style="85"/>
    <col min="14583" max="14583" width="23.28515625" style="85" customWidth="1"/>
    <col min="14584" max="14584" width="17.28515625" style="85" customWidth="1"/>
    <col min="14585" max="14585" width="24.28515625" style="85" customWidth="1"/>
    <col min="14586" max="14832" width="9.140625" style="85"/>
    <col min="14833" max="14833" width="28.7109375" style="85" bestFit="1" customWidth="1"/>
    <col min="14834" max="14834" width="8.140625" style="85" bestFit="1" customWidth="1"/>
    <col min="14835" max="14838" width="9.140625" style="85"/>
    <col min="14839" max="14839" width="23.28515625" style="85" customWidth="1"/>
    <col min="14840" max="14840" width="17.28515625" style="85" customWidth="1"/>
    <col min="14841" max="14841" width="24.28515625" style="85" customWidth="1"/>
    <col min="14842" max="15088" width="9.140625" style="85"/>
    <col min="15089" max="15089" width="28.7109375" style="85" bestFit="1" customWidth="1"/>
    <col min="15090" max="15090" width="8.140625" style="85" bestFit="1" customWidth="1"/>
    <col min="15091" max="15094" width="9.140625" style="85"/>
    <col min="15095" max="15095" width="23.28515625" style="85" customWidth="1"/>
    <col min="15096" max="15096" width="17.28515625" style="85" customWidth="1"/>
    <col min="15097" max="15097" width="24.28515625" style="85" customWidth="1"/>
    <col min="15098" max="15344" width="9.140625" style="85"/>
    <col min="15345" max="15345" width="28.7109375" style="85" bestFit="1" customWidth="1"/>
    <col min="15346" max="15346" width="8.140625" style="85" bestFit="1" customWidth="1"/>
    <col min="15347" max="15350" width="9.140625" style="85"/>
    <col min="15351" max="15351" width="23.28515625" style="85" customWidth="1"/>
    <col min="15352" max="15352" width="17.28515625" style="85" customWidth="1"/>
    <col min="15353" max="15353" width="24.28515625" style="85" customWidth="1"/>
    <col min="15354" max="15600" width="9.140625" style="85"/>
    <col min="15601" max="15601" width="28.7109375" style="85" bestFit="1" customWidth="1"/>
    <col min="15602" max="15602" width="8.140625" style="85" bestFit="1" customWidth="1"/>
    <col min="15603" max="15606" width="9.140625" style="85"/>
    <col min="15607" max="15607" width="23.28515625" style="85" customWidth="1"/>
    <col min="15608" max="15608" width="17.28515625" style="85" customWidth="1"/>
    <col min="15609" max="15609" width="24.28515625" style="85" customWidth="1"/>
    <col min="15610" max="15856" width="9.140625" style="85"/>
    <col min="15857" max="15857" width="28.7109375" style="85" bestFit="1" customWidth="1"/>
    <col min="15858" max="15858" width="8.140625" style="85" bestFit="1" customWidth="1"/>
    <col min="15859" max="15862" width="9.140625" style="85"/>
    <col min="15863" max="15863" width="23.28515625" style="85" customWidth="1"/>
    <col min="15864" max="15864" width="17.28515625" style="85" customWidth="1"/>
    <col min="15865" max="15865" width="24.28515625" style="85" customWidth="1"/>
    <col min="15866" max="16112" width="9.140625" style="85"/>
    <col min="16113" max="16113" width="28.7109375" style="85" bestFit="1" customWidth="1"/>
    <col min="16114" max="16114" width="8.140625" style="85" bestFit="1" customWidth="1"/>
    <col min="16115" max="16118" width="9.140625" style="85"/>
    <col min="16119" max="16119" width="23.28515625" style="85" customWidth="1"/>
    <col min="16120" max="16120" width="17.28515625" style="85" customWidth="1"/>
    <col min="16121" max="16121" width="24.28515625" style="85" customWidth="1"/>
    <col min="16122" max="16384" width="9.140625" style="85"/>
  </cols>
  <sheetData>
    <row r="1" spans="1:8" s="34" customFormat="1" x14ac:dyDescent="0.2">
      <c r="A1" s="32"/>
      <c r="B1" s="33"/>
    </row>
    <row r="2" spans="1:8" s="34" customFormat="1" x14ac:dyDescent="0.2">
      <c r="A2" s="32"/>
      <c r="B2" s="33"/>
    </row>
    <row r="3" spans="1:8" s="34" customFormat="1" x14ac:dyDescent="0.2">
      <c r="A3" s="32"/>
      <c r="B3" s="33"/>
    </row>
    <row r="4" spans="1:8" s="35" customFormat="1" ht="15" customHeight="1" x14ac:dyDescent="0.2">
      <c r="A4" s="171" t="s">
        <v>100</v>
      </c>
      <c r="B4" s="172"/>
      <c r="C4" s="172"/>
      <c r="D4" s="172"/>
      <c r="E4" s="172"/>
      <c r="F4" s="172"/>
      <c r="G4" s="172"/>
      <c r="H4" s="172"/>
    </row>
    <row r="5" spans="1:8" s="35" customFormat="1" ht="15" customHeight="1" x14ac:dyDescent="0.2">
      <c r="A5" s="171" t="s">
        <v>101</v>
      </c>
      <c r="B5" s="172"/>
      <c r="C5" s="172"/>
      <c r="D5" s="172"/>
      <c r="E5" s="172"/>
      <c r="F5" s="172"/>
      <c r="G5" s="172"/>
      <c r="H5" s="172"/>
    </row>
    <row r="6" spans="1:8" s="35" customFormat="1" ht="15" x14ac:dyDescent="0.25">
      <c r="A6" s="173" t="s">
        <v>210</v>
      </c>
      <c r="B6" s="173"/>
      <c r="C6" s="173"/>
      <c r="D6" s="173"/>
      <c r="E6" s="173"/>
      <c r="F6" s="173"/>
      <c r="G6" s="173"/>
      <c r="H6" s="173"/>
    </row>
    <row r="7" spans="1:8" s="35" customFormat="1" ht="15" thickBot="1" x14ac:dyDescent="0.25">
      <c r="A7" s="36"/>
      <c r="B7" s="36"/>
      <c r="C7" s="36"/>
      <c r="D7" s="36"/>
      <c r="E7" s="36"/>
      <c r="F7" s="36"/>
      <c r="G7" s="36"/>
      <c r="H7" s="37"/>
    </row>
    <row r="8" spans="1:8" s="35" customFormat="1" ht="15" x14ac:dyDescent="0.2">
      <c r="A8" s="174" t="s">
        <v>94</v>
      </c>
      <c r="B8" s="174"/>
      <c r="C8" s="174"/>
      <c r="D8" s="174"/>
      <c r="E8" s="174"/>
      <c r="F8" s="174"/>
      <c r="G8" s="174"/>
      <c r="H8" s="38"/>
    </row>
    <row r="9" spans="1:8" s="35" customFormat="1" ht="15.75" thickBot="1" x14ac:dyDescent="0.25">
      <c r="A9" s="175"/>
      <c r="B9" s="175"/>
      <c r="C9" s="175"/>
      <c r="D9" s="175"/>
      <c r="E9" s="175"/>
      <c r="F9" s="175"/>
      <c r="G9" s="175"/>
      <c r="H9" s="39"/>
    </row>
    <row r="10" spans="1:8" s="35" customFormat="1" ht="14.25" x14ac:dyDescent="0.2">
      <c r="A10" s="40"/>
      <c r="B10" s="36"/>
      <c r="C10" s="36"/>
      <c r="D10" s="36"/>
      <c r="E10" s="36"/>
      <c r="F10" s="36"/>
      <c r="G10" s="36"/>
      <c r="H10" s="41"/>
    </row>
    <row r="11" spans="1:8" s="35" customFormat="1" ht="14.25" x14ac:dyDescent="0.2">
      <c r="A11" s="42"/>
      <c r="B11" s="43"/>
      <c r="C11" s="43"/>
      <c r="D11" s="43"/>
      <c r="E11" s="43"/>
      <c r="F11" s="43"/>
      <c r="G11" s="44"/>
      <c r="H11" s="41"/>
    </row>
    <row r="12" spans="1:8" s="35" customFormat="1" ht="15" thickBot="1" x14ac:dyDescent="0.25">
      <c r="A12" s="42"/>
      <c r="B12" s="43"/>
      <c r="C12" s="45"/>
      <c r="D12" s="43"/>
      <c r="E12" s="43"/>
      <c r="F12" s="43"/>
      <c r="G12" s="44"/>
      <c r="H12" s="41"/>
    </row>
    <row r="13" spans="1:8" s="35" customFormat="1" ht="60.75" thickBot="1" x14ac:dyDescent="0.25">
      <c r="A13" s="42"/>
      <c r="B13" s="43"/>
      <c r="C13" s="46" t="s">
        <v>35</v>
      </c>
      <c r="D13" s="47" t="s">
        <v>102</v>
      </c>
      <c r="E13" s="48" t="s">
        <v>103</v>
      </c>
      <c r="F13" s="49" t="s">
        <v>104</v>
      </c>
      <c r="G13" s="44"/>
      <c r="H13" s="41"/>
    </row>
    <row r="14" spans="1:8" s="35" customFormat="1" ht="15.75" thickTop="1" x14ac:dyDescent="0.2">
      <c r="A14" s="42"/>
      <c r="B14" s="43"/>
      <c r="C14" s="50"/>
      <c r="D14" s="51"/>
      <c r="E14" s="43"/>
      <c r="F14" s="52"/>
      <c r="G14" s="44"/>
      <c r="H14" s="41"/>
    </row>
    <row r="15" spans="1:8" s="35" customFormat="1" ht="15" x14ac:dyDescent="0.2">
      <c r="A15" s="42"/>
      <c r="B15" s="43"/>
      <c r="C15" s="50">
        <v>1</v>
      </c>
      <c r="D15" s="51" t="s">
        <v>105</v>
      </c>
      <c r="E15" s="53"/>
      <c r="F15" s="54">
        <v>0.04</v>
      </c>
      <c r="G15" s="44"/>
      <c r="H15" s="41"/>
    </row>
    <row r="16" spans="1:8" s="35" customFormat="1" ht="14.25" x14ac:dyDescent="0.2">
      <c r="A16" s="42"/>
      <c r="B16" s="43"/>
      <c r="C16" s="55"/>
      <c r="D16" s="43"/>
      <c r="E16" s="56"/>
      <c r="F16" s="57"/>
      <c r="G16" s="44"/>
      <c r="H16" s="41"/>
    </row>
    <row r="17" spans="1:8" s="35" customFormat="1" ht="15" x14ac:dyDescent="0.2">
      <c r="A17" s="42"/>
      <c r="B17" s="43"/>
      <c r="C17" s="50">
        <v>2</v>
      </c>
      <c r="D17" s="51" t="s">
        <v>106</v>
      </c>
      <c r="E17" s="53"/>
      <c r="F17" s="54">
        <f>E18+E19+E20+E21</f>
        <v>8.6499999999999994E-2</v>
      </c>
      <c r="G17" s="58"/>
      <c r="H17" s="41"/>
    </row>
    <row r="18" spans="1:8" s="35" customFormat="1" ht="14.25" x14ac:dyDescent="0.2">
      <c r="A18" s="42"/>
      <c r="B18" s="43"/>
      <c r="C18" s="59" t="s">
        <v>107</v>
      </c>
      <c r="D18" s="43" t="s">
        <v>96</v>
      </c>
      <c r="E18" s="60">
        <v>0.05</v>
      </c>
      <c r="F18" s="57"/>
      <c r="G18" s="44"/>
      <c r="H18" s="41"/>
    </row>
    <row r="19" spans="1:8" s="35" customFormat="1" ht="14.25" x14ac:dyDescent="0.2">
      <c r="A19" s="42"/>
      <c r="B19" s="43"/>
      <c r="C19" s="59" t="s">
        <v>108</v>
      </c>
      <c r="D19" s="43" t="s">
        <v>98</v>
      </c>
      <c r="E19" s="56">
        <v>6.5000000000000006E-3</v>
      </c>
      <c r="F19" s="57"/>
      <c r="G19" s="44"/>
      <c r="H19" s="41"/>
    </row>
    <row r="20" spans="1:8" s="35" customFormat="1" ht="14.25" x14ac:dyDescent="0.2">
      <c r="A20" s="42"/>
      <c r="B20" s="43"/>
      <c r="C20" s="59" t="s">
        <v>109</v>
      </c>
      <c r="D20" s="43" t="s">
        <v>99</v>
      </c>
      <c r="E20" s="56">
        <v>0.03</v>
      </c>
      <c r="F20" s="57"/>
      <c r="G20" s="44"/>
      <c r="H20" s="41"/>
    </row>
    <row r="21" spans="1:8" s="35" customFormat="1" ht="14.25" x14ac:dyDescent="0.2">
      <c r="A21" s="61"/>
      <c r="B21" s="62"/>
      <c r="C21" s="63" t="s">
        <v>110</v>
      </c>
      <c r="D21" s="62" t="s">
        <v>111</v>
      </c>
      <c r="E21" s="64">
        <v>0</v>
      </c>
      <c r="F21" s="65"/>
      <c r="G21" s="66"/>
      <c r="H21" s="67"/>
    </row>
    <row r="22" spans="1:8" s="35" customFormat="1" ht="14.25" x14ac:dyDescent="0.2">
      <c r="A22" s="42"/>
      <c r="B22" s="43"/>
      <c r="C22" s="68"/>
      <c r="D22" s="43"/>
      <c r="E22" s="56"/>
      <c r="F22" s="57"/>
      <c r="G22" s="44"/>
      <c r="H22" s="41"/>
    </row>
    <row r="23" spans="1:8" s="35" customFormat="1" ht="15" x14ac:dyDescent="0.2">
      <c r="A23" s="42"/>
      <c r="B23" s="43"/>
      <c r="C23" s="69" t="s">
        <v>112</v>
      </c>
      <c r="D23" s="51" t="s">
        <v>113</v>
      </c>
      <c r="E23" s="37"/>
      <c r="F23" s="54">
        <f>E24+E25+E26</f>
        <v>1.6E-2</v>
      </c>
      <c r="G23" s="44"/>
      <c r="H23" s="41"/>
    </row>
    <row r="24" spans="1:8" s="35" customFormat="1" ht="14.25" x14ac:dyDescent="0.2">
      <c r="A24" s="42"/>
      <c r="B24" s="43"/>
      <c r="C24" s="55" t="s">
        <v>95</v>
      </c>
      <c r="D24" s="43" t="s">
        <v>114</v>
      </c>
      <c r="E24" s="56">
        <v>1.2E-2</v>
      </c>
      <c r="F24" s="57"/>
      <c r="G24" s="44"/>
      <c r="H24" s="41"/>
    </row>
    <row r="25" spans="1:8" s="35" customFormat="1" ht="14.25" x14ac:dyDescent="0.2">
      <c r="A25" s="42"/>
      <c r="B25" s="43"/>
      <c r="C25" s="55" t="s">
        <v>97</v>
      </c>
      <c r="D25" s="43" t="s">
        <v>115</v>
      </c>
      <c r="E25" s="56">
        <v>4.0000000000000001E-3</v>
      </c>
      <c r="F25" s="57"/>
      <c r="G25" s="44"/>
      <c r="H25" s="41"/>
    </row>
    <row r="26" spans="1:8" s="35" customFormat="1" ht="14.25" x14ac:dyDescent="0.2">
      <c r="A26" s="42"/>
      <c r="B26" s="43"/>
      <c r="C26" s="55"/>
      <c r="D26" s="43"/>
      <c r="E26" s="56"/>
      <c r="F26" s="57"/>
      <c r="G26" s="44"/>
      <c r="H26" s="41"/>
    </row>
    <row r="27" spans="1:8" s="35" customFormat="1" ht="14.25" x14ac:dyDescent="0.2">
      <c r="A27" s="42"/>
      <c r="B27" s="43"/>
      <c r="C27" s="55"/>
      <c r="D27" s="43"/>
      <c r="E27" s="56"/>
      <c r="F27" s="57"/>
      <c r="G27" s="44"/>
      <c r="H27" s="41"/>
    </row>
    <row r="28" spans="1:8" s="35" customFormat="1" ht="15" x14ac:dyDescent="0.2">
      <c r="A28" s="42"/>
      <c r="B28" s="43"/>
      <c r="C28" s="50">
        <v>4</v>
      </c>
      <c r="D28" s="51" t="s">
        <v>116</v>
      </c>
      <c r="E28" s="56"/>
      <c r="F28" s="54">
        <v>9.4999999999999998E-3</v>
      </c>
      <c r="G28" s="44"/>
      <c r="H28" s="41"/>
    </row>
    <row r="29" spans="1:8" s="35" customFormat="1" ht="14.25" x14ac:dyDescent="0.2">
      <c r="A29" s="42"/>
      <c r="B29" s="43"/>
      <c r="C29" s="55"/>
      <c r="D29" s="43"/>
      <c r="E29" s="56"/>
      <c r="F29" s="57"/>
      <c r="G29" s="44"/>
      <c r="H29" s="41"/>
    </row>
    <row r="30" spans="1:8" s="35" customFormat="1" ht="15" x14ac:dyDescent="0.2">
      <c r="A30" s="42"/>
      <c r="B30" s="43"/>
      <c r="C30" s="50">
        <v>5</v>
      </c>
      <c r="D30" s="51" t="s">
        <v>117</v>
      </c>
      <c r="E30" s="53"/>
      <c r="F30" s="54">
        <v>7.4999999999999997E-2</v>
      </c>
      <c r="G30" s="44"/>
      <c r="H30" s="41"/>
    </row>
    <row r="31" spans="1:8" s="35" customFormat="1" ht="15" thickBot="1" x14ac:dyDescent="0.25">
      <c r="A31" s="42"/>
      <c r="B31" s="43"/>
      <c r="C31" s="70"/>
      <c r="D31" s="71"/>
      <c r="E31" s="72"/>
      <c r="F31" s="73"/>
      <c r="G31" s="44"/>
      <c r="H31" s="41"/>
    </row>
    <row r="32" spans="1:8" s="35" customFormat="1" ht="15.75" thickBot="1" x14ac:dyDescent="0.25">
      <c r="A32" s="42"/>
      <c r="B32" s="43"/>
      <c r="C32" s="168" t="s">
        <v>118</v>
      </c>
      <c r="D32" s="168"/>
      <c r="E32" s="168"/>
      <c r="F32" s="74">
        <f>ROUND(((((1+(F15+F23))*(1+F28)*(1+F30)/(1-F17))-1)*100),2)</f>
        <v>25.45</v>
      </c>
      <c r="G32" s="44"/>
      <c r="H32" s="41"/>
    </row>
    <row r="33" spans="1:8" s="37" customFormat="1" ht="15" x14ac:dyDescent="0.2">
      <c r="A33" s="42"/>
      <c r="B33" s="43"/>
      <c r="C33" s="45"/>
      <c r="D33" s="75"/>
      <c r="E33" s="76"/>
      <c r="F33" s="58"/>
      <c r="G33" s="44"/>
      <c r="H33" s="41"/>
    </row>
    <row r="34" spans="1:8" s="35" customFormat="1" ht="14.25" x14ac:dyDescent="0.2">
      <c r="A34" s="77"/>
      <c r="B34" s="78" t="s">
        <v>119</v>
      </c>
      <c r="C34" s="79" t="s">
        <v>120</v>
      </c>
      <c r="D34" s="79"/>
      <c r="E34" s="79"/>
      <c r="F34" s="79"/>
      <c r="G34" s="80"/>
      <c r="H34" s="81"/>
    </row>
    <row r="35" spans="1:8" s="35" customFormat="1" ht="14.25" x14ac:dyDescent="0.2">
      <c r="A35" s="82"/>
      <c r="B35" s="79"/>
      <c r="C35" s="79" t="s">
        <v>121</v>
      </c>
      <c r="D35" s="79"/>
      <c r="E35" s="79"/>
      <c r="F35" s="79"/>
      <c r="G35" s="80"/>
      <c r="H35" s="81"/>
    </row>
    <row r="36" spans="1:8" s="35" customFormat="1" ht="14.25" x14ac:dyDescent="0.2">
      <c r="A36" s="82"/>
      <c r="B36" s="79"/>
      <c r="C36" s="169" t="s">
        <v>122</v>
      </c>
      <c r="D36" s="169"/>
      <c r="E36" s="169"/>
      <c r="F36" s="169"/>
      <c r="G36" s="169"/>
      <c r="H36" s="169"/>
    </row>
    <row r="37" spans="1:8" s="34" customFormat="1" ht="13.5" thickBot="1" x14ac:dyDescent="0.25">
      <c r="A37" s="83"/>
      <c r="B37" s="84"/>
      <c r="C37" s="170"/>
      <c r="D37" s="170"/>
      <c r="E37" s="170"/>
      <c r="F37" s="170"/>
      <c r="G37" s="170"/>
      <c r="H37" s="170"/>
    </row>
    <row r="38" spans="1:8" s="34" customFormat="1" x14ac:dyDescent="0.2">
      <c r="A38" s="32"/>
      <c r="B38" s="33"/>
    </row>
    <row r="39" spans="1:8" s="34" customFormat="1" x14ac:dyDescent="0.2">
      <c r="A39" s="32"/>
      <c r="B39" s="33"/>
    </row>
    <row r="40" spans="1:8" s="34" customFormat="1" x14ac:dyDescent="0.2">
      <c r="A40" s="32"/>
      <c r="B40" s="33"/>
    </row>
    <row r="41" spans="1:8" s="34" customFormat="1" x14ac:dyDescent="0.2">
      <c r="A41" s="32"/>
      <c r="B41" s="33"/>
    </row>
    <row r="42" spans="1:8" s="34" customFormat="1" x14ac:dyDescent="0.2">
      <c r="A42" s="32"/>
      <c r="B42" s="33"/>
    </row>
    <row r="43" spans="1:8" s="34" customFormat="1" x14ac:dyDescent="0.2">
      <c r="A43" s="32"/>
      <c r="B43" s="33"/>
    </row>
    <row r="44" spans="1:8" s="34" customFormat="1" x14ac:dyDescent="0.2">
      <c r="A44" s="32"/>
      <c r="B44" s="33"/>
    </row>
  </sheetData>
  <mergeCells count="7">
    <mergeCell ref="C32:E32"/>
    <mergeCell ref="C36:H37"/>
    <mergeCell ref="A4:H4"/>
    <mergeCell ref="A5:H5"/>
    <mergeCell ref="A6:H6"/>
    <mergeCell ref="A8:G8"/>
    <mergeCell ref="A9:G9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showGridLines="0" view="pageBreakPreview" zoomScale="115" zoomScaleNormal="100" zoomScaleSheetLayoutView="115" workbookViewId="0"/>
  </sheetViews>
  <sheetFormatPr defaultRowHeight="12.75" x14ac:dyDescent="0.2"/>
  <cols>
    <col min="1" max="3" width="9.140625" style="85"/>
    <col min="4" max="4" width="28.7109375" style="85" bestFit="1" customWidth="1"/>
    <col min="5" max="5" width="8.140625" style="85" bestFit="1" customWidth="1"/>
    <col min="6" max="234" width="9.140625" style="85"/>
    <col min="235" max="235" width="28.7109375" style="85" bestFit="1" customWidth="1"/>
    <col min="236" max="236" width="8.140625" style="85" bestFit="1" customWidth="1"/>
    <col min="237" max="240" width="9.140625" style="85"/>
    <col min="241" max="241" width="23.28515625" style="85" customWidth="1"/>
    <col min="242" max="242" width="17.28515625" style="85" customWidth="1"/>
    <col min="243" max="243" width="24.28515625" style="85" customWidth="1"/>
    <col min="244" max="490" width="9.140625" style="85"/>
    <col min="491" max="491" width="28.7109375" style="85" bestFit="1" customWidth="1"/>
    <col min="492" max="492" width="8.140625" style="85" bestFit="1" customWidth="1"/>
    <col min="493" max="496" width="9.140625" style="85"/>
    <col min="497" max="497" width="23.28515625" style="85" customWidth="1"/>
    <col min="498" max="498" width="17.28515625" style="85" customWidth="1"/>
    <col min="499" max="499" width="24.28515625" style="85" customWidth="1"/>
    <col min="500" max="746" width="9.140625" style="85"/>
    <col min="747" max="747" width="28.7109375" style="85" bestFit="1" customWidth="1"/>
    <col min="748" max="748" width="8.140625" style="85" bestFit="1" customWidth="1"/>
    <col min="749" max="752" width="9.140625" style="85"/>
    <col min="753" max="753" width="23.28515625" style="85" customWidth="1"/>
    <col min="754" max="754" width="17.28515625" style="85" customWidth="1"/>
    <col min="755" max="755" width="24.28515625" style="85" customWidth="1"/>
    <col min="756" max="1002" width="9.140625" style="85"/>
    <col min="1003" max="1003" width="28.7109375" style="85" bestFit="1" customWidth="1"/>
    <col min="1004" max="1004" width="8.140625" style="85" bestFit="1" customWidth="1"/>
    <col min="1005" max="1008" width="9.140625" style="85"/>
    <col min="1009" max="1009" width="23.28515625" style="85" customWidth="1"/>
    <col min="1010" max="1010" width="17.28515625" style="85" customWidth="1"/>
    <col min="1011" max="1011" width="24.28515625" style="85" customWidth="1"/>
    <col min="1012" max="1258" width="9.140625" style="85"/>
    <col min="1259" max="1259" width="28.7109375" style="85" bestFit="1" customWidth="1"/>
    <col min="1260" max="1260" width="8.140625" style="85" bestFit="1" customWidth="1"/>
    <col min="1261" max="1264" width="9.140625" style="85"/>
    <col min="1265" max="1265" width="23.28515625" style="85" customWidth="1"/>
    <col min="1266" max="1266" width="17.28515625" style="85" customWidth="1"/>
    <col min="1267" max="1267" width="24.28515625" style="85" customWidth="1"/>
    <col min="1268" max="1514" width="9.140625" style="85"/>
    <col min="1515" max="1515" width="28.7109375" style="85" bestFit="1" customWidth="1"/>
    <col min="1516" max="1516" width="8.140625" style="85" bestFit="1" customWidth="1"/>
    <col min="1517" max="1520" width="9.140625" style="85"/>
    <col min="1521" max="1521" width="23.28515625" style="85" customWidth="1"/>
    <col min="1522" max="1522" width="17.28515625" style="85" customWidth="1"/>
    <col min="1523" max="1523" width="24.28515625" style="85" customWidth="1"/>
    <col min="1524" max="1770" width="9.140625" style="85"/>
    <col min="1771" max="1771" width="28.7109375" style="85" bestFit="1" customWidth="1"/>
    <col min="1772" max="1772" width="8.140625" style="85" bestFit="1" customWidth="1"/>
    <col min="1773" max="1776" width="9.140625" style="85"/>
    <col min="1777" max="1777" width="23.28515625" style="85" customWidth="1"/>
    <col min="1778" max="1778" width="17.28515625" style="85" customWidth="1"/>
    <col min="1779" max="1779" width="24.28515625" style="85" customWidth="1"/>
    <col min="1780" max="2026" width="9.140625" style="85"/>
    <col min="2027" max="2027" width="28.7109375" style="85" bestFit="1" customWidth="1"/>
    <col min="2028" max="2028" width="8.140625" style="85" bestFit="1" customWidth="1"/>
    <col min="2029" max="2032" width="9.140625" style="85"/>
    <col min="2033" max="2033" width="23.28515625" style="85" customWidth="1"/>
    <col min="2034" max="2034" width="17.28515625" style="85" customWidth="1"/>
    <col min="2035" max="2035" width="24.28515625" style="85" customWidth="1"/>
    <col min="2036" max="2282" width="9.140625" style="85"/>
    <col min="2283" max="2283" width="28.7109375" style="85" bestFit="1" customWidth="1"/>
    <col min="2284" max="2284" width="8.140625" style="85" bestFit="1" customWidth="1"/>
    <col min="2285" max="2288" width="9.140625" style="85"/>
    <col min="2289" max="2289" width="23.28515625" style="85" customWidth="1"/>
    <col min="2290" max="2290" width="17.28515625" style="85" customWidth="1"/>
    <col min="2291" max="2291" width="24.28515625" style="85" customWidth="1"/>
    <col min="2292" max="2538" width="9.140625" style="85"/>
    <col min="2539" max="2539" width="28.7109375" style="85" bestFit="1" customWidth="1"/>
    <col min="2540" max="2540" width="8.140625" style="85" bestFit="1" customWidth="1"/>
    <col min="2541" max="2544" width="9.140625" style="85"/>
    <col min="2545" max="2545" width="23.28515625" style="85" customWidth="1"/>
    <col min="2546" max="2546" width="17.28515625" style="85" customWidth="1"/>
    <col min="2547" max="2547" width="24.28515625" style="85" customWidth="1"/>
    <col min="2548" max="2794" width="9.140625" style="85"/>
    <col min="2795" max="2795" width="28.7109375" style="85" bestFit="1" customWidth="1"/>
    <col min="2796" max="2796" width="8.140625" style="85" bestFit="1" customWidth="1"/>
    <col min="2797" max="2800" width="9.140625" style="85"/>
    <col min="2801" max="2801" width="23.28515625" style="85" customWidth="1"/>
    <col min="2802" max="2802" width="17.28515625" style="85" customWidth="1"/>
    <col min="2803" max="2803" width="24.28515625" style="85" customWidth="1"/>
    <col min="2804" max="3050" width="9.140625" style="85"/>
    <col min="3051" max="3051" width="28.7109375" style="85" bestFit="1" customWidth="1"/>
    <col min="3052" max="3052" width="8.140625" style="85" bestFit="1" customWidth="1"/>
    <col min="3053" max="3056" width="9.140625" style="85"/>
    <col min="3057" max="3057" width="23.28515625" style="85" customWidth="1"/>
    <col min="3058" max="3058" width="17.28515625" style="85" customWidth="1"/>
    <col min="3059" max="3059" width="24.28515625" style="85" customWidth="1"/>
    <col min="3060" max="3306" width="9.140625" style="85"/>
    <col min="3307" max="3307" width="28.7109375" style="85" bestFit="1" customWidth="1"/>
    <col min="3308" max="3308" width="8.140625" style="85" bestFit="1" customWidth="1"/>
    <col min="3309" max="3312" width="9.140625" style="85"/>
    <col min="3313" max="3313" width="23.28515625" style="85" customWidth="1"/>
    <col min="3314" max="3314" width="17.28515625" style="85" customWidth="1"/>
    <col min="3315" max="3315" width="24.28515625" style="85" customWidth="1"/>
    <col min="3316" max="3562" width="9.140625" style="85"/>
    <col min="3563" max="3563" width="28.7109375" style="85" bestFit="1" customWidth="1"/>
    <col min="3564" max="3564" width="8.140625" style="85" bestFit="1" customWidth="1"/>
    <col min="3565" max="3568" width="9.140625" style="85"/>
    <col min="3569" max="3569" width="23.28515625" style="85" customWidth="1"/>
    <col min="3570" max="3570" width="17.28515625" style="85" customWidth="1"/>
    <col min="3571" max="3571" width="24.28515625" style="85" customWidth="1"/>
    <col min="3572" max="3818" width="9.140625" style="85"/>
    <col min="3819" max="3819" width="28.7109375" style="85" bestFit="1" customWidth="1"/>
    <col min="3820" max="3820" width="8.140625" style="85" bestFit="1" customWidth="1"/>
    <col min="3821" max="3824" width="9.140625" style="85"/>
    <col min="3825" max="3825" width="23.28515625" style="85" customWidth="1"/>
    <col min="3826" max="3826" width="17.28515625" style="85" customWidth="1"/>
    <col min="3827" max="3827" width="24.28515625" style="85" customWidth="1"/>
    <col min="3828" max="4074" width="9.140625" style="85"/>
    <col min="4075" max="4075" width="28.7109375" style="85" bestFit="1" customWidth="1"/>
    <col min="4076" max="4076" width="8.140625" style="85" bestFit="1" customWidth="1"/>
    <col min="4077" max="4080" width="9.140625" style="85"/>
    <col min="4081" max="4081" width="23.28515625" style="85" customWidth="1"/>
    <col min="4082" max="4082" width="17.28515625" style="85" customWidth="1"/>
    <col min="4083" max="4083" width="24.28515625" style="85" customWidth="1"/>
    <col min="4084" max="4330" width="9.140625" style="85"/>
    <col min="4331" max="4331" width="28.7109375" style="85" bestFit="1" customWidth="1"/>
    <col min="4332" max="4332" width="8.140625" style="85" bestFit="1" customWidth="1"/>
    <col min="4333" max="4336" width="9.140625" style="85"/>
    <col min="4337" max="4337" width="23.28515625" style="85" customWidth="1"/>
    <col min="4338" max="4338" width="17.28515625" style="85" customWidth="1"/>
    <col min="4339" max="4339" width="24.28515625" style="85" customWidth="1"/>
    <col min="4340" max="4586" width="9.140625" style="85"/>
    <col min="4587" max="4587" width="28.7109375" style="85" bestFit="1" customWidth="1"/>
    <col min="4588" max="4588" width="8.140625" style="85" bestFit="1" customWidth="1"/>
    <col min="4589" max="4592" width="9.140625" style="85"/>
    <col min="4593" max="4593" width="23.28515625" style="85" customWidth="1"/>
    <col min="4594" max="4594" width="17.28515625" style="85" customWidth="1"/>
    <col min="4595" max="4595" width="24.28515625" style="85" customWidth="1"/>
    <col min="4596" max="4842" width="9.140625" style="85"/>
    <col min="4843" max="4843" width="28.7109375" style="85" bestFit="1" customWidth="1"/>
    <col min="4844" max="4844" width="8.140625" style="85" bestFit="1" customWidth="1"/>
    <col min="4845" max="4848" width="9.140625" style="85"/>
    <col min="4849" max="4849" width="23.28515625" style="85" customWidth="1"/>
    <col min="4850" max="4850" width="17.28515625" style="85" customWidth="1"/>
    <col min="4851" max="4851" width="24.28515625" style="85" customWidth="1"/>
    <col min="4852" max="5098" width="9.140625" style="85"/>
    <col min="5099" max="5099" width="28.7109375" style="85" bestFit="1" customWidth="1"/>
    <col min="5100" max="5100" width="8.140625" style="85" bestFit="1" customWidth="1"/>
    <col min="5101" max="5104" width="9.140625" style="85"/>
    <col min="5105" max="5105" width="23.28515625" style="85" customWidth="1"/>
    <col min="5106" max="5106" width="17.28515625" style="85" customWidth="1"/>
    <col min="5107" max="5107" width="24.28515625" style="85" customWidth="1"/>
    <col min="5108" max="5354" width="9.140625" style="85"/>
    <col min="5355" max="5355" width="28.7109375" style="85" bestFit="1" customWidth="1"/>
    <col min="5356" max="5356" width="8.140625" style="85" bestFit="1" customWidth="1"/>
    <col min="5357" max="5360" width="9.140625" style="85"/>
    <col min="5361" max="5361" width="23.28515625" style="85" customWidth="1"/>
    <col min="5362" max="5362" width="17.28515625" style="85" customWidth="1"/>
    <col min="5363" max="5363" width="24.28515625" style="85" customWidth="1"/>
    <col min="5364" max="5610" width="9.140625" style="85"/>
    <col min="5611" max="5611" width="28.7109375" style="85" bestFit="1" customWidth="1"/>
    <col min="5612" max="5612" width="8.140625" style="85" bestFit="1" customWidth="1"/>
    <col min="5613" max="5616" width="9.140625" style="85"/>
    <col min="5617" max="5617" width="23.28515625" style="85" customWidth="1"/>
    <col min="5618" max="5618" width="17.28515625" style="85" customWidth="1"/>
    <col min="5619" max="5619" width="24.28515625" style="85" customWidth="1"/>
    <col min="5620" max="5866" width="9.140625" style="85"/>
    <col min="5867" max="5867" width="28.7109375" style="85" bestFit="1" customWidth="1"/>
    <col min="5868" max="5868" width="8.140625" style="85" bestFit="1" customWidth="1"/>
    <col min="5869" max="5872" width="9.140625" style="85"/>
    <col min="5873" max="5873" width="23.28515625" style="85" customWidth="1"/>
    <col min="5874" max="5874" width="17.28515625" style="85" customWidth="1"/>
    <col min="5875" max="5875" width="24.28515625" style="85" customWidth="1"/>
    <col min="5876" max="6122" width="9.140625" style="85"/>
    <col min="6123" max="6123" width="28.7109375" style="85" bestFit="1" customWidth="1"/>
    <col min="6124" max="6124" width="8.140625" style="85" bestFit="1" customWidth="1"/>
    <col min="6125" max="6128" width="9.140625" style="85"/>
    <col min="6129" max="6129" width="23.28515625" style="85" customWidth="1"/>
    <col min="6130" max="6130" width="17.28515625" style="85" customWidth="1"/>
    <col min="6131" max="6131" width="24.28515625" style="85" customWidth="1"/>
    <col min="6132" max="6378" width="9.140625" style="85"/>
    <col min="6379" max="6379" width="28.7109375" style="85" bestFit="1" customWidth="1"/>
    <col min="6380" max="6380" width="8.140625" style="85" bestFit="1" customWidth="1"/>
    <col min="6381" max="6384" width="9.140625" style="85"/>
    <col min="6385" max="6385" width="23.28515625" style="85" customWidth="1"/>
    <col min="6386" max="6386" width="17.28515625" style="85" customWidth="1"/>
    <col min="6387" max="6387" width="24.28515625" style="85" customWidth="1"/>
    <col min="6388" max="6634" width="9.140625" style="85"/>
    <col min="6635" max="6635" width="28.7109375" style="85" bestFit="1" customWidth="1"/>
    <col min="6636" max="6636" width="8.140625" style="85" bestFit="1" customWidth="1"/>
    <col min="6637" max="6640" width="9.140625" style="85"/>
    <col min="6641" max="6641" width="23.28515625" style="85" customWidth="1"/>
    <col min="6642" max="6642" width="17.28515625" style="85" customWidth="1"/>
    <col min="6643" max="6643" width="24.28515625" style="85" customWidth="1"/>
    <col min="6644" max="6890" width="9.140625" style="85"/>
    <col min="6891" max="6891" width="28.7109375" style="85" bestFit="1" customWidth="1"/>
    <col min="6892" max="6892" width="8.140625" style="85" bestFit="1" customWidth="1"/>
    <col min="6893" max="6896" width="9.140625" style="85"/>
    <col min="6897" max="6897" width="23.28515625" style="85" customWidth="1"/>
    <col min="6898" max="6898" width="17.28515625" style="85" customWidth="1"/>
    <col min="6899" max="6899" width="24.28515625" style="85" customWidth="1"/>
    <col min="6900" max="7146" width="9.140625" style="85"/>
    <col min="7147" max="7147" width="28.7109375" style="85" bestFit="1" customWidth="1"/>
    <col min="7148" max="7148" width="8.140625" style="85" bestFit="1" customWidth="1"/>
    <col min="7149" max="7152" width="9.140625" style="85"/>
    <col min="7153" max="7153" width="23.28515625" style="85" customWidth="1"/>
    <col min="7154" max="7154" width="17.28515625" style="85" customWidth="1"/>
    <col min="7155" max="7155" width="24.28515625" style="85" customWidth="1"/>
    <col min="7156" max="7402" width="9.140625" style="85"/>
    <col min="7403" max="7403" width="28.7109375" style="85" bestFit="1" customWidth="1"/>
    <col min="7404" max="7404" width="8.140625" style="85" bestFit="1" customWidth="1"/>
    <col min="7405" max="7408" width="9.140625" style="85"/>
    <col min="7409" max="7409" width="23.28515625" style="85" customWidth="1"/>
    <col min="7410" max="7410" width="17.28515625" style="85" customWidth="1"/>
    <col min="7411" max="7411" width="24.28515625" style="85" customWidth="1"/>
    <col min="7412" max="7658" width="9.140625" style="85"/>
    <col min="7659" max="7659" width="28.7109375" style="85" bestFit="1" customWidth="1"/>
    <col min="7660" max="7660" width="8.140625" style="85" bestFit="1" customWidth="1"/>
    <col min="7661" max="7664" width="9.140625" style="85"/>
    <col min="7665" max="7665" width="23.28515625" style="85" customWidth="1"/>
    <col min="7666" max="7666" width="17.28515625" style="85" customWidth="1"/>
    <col min="7667" max="7667" width="24.28515625" style="85" customWidth="1"/>
    <col min="7668" max="7914" width="9.140625" style="85"/>
    <col min="7915" max="7915" width="28.7109375" style="85" bestFit="1" customWidth="1"/>
    <col min="7916" max="7916" width="8.140625" style="85" bestFit="1" customWidth="1"/>
    <col min="7917" max="7920" width="9.140625" style="85"/>
    <col min="7921" max="7921" width="23.28515625" style="85" customWidth="1"/>
    <col min="7922" max="7922" width="17.28515625" style="85" customWidth="1"/>
    <col min="7923" max="7923" width="24.28515625" style="85" customWidth="1"/>
    <col min="7924" max="8170" width="9.140625" style="85"/>
    <col min="8171" max="8171" width="28.7109375" style="85" bestFit="1" customWidth="1"/>
    <col min="8172" max="8172" width="8.140625" style="85" bestFit="1" customWidth="1"/>
    <col min="8173" max="8176" width="9.140625" style="85"/>
    <col min="8177" max="8177" width="23.28515625" style="85" customWidth="1"/>
    <col min="8178" max="8178" width="17.28515625" style="85" customWidth="1"/>
    <col min="8179" max="8179" width="24.28515625" style="85" customWidth="1"/>
    <col min="8180" max="8426" width="9.140625" style="85"/>
    <col min="8427" max="8427" width="28.7109375" style="85" bestFit="1" customWidth="1"/>
    <col min="8428" max="8428" width="8.140625" style="85" bestFit="1" customWidth="1"/>
    <col min="8429" max="8432" width="9.140625" style="85"/>
    <col min="8433" max="8433" width="23.28515625" style="85" customWidth="1"/>
    <col min="8434" max="8434" width="17.28515625" style="85" customWidth="1"/>
    <col min="8435" max="8435" width="24.28515625" style="85" customWidth="1"/>
    <col min="8436" max="8682" width="9.140625" style="85"/>
    <col min="8683" max="8683" width="28.7109375" style="85" bestFit="1" customWidth="1"/>
    <col min="8684" max="8684" width="8.140625" style="85" bestFit="1" customWidth="1"/>
    <col min="8685" max="8688" width="9.140625" style="85"/>
    <col min="8689" max="8689" width="23.28515625" style="85" customWidth="1"/>
    <col min="8690" max="8690" width="17.28515625" style="85" customWidth="1"/>
    <col min="8691" max="8691" width="24.28515625" style="85" customWidth="1"/>
    <col min="8692" max="8938" width="9.140625" style="85"/>
    <col min="8939" max="8939" width="28.7109375" style="85" bestFit="1" customWidth="1"/>
    <col min="8940" max="8940" width="8.140625" style="85" bestFit="1" customWidth="1"/>
    <col min="8941" max="8944" width="9.140625" style="85"/>
    <col min="8945" max="8945" width="23.28515625" style="85" customWidth="1"/>
    <col min="8946" max="8946" width="17.28515625" style="85" customWidth="1"/>
    <col min="8947" max="8947" width="24.28515625" style="85" customWidth="1"/>
    <col min="8948" max="9194" width="9.140625" style="85"/>
    <col min="9195" max="9195" width="28.7109375" style="85" bestFit="1" customWidth="1"/>
    <col min="9196" max="9196" width="8.140625" style="85" bestFit="1" customWidth="1"/>
    <col min="9197" max="9200" width="9.140625" style="85"/>
    <col min="9201" max="9201" width="23.28515625" style="85" customWidth="1"/>
    <col min="9202" max="9202" width="17.28515625" style="85" customWidth="1"/>
    <col min="9203" max="9203" width="24.28515625" style="85" customWidth="1"/>
    <col min="9204" max="9450" width="9.140625" style="85"/>
    <col min="9451" max="9451" width="28.7109375" style="85" bestFit="1" customWidth="1"/>
    <col min="9452" max="9452" width="8.140625" style="85" bestFit="1" customWidth="1"/>
    <col min="9453" max="9456" width="9.140625" style="85"/>
    <col min="9457" max="9457" width="23.28515625" style="85" customWidth="1"/>
    <col min="9458" max="9458" width="17.28515625" style="85" customWidth="1"/>
    <col min="9459" max="9459" width="24.28515625" style="85" customWidth="1"/>
    <col min="9460" max="9706" width="9.140625" style="85"/>
    <col min="9707" max="9707" width="28.7109375" style="85" bestFit="1" customWidth="1"/>
    <col min="9708" max="9708" width="8.140625" style="85" bestFit="1" customWidth="1"/>
    <col min="9709" max="9712" width="9.140625" style="85"/>
    <col min="9713" max="9713" width="23.28515625" style="85" customWidth="1"/>
    <col min="9714" max="9714" width="17.28515625" style="85" customWidth="1"/>
    <col min="9715" max="9715" width="24.28515625" style="85" customWidth="1"/>
    <col min="9716" max="9962" width="9.140625" style="85"/>
    <col min="9963" max="9963" width="28.7109375" style="85" bestFit="1" customWidth="1"/>
    <col min="9964" max="9964" width="8.140625" style="85" bestFit="1" customWidth="1"/>
    <col min="9965" max="9968" width="9.140625" style="85"/>
    <col min="9969" max="9969" width="23.28515625" style="85" customWidth="1"/>
    <col min="9970" max="9970" width="17.28515625" style="85" customWidth="1"/>
    <col min="9971" max="9971" width="24.28515625" style="85" customWidth="1"/>
    <col min="9972" max="10218" width="9.140625" style="85"/>
    <col min="10219" max="10219" width="28.7109375" style="85" bestFit="1" customWidth="1"/>
    <col min="10220" max="10220" width="8.140625" style="85" bestFit="1" customWidth="1"/>
    <col min="10221" max="10224" width="9.140625" style="85"/>
    <col min="10225" max="10225" width="23.28515625" style="85" customWidth="1"/>
    <col min="10226" max="10226" width="17.28515625" style="85" customWidth="1"/>
    <col min="10227" max="10227" width="24.28515625" style="85" customWidth="1"/>
    <col min="10228" max="10474" width="9.140625" style="85"/>
    <col min="10475" max="10475" width="28.7109375" style="85" bestFit="1" customWidth="1"/>
    <col min="10476" max="10476" width="8.140625" style="85" bestFit="1" customWidth="1"/>
    <col min="10477" max="10480" width="9.140625" style="85"/>
    <col min="10481" max="10481" width="23.28515625" style="85" customWidth="1"/>
    <col min="10482" max="10482" width="17.28515625" style="85" customWidth="1"/>
    <col min="10483" max="10483" width="24.28515625" style="85" customWidth="1"/>
    <col min="10484" max="10730" width="9.140625" style="85"/>
    <col min="10731" max="10731" width="28.7109375" style="85" bestFit="1" customWidth="1"/>
    <col min="10732" max="10732" width="8.140625" style="85" bestFit="1" customWidth="1"/>
    <col min="10733" max="10736" width="9.140625" style="85"/>
    <col min="10737" max="10737" width="23.28515625" style="85" customWidth="1"/>
    <col min="10738" max="10738" width="17.28515625" style="85" customWidth="1"/>
    <col min="10739" max="10739" width="24.28515625" style="85" customWidth="1"/>
    <col min="10740" max="10986" width="9.140625" style="85"/>
    <col min="10987" max="10987" width="28.7109375" style="85" bestFit="1" customWidth="1"/>
    <col min="10988" max="10988" width="8.140625" style="85" bestFit="1" customWidth="1"/>
    <col min="10989" max="10992" width="9.140625" style="85"/>
    <col min="10993" max="10993" width="23.28515625" style="85" customWidth="1"/>
    <col min="10994" max="10994" width="17.28515625" style="85" customWidth="1"/>
    <col min="10995" max="10995" width="24.28515625" style="85" customWidth="1"/>
    <col min="10996" max="11242" width="9.140625" style="85"/>
    <col min="11243" max="11243" width="28.7109375" style="85" bestFit="1" customWidth="1"/>
    <col min="11244" max="11244" width="8.140625" style="85" bestFit="1" customWidth="1"/>
    <col min="11245" max="11248" width="9.140625" style="85"/>
    <col min="11249" max="11249" width="23.28515625" style="85" customWidth="1"/>
    <col min="11250" max="11250" width="17.28515625" style="85" customWidth="1"/>
    <col min="11251" max="11251" width="24.28515625" style="85" customWidth="1"/>
    <col min="11252" max="11498" width="9.140625" style="85"/>
    <col min="11499" max="11499" width="28.7109375" style="85" bestFit="1" customWidth="1"/>
    <col min="11500" max="11500" width="8.140625" style="85" bestFit="1" customWidth="1"/>
    <col min="11501" max="11504" width="9.140625" style="85"/>
    <col min="11505" max="11505" width="23.28515625" style="85" customWidth="1"/>
    <col min="11506" max="11506" width="17.28515625" style="85" customWidth="1"/>
    <col min="11507" max="11507" width="24.28515625" style="85" customWidth="1"/>
    <col min="11508" max="11754" width="9.140625" style="85"/>
    <col min="11755" max="11755" width="28.7109375" style="85" bestFit="1" customWidth="1"/>
    <col min="11756" max="11756" width="8.140625" style="85" bestFit="1" customWidth="1"/>
    <col min="11757" max="11760" width="9.140625" style="85"/>
    <col min="11761" max="11761" width="23.28515625" style="85" customWidth="1"/>
    <col min="11762" max="11762" width="17.28515625" style="85" customWidth="1"/>
    <col min="11763" max="11763" width="24.28515625" style="85" customWidth="1"/>
    <col min="11764" max="12010" width="9.140625" style="85"/>
    <col min="12011" max="12011" width="28.7109375" style="85" bestFit="1" customWidth="1"/>
    <col min="12012" max="12012" width="8.140625" style="85" bestFit="1" customWidth="1"/>
    <col min="12013" max="12016" width="9.140625" style="85"/>
    <col min="12017" max="12017" width="23.28515625" style="85" customWidth="1"/>
    <col min="12018" max="12018" width="17.28515625" style="85" customWidth="1"/>
    <col min="12019" max="12019" width="24.28515625" style="85" customWidth="1"/>
    <col min="12020" max="12266" width="9.140625" style="85"/>
    <col min="12267" max="12267" width="28.7109375" style="85" bestFit="1" customWidth="1"/>
    <col min="12268" max="12268" width="8.140625" style="85" bestFit="1" customWidth="1"/>
    <col min="12269" max="12272" width="9.140625" style="85"/>
    <col min="12273" max="12273" width="23.28515625" style="85" customWidth="1"/>
    <col min="12274" max="12274" width="17.28515625" style="85" customWidth="1"/>
    <col min="12275" max="12275" width="24.28515625" style="85" customWidth="1"/>
    <col min="12276" max="12522" width="9.140625" style="85"/>
    <col min="12523" max="12523" width="28.7109375" style="85" bestFit="1" customWidth="1"/>
    <col min="12524" max="12524" width="8.140625" style="85" bestFit="1" customWidth="1"/>
    <col min="12525" max="12528" width="9.140625" style="85"/>
    <col min="12529" max="12529" width="23.28515625" style="85" customWidth="1"/>
    <col min="12530" max="12530" width="17.28515625" style="85" customWidth="1"/>
    <col min="12531" max="12531" width="24.28515625" style="85" customWidth="1"/>
    <col min="12532" max="12778" width="9.140625" style="85"/>
    <col min="12779" max="12779" width="28.7109375" style="85" bestFit="1" customWidth="1"/>
    <col min="12780" max="12780" width="8.140625" style="85" bestFit="1" customWidth="1"/>
    <col min="12781" max="12784" width="9.140625" style="85"/>
    <col min="12785" max="12785" width="23.28515625" style="85" customWidth="1"/>
    <col min="12786" max="12786" width="17.28515625" style="85" customWidth="1"/>
    <col min="12787" max="12787" width="24.28515625" style="85" customWidth="1"/>
    <col min="12788" max="13034" width="9.140625" style="85"/>
    <col min="13035" max="13035" width="28.7109375" style="85" bestFit="1" customWidth="1"/>
    <col min="13036" max="13036" width="8.140625" style="85" bestFit="1" customWidth="1"/>
    <col min="13037" max="13040" width="9.140625" style="85"/>
    <col min="13041" max="13041" width="23.28515625" style="85" customWidth="1"/>
    <col min="13042" max="13042" width="17.28515625" style="85" customWidth="1"/>
    <col min="13043" max="13043" width="24.28515625" style="85" customWidth="1"/>
    <col min="13044" max="13290" width="9.140625" style="85"/>
    <col min="13291" max="13291" width="28.7109375" style="85" bestFit="1" customWidth="1"/>
    <col min="13292" max="13292" width="8.140625" style="85" bestFit="1" customWidth="1"/>
    <col min="13293" max="13296" width="9.140625" style="85"/>
    <col min="13297" max="13297" width="23.28515625" style="85" customWidth="1"/>
    <col min="13298" max="13298" width="17.28515625" style="85" customWidth="1"/>
    <col min="13299" max="13299" width="24.28515625" style="85" customWidth="1"/>
    <col min="13300" max="13546" width="9.140625" style="85"/>
    <col min="13547" max="13547" width="28.7109375" style="85" bestFit="1" customWidth="1"/>
    <col min="13548" max="13548" width="8.140625" style="85" bestFit="1" customWidth="1"/>
    <col min="13549" max="13552" width="9.140625" style="85"/>
    <col min="13553" max="13553" width="23.28515625" style="85" customWidth="1"/>
    <col min="13554" max="13554" width="17.28515625" style="85" customWidth="1"/>
    <col min="13555" max="13555" width="24.28515625" style="85" customWidth="1"/>
    <col min="13556" max="13802" width="9.140625" style="85"/>
    <col min="13803" max="13803" width="28.7109375" style="85" bestFit="1" customWidth="1"/>
    <col min="13804" max="13804" width="8.140625" style="85" bestFit="1" customWidth="1"/>
    <col min="13805" max="13808" width="9.140625" style="85"/>
    <col min="13809" max="13809" width="23.28515625" style="85" customWidth="1"/>
    <col min="13810" max="13810" width="17.28515625" style="85" customWidth="1"/>
    <col min="13811" max="13811" width="24.28515625" style="85" customWidth="1"/>
    <col min="13812" max="14058" width="9.140625" style="85"/>
    <col min="14059" max="14059" width="28.7109375" style="85" bestFit="1" customWidth="1"/>
    <col min="14060" max="14060" width="8.140625" style="85" bestFit="1" customWidth="1"/>
    <col min="14061" max="14064" width="9.140625" style="85"/>
    <col min="14065" max="14065" width="23.28515625" style="85" customWidth="1"/>
    <col min="14066" max="14066" width="17.28515625" style="85" customWidth="1"/>
    <col min="14067" max="14067" width="24.28515625" style="85" customWidth="1"/>
    <col min="14068" max="14314" width="9.140625" style="85"/>
    <col min="14315" max="14315" width="28.7109375" style="85" bestFit="1" customWidth="1"/>
    <col min="14316" max="14316" width="8.140625" style="85" bestFit="1" customWidth="1"/>
    <col min="14317" max="14320" width="9.140625" style="85"/>
    <col min="14321" max="14321" width="23.28515625" style="85" customWidth="1"/>
    <col min="14322" max="14322" width="17.28515625" style="85" customWidth="1"/>
    <col min="14323" max="14323" width="24.28515625" style="85" customWidth="1"/>
    <col min="14324" max="14570" width="9.140625" style="85"/>
    <col min="14571" max="14571" width="28.7109375" style="85" bestFit="1" customWidth="1"/>
    <col min="14572" max="14572" width="8.140625" style="85" bestFit="1" customWidth="1"/>
    <col min="14573" max="14576" width="9.140625" style="85"/>
    <col min="14577" max="14577" width="23.28515625" style="85" customWidth="1"/>
    <col min="14578" max="14578" width="17.28515625" style="85" customWidth="1"/>
    <col min="14579" max="14579" width="24.28515625" style="85" customWidth="1"/>
    <col min="14580" max="14826" width="9.140625" style="85"/>
    <col min="14827" max="14827" width="28.7109375" style="85" bestFit="1" customWidth="1"/>
    <col min="14828" max="14828" width="8.140625" style="85" bestFit="1" customWidth="1"/>
    <col min="14829" max="14832" width="9.140625" style="85"/>
    <col min="14833" max="14833" width="23.28515625" style="85" customWidth="1"/>
    <col min="14834" max="14834" width="17.28515625" style="85" customWidth="1"/>
    <col min="14835" max="14835" width="24.28515625" style="85" customWidth="1"/>
    <col min="14836" max="15082" width="9.140625" style="85"/>
    <col min="15083" max="15083" width="28.7109375" style="85" bestFit="1" customWidth="1"/>
    <col min="15084" max="15084" width="8.140625" style="85" bestFit="1" customWidth="1"/>
    <col min="15085" max="15088" width="9.140625" style="85"/>
    <col min="15089" max="15089" width="23.28515625" style="85" customWidth="1"/>
    <col min="15090" max="15090" width="17.28515625" style="85" customWidth="1"/>
    <col min="15091" max="15091" width="24.28515625" style="85" customWidth="1"/>
    <col min="15092" max="15338" width="9.140625" style="85"/>
    <col min="15339" max="15339" width="28.7109375" style="85" bestFit="1" customWidth="1"/>
    <col min="15340" max="15340" width="8.140625" style="85" bestFit="1" customWidth="1"/>
    <col min="15341" max="15344" width="9.140625" style="85"/>
    <col min="15345" max="15345" width="23.28515625" style="85" customWidth="1"/>
    <col min="15346" max="15346" width="17.28515625" style="85" customWidth="1"/>
    <col min="15347" max="15347" width="24.28515625" style="85" customWidth="1"/>
    <col min="15348" max="15594" width="9.140625" style="85"/>
    <col min="15595" max="15595" width="28.7109375" style="85" bestFit="1" customWidth="1"/>
    <col min="15596" max="15596" width="8.140625" style="85" bestFit="1" customWidth="1"/>
    <col min="15597" max="15600" width="9.140625" style="85"/>
    <col min="15601" max="15601" width="23.28515625" style="85" customWidth="1"/>
    <col min="15602" max="15602" width="17.28515625" style="85" customWidth="1"/>
    <col min="15603" max="15603" width="24.28515625" style="85" customWidth="1"/>
    <col min="15604" max="15850" width="9.140625" style="85"/>
    <col min="15851" max="15851" width="28.7109375" style="85" bestFit="1" customWidth="1"/>
    <col min="15852" max="15852" width="8.140625" style="85" bestFit="1" customWidth="1"/>
    <col min="15853" max="15856" width="9.140625" style="85"/>
    <col min="15857" max="15857" width="23.28515625" style="85" customWidth="1"/>
    <col min="15858" max="15858" width="17.28515625" style="85" customWidth="1"/>
    <col min="15859" max="15859" width="24.28515625" style="85" customWidth="1"/>
    <col min="15860" max="16106" width="9.140625" style="85"/>
    <col min="16107" max="16107" width="28.7109375" style="85" bestFit="1" customWidth="1"/>
    <col min="16108" max="16108" width="8.140625" style="85" bestFit="1" customWidth="1"/>
    <col min="16109" max="16112" width="9.140625" style="85"/>
    <col min="16113" max="16113" width="23.28515625" style="85" customWidth="1"/>
    <col min="16114" max="16114" width="17.28515625" style="85" customWidth="1"/>
    <col min="16115" max="16115" width="24.28515625" style="85" customWidth="1"/>
    <col min="16116" max="16384" width="9.140625" style="85"/>
  </cols>
  <sheetData>
    <row r="1" spans="1:8" s="34" customFormat="1" x14ac:dyDescent="0.2">
      <c r="A1" s="32"/>
      <c r="B1" s="33"/>
    </row>
    <row r="2" spans="1:8" s="34" customFormat="1" x14ac:dyDescent="0.2">
      <c r="A2" s="32"/>
      <c r="B2" s="33"/>
    </row>
    <row r="3" spans="1:8" s="34" customFormat="1" x14ac:dyDescent="0.2">
      <c r="A3" s="32"/>
      <c r="B3" s="33"/>
    </row>
    <row r="4" spans="1:8" s="35" customFormat="1" ht="15" customHeight="1" x14ac:dyDescent="0.2">
      <c r="A4" s="171" t="s">
        <v>100</v>
      </c>
      <c r="B4" s="172"/>
      <c r="C4" s="172"/>
      <c r="D4" s="172"/>
      <c r="E4" s="172"/>
      <c r="F4" s="172"/>
      <c r="G4" s="172"/>
      <c r="H4" s="172"/>
    </row>
    <row r="5" spans="1:8" s="35" customFormat="1" ht="15" customHeight="1" x14ac:dyDescent="0.2">
      <c r="A5" s="171" t="s">
        <v>101</v>
      </c>
      <c r="B5" s="172"/>
      <c r="C5" s="172"/>
      <c r="D5" s="172"/>
      <c r="E5" s="172"/>
      <c r="F5" s="172"/>
      <c r="G5" s="172"/>
      <c r="H5" s="172"/>
    </row>
    <row r="6" spans="1:8" s="35" customFormat="1" ht="15" x14ac:dyDescent="0.25">
      <c r="A6" s="173" t="s">
        <v>210</v>
      </c>
      <c r="B6" s="173"/>
      <c r="C6" s="173"/>
      <c r="D6" s="173"/>
      <c r="E6" s="173"/>
      <c r="F6" s="173"/>
      <c r="G6" s="173"/>
      <c r="H6" s="173"/>
    </row>
    <row r="7" spans="1:8" s="35" customFormat="1" ht="15" thickBot="1" x14ac:dyDescent="0.25">
      <c r="A7" s="36"/>
      <c r="B7" s="36"/>
      <c r="C7" s="36"/>
      <c r="D7" s="36"/>
      <c r="E7" s="36"/>
      <c r="F7" s="36"/>
      <c r="G7" s="36"/>
      <c r="H7" s="37"/>
    </row>
    <row r="8" spans="1:8" s="35" customFormat="1" ht="15" x14ac:dyDescent="0.2">
      <c r="A8" s="174" t="s">
        <v>123</v>
      </c>
      <c r="B8" s="174"/>
      <c r="C8" s="174"/>
      <c r="D8" s="174"/>
      <c r="E8" s="174"/>
      <c r="F8" s="174"/>
      <c r="G8" s="174"/>
      <c r="H8" s="38"/>
    </row>
    <row r="9" spans="1:8" s="35" customFormat="1" ht="15.75" thickBot="1" x14ac:dyDescent="0.25">
      <c r="A9" s="175"/>
      <c r="B9" s="175"/>
      <c r="C9" s="175"/>
      <c r="D9" s="175"/>
      <c r="E9" s="175"/>
      <c r="F9" s="175"/>
      <c r="G9" s="175"/>
      <c r="H9" s="39"/>
    </row>
    <row r="10" spans="1:8" s="35" customFormat="1" ht="14.25" x14ac:dyDescent="0.2">
      <c r="A10" s="40"/>
      <c r="B10" s="36"/>
      <c r="C10" s="36"/>
      <c r="D10" s="36"/>
      <c r="E10" s="36"/>
      <c r="F10" s="36"/>
      <c r="G10" s="36"/>
      <c r="H10" s="41"/>
    </row>
    <row r="11" spans="1:8" s="35" customFormat="1" ht="14.25" x14ac:dyDescent="0.2">
      <c r="A11" s="42"/>
      <c r="B11" s="43"/>
      <c r="C11" s="43"/>
      <c r="D11" s="43"/>
      <c r="E11" s="43"/>
      <c r="F11" s="43"/>
      <c r="G11" s="44"/>
      <c r="H11" s="41"/>
    </row>
    <row r="12" spans="1:8" s="35" customFormat="1" ht="15" thickBot="1" x14ac:dyDescent="0.25">
      <c r="A12" s="42"/>
      <c r="B12" s="43"/>
      <c r="C12" s="45"/>
      <c r="D12" s="43"/>
      <c r="E12" s="43"/>
      <c r="F12" s="43"/>
      <c r="G12" s="44"/>
      <c r="H12" s="41"/>
    </row>
    <row r="13" spans="1:8" s="35" customFormat="1" ht="60.75" thickBot="1" x14ac:dyDescent="0.25">
      <c r="A13" s="42"/>
      <c r="B13" s="43"/>
      <c r="C13" s="46" t="s">
        <v>35</v>
      </c>
      <c r="D13" s="47" t="s">
        <v>102</v>
      </c>
      <c r="E13" s="48" t="s">
        <v>103</v>
      </c>
      <c r="F13" s="49" t="s">
        <v>104</v>
      </c>
      <c r="G13" s="44"/>
      <c r="H13" s="41"/>
    </row>
    <row r="14" spans="1:8" s="35" customFormat="1" ht="15.75" thickTop="1" x14ac:dyDescent="0.2">
      <c r="A14" s="42"/>
      <c r="B14" s="43"/>
      <c r="C14" s="50"/>
      <c r="D14" s="51"/>
      <c r="E14" s="43"/>
      <c r="F14" s="52"/>
      <c r="G14" s="44"/>
      <c r="H14" s="41"/>
    </row>
    <row r="15" spans="1:8" s="35" customFormat="1" ht="15" x14ac:dyDescent="0.2">
      <c r="A15" s="42"/>
      <c r="B15" s="43"/>
      <c r="C15" s="50">
        <v>1</v>
      </c>
      <c r="D15" s="51" t="s">
        <v>105</v>
      </c>
      <c r="E15" s="53"/>
      <c r="F15" s="54">
        <v>1.4999999999999999E-2</v>
      </c>
      <c r="G15" s="44"/>
      <c r="H15" s="41"/>
    </row>
    <row r="16" spans="1:8" s="35" customFormat="1" ht="14.25" x14ac:dyDescent="0.2">
      <c r="A16" s="42"/>
      <c r="B16" s="43"/>
      <c r="C16" s="55"/>
      <c r="D16" s="43"/>
      <c r="E16" s="56"/>
      <c r="F16" s="57"/>
      <c r="G16" s="44"/>
      <c r="H16" s="41"/>
    </row>
    <row r="17" spans="1:8" s="35" customFormat="1" ht="15" x14ac:dyDescent="0.2">
      <c r="A17" s="42"/>
      <c r="B17" s="43"/>
      <c r="C17" s="50">
        <v>2</v>
      </c>
      <c r="D17" s="51" t="s">
        <v>106</v>
      </c>
      <c r="E17" s="53"/>
      <c r="F17" s="54">
        <f>E18+E19+E20+E21</f>
        <v>3.6499999999999998E-2</v>
      </c>
      <c r="G17" s="58"/>
      <c r="H17" s="41"/>
    </row>
    <row r="18" spans="1:8" s="35" customFormat="1" ht="14.25" x14ac:dyDescent="0.2">
      <c r="A18" s="42"/>
      <c r="B18" s="43"/>
      <c r="C18" s="59" t="s">
        <v>107</v>
      </c>
      <c r="D18" s="43" t="s">
        <v>96</v>
      </c>
      <c r="E18" s="60">
        <v>0</v>
      </c>
      <c r="F18" s="57"/>
      <c r="G18" s="44"/>
      <c r="H18" s="41"/>
    </row>
    <row r="19" spans="1:8" s="35" customFormat="1" ht="14.25" x14ac:dyDescent="0.2">
      <c r="A19" s="42"/>
      <c r="B19" s="43"/>
      <c r="C19" s="59" t="s">
        <v>108</v>
      </c>
      <c r="D19" s="43" t="s">
        <v>98</v>
      </c>
      <c r="E19" s="56">
        <v>6.5000000000000006E-3</v>
      </c>
      <c r="F19" s="57"/>
      <c r="G19" s="44"/>
      <c r="H19" s="41"/>
    </row>
    <row r="20" spans="1:8" s="35" customFormat="1" ht="14.25" x14ac:dyDescent="0.2">
      <c r="A20" s="42"/>
      <c r="B20" s="43"/>
      <c r="C20" s="59" t="s">
        <v>109</v>
      </c>
      <c r="D20" s="43" t="s">
        <v>99</v>
      </c>
      <c r="E20" s="56">
        <v>0.03</v>
      </c>
      <c r="F20" s="57"/>
      <c r="G20" s="44"/>
      <c r="H20" s="41"/>
    </row>
    <row r="21" spans="1:8" s="35" customFormat="1" ht="14.25" x14ac:dyDescent="0.2">
      <c r="A21" s="61"/>
      <c r="B21" s="62"/>
      <c r="C21" s="63" t="s">
        <v>110</v>
      </c>
      <c r="D21" s="62" t="s">
        <v>111</v>
      </c>
      <c r="E21" s="64">
        <v>0</v>
      </c>
      <c r="F21" s="65"/>
      <c r="G21" s="66"/>
      <c r="H21" s="67"/>
    </row>
    <row r="22" spans="1:8" s="35" customFormat="1" ht="14.25" x14ac:dyDescent="0.2">
      <c r="A22" s="42"/>
      <c r="B22" s="43"/>
      <c r="C22" s="68"/>
      <c r="D22" s="43"/>
      <c r="E22" s="56"/>
      <c r="F22" s="57"/>
      <c r="G22" s="44"/>
      <c r="H22" s="41"/>
    </row>
    <row r="23" spans="1:8" s="35" customFormat="1" ht="15" x14ac:dyDescent="0.2">
      <c r="A23" s="42"/>
      <c r="B23" s="43"/>
      <c r="C23" s="69" t="s">
        <v>112</v>
      </c>
      <c r="D23" s="51" t="s">
        <v>113</v>
      </c>
      <c r="E23" s="37"/>
      <c r="F23" s="54">
        <f>E24+E25+E26</f>
        <v>8.6E-3</v>
      </c>
      <c r="G23" s="44"/>
      <c r="H23" s="41"/>
    </row>
    <row r="24" spans="1:8" s="35" customFormat="1" ht="14.25" x14ac:dyDescent="0.2">
      <c r="A24" s="42"/>
      <c r="B24" s="43"/>
      <c r="C24" s="55" t="s">
        <v>95</v>
      </c>
      <c r="D24" s="43" t="s">
        <v>114</v>
      </c>
      <c r="E24" s="56">
        <v>5.5999999999999999E-3</v>
      </c>
      <c r="F24" s="57"/>
      <c r="G24" s="44"/>
      <c r="H24" s="41"/>
    </row>
    <row r="25" spans="1:8" s="35" customFormat="1" ht="14.25" x14ac:dyDescent="0.2">
      <c r="A25" s="42"/>
      <c r="B25" s="43"/>
      <c r="C25" s="55" t="s">
        <v>97</v>
      </c>
      <c r="D25" s="43" t="s">
        <v>115</v>
      </c>
      <c r="E25" s="56">
        <v>3.0000000000000001E-3</v>
      </c>
      <c r="F25" s="57"/>
      <c r="G25" s="44"/>
      <c r="H25" s="41"/>
    </row>
    <row r="26" spans="1:8" s="35" customFormat="1" ht="14.25" x14ac:dyDescent="0.2">
      <c r="A26" s="42"/>
      <c r="B26" s="43"/>
      <c r="C26" s="55"/>
      <c r="D26" s="43"/>
      <c r="E26" s="56"/>
      <c r="F26" s="57"/>
      <c r="G26" s="44"/>
      <c r="H26" s="41"/>
    </row>
    <row r="27" spans="1:8" s="35" customFormat="1" ht="14.25" x14ac:dyDescent="0.2">
      <c r="A27" s="42"/>
      <c r="B27" s="43"/>
      <c r="C27" s="55"/>
      <c r="D27" s="43"/>
      <c r="E27" s="56"/>
      <c r="F27" s="57"/>
      <c r="G27" s="44"/>
      <c r="H27" s="41"/>
    </row>
    <row r="28" spans="1:8" s="35" customFormat="1" ht="15" x14ac:dyDescent="0.2">
      <c r="A28" s="42"/>
      <c r="B28" s="43"/>
      <c r="C28" s="50">
        <v>4</v>
      </c>
      <c r="D28" s="51" t="s">
        <v>116</v>
      </c>
      <c r="E28" s="56"/>
      <c r="F28" s="54">
        <v>8.5000000000000006E-3</v>
      </c>
      <c r="G28" s="44"/>
      <c r="H28" s="41"/>
    </row>
    <row r="29" spans="1:8" s="35" customFormat="1" ht="14.25" x14ac:dyDescent="0.2">
      <c r="A29" s="42"/>
      <c r="B29" s="43"/>
      <c r="C29" s="55"/>
      <c r="D29" s="43"/>
      <c r="E29" s="56"/>
      <c r="F29" s="57"/>
      <c r="G29" s="44"/>
      <c r="H29" s="41"/>
    </row>
    <row r="30" spans="1:8" s="35" customFormat="1" ht="15" x14ac:dyDescent="0.2">
      <c r="A30" s="42"/>
      <c r="B30" s="43"/>
      <c r="C30" s="50">
        <v>5</v>
      </c>
      <c r="D30" s="51" t="s">
        <v>117</v>
      </c>
      <c r="E30" s="53"/>
      <c r="F30" s="54">
        <v>3.5000000000000003E-2</v>
      </c>
      <c r="G30" s="44"/>
      <c r="H30" s="41"/>
    </row>
    <row r="31" spans="1:8" s="35" customFormat="1" ht="15" thickBot="1" x14ac:dyDescent="0.25">
      <c r="A31" s="42"/>
      <c r="B31" s="43"/>
      <c r="C31" s="70"/>
      <c r="D31" s="71"/>
      <c r="E31" s="72"/>
      <c r="F31" s="73"/>
      <c r="G31" s="44"/>
      <c r="H31" s="41"/>
    </row>
    <row r="32" spans="1:8" s="35" customFormat="1" ht="15.75" thickBot="1" x14ac:dyDescent="0.25">
      <c r="A32" s="42"/>
      <c r="B32" s="43"/>
      <c r="C32" s="168" t="s">
        <v>118</v>
      </c>
      <c r="D32" s="168"/>
      <c r="E32" s="168"/>
      <c r="F32" s="74">
        <f>ROUND(((((1+(F15+F23))*(1+F28)*(1+F30)/(1-F17))-1)*100),2)</f>
        <v>10.89</v>
      </c>
      <c r="G32" s="44"/>
      <c r="H32" s="41"/>
    </row>
    <row r="33" spans="1:8" s="37" customFormat="1" ht="15" x14ac:dyDescent="0.2">
      <c r="A33" s="42"/>
      <c r="B33" s="43"/>
      <c r="C33" s="45"/>
      <c r="D33" s="75"/>
      <c r="E33" s="76"/>
      <c r="F33" s="58"/>
      <c r="G33" s="44"/>
      <c r="H33" s="41"/>
    </row>
    <row r="34" spans="1:8" s="35" customFormat="1" ht="14.25" x14ac:dyDescent="0.2">
      <c r="A34" s="77"/>
      <c r="B34" s="78" t="s">
        <v>119</v>
      </c>
      <c r="C34" s="79" t="s">
        <v>120</v>
      </c>
      <c r="D34" s="79"/>
      <c r="E34" s="79"/>
      <c r="F34" s="79"/>
      <c r="G34" s="80"/>
      <c r="H34" s="81"/>
    </row>
    <row r="35" spans="1:8" s="35" customFormat="1" ht="14.25" x14ac:dyDescent="0.2">
      <c r="A35" s="82"/>
      <c r="B35" s="79"/>
      <c r="C35" s="79" t="s">
        <v>121</v>
      </c>
      <c r="D35" s="79"/>
      <c r="E35" s="79"/>
      <c r="F35" s="79"/>
      <c r="G35" s="80"/>
      <c r="H35" s="81"/>
    </row>
    <row r="36" spans="1:8" s="35" customFormat="1" ht="14.25" x14ac:dyDescent="0.2">
      <c r="A36" s="82"/>
      <c r="B36" s="79"/>
      <c r="C36" s="169" t="s">
        <v>122</v>
      </c>
      <c r="D36" s="169"/>
      <c r="E36" s="169"/>
      <c r="F36" s="169"/>
      <c r="G36" s="169"/>
      <c r="H36" s="169"/>
    </row>
    <row r="37" spans="1:8" s="34" customFormat="1" ht="13.5" thickBot="1" x14ac:dyDescent="0.25">
      <c r="A37" s="83"/>
      <c r="B37" s="84"/>
      <c r="C37" s="170"/>
      <c r="D37" s="170"/>
      <c r="E37" s="170"/>
      <c r="F37" s="170"/>
      <c r="G37" s="170"/>
      <c r="H37" s="170"/>
    </row>
    <row r="38" spans="1:8" s="34" customFormat="1" x14ac:dyDescent="0.2">
      <c r="A38" s="32"/>
      <c r="B38" s="33"/>
    </row>
    <row r="39" spans="1:8" s="34" customFormat="1" x14ac:dyDescent="0.2">
      <c r="A39" s="32"/>
      <c r="B39" s="33"/>
    </row>
    <row r="40" spans="1:8" s="34" customFormat="1" x14ac:dyDescent="0.2">
      <c r="A40" s="32"/>
      <c r="B40" s="33"/>
    </row>
    <row r="41" spans="1:8" s="34" customFormat="1" x14ac:dyDescent="0.2">
      <c r="A41" s="32"/>
      <c r="B41" s="33"/>
    </row>
    <row r="42" spans="1:8" s="34" customFormat="1" x14ac:dyDescent="0.2">
      <c r="A42" s="32"/>
      <c r="B42" s="33"/>
    </row>
    <row r="43" spans="1:8" s="34" customFormat="1" x14ac:dyDescent="0.2">
      <c r="A43" s="32"/>
      <c r="B43" s="33"/>
    </row>
    <row r="44" spans="1:8" s="34" customFormat="1" x14ac:dyDescent="0.2">
      <c r="A44" s="32"/>
      <c r="B44" s="33"/>
    </row>
  </sheetData>
  <mergeCells count="7">
    <mergeCell ref="C32:E32"/>
    <mergeCell ref="C36:H37"/>
    <mergeCell ref="A4:H4"/>
    <mergeCell ref="A5:H5"/>
    <mergeCell ref="A6:H6"/>
    <mergeCell ref="A8:G8"/>
    <mergeCell ref="A9:G9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37"/>
  <sheetViews>
    <sheetView view="pageBreakPreview" zoomScaleNormal="100" zoomScaleSheetLayoutView="100" workbookViewId="0">
      <pane ySplit="10" topLeftCell="A11" activePane="bottomLeft" state="frozen"/>
      <selection pane="bottomLeft" activeCell="A11" sqref="A11"/>
    </sheetView>
  </sheetViews>
  <sheetFormatPr defaultRowHeight="15.75" x14ac:dyDescent="0.25"/>
  <cols>
    <col min="1" max="1" width="12.7109375" style="18" customWidth="1"/>
    <col min="2" max="2" width="11.85546875" style="89" customWidth="1"/>
    <col min="3" max="3" width="11.5703125" style="18" bestFit="1" customWidth="1"/>
    <col min="4" max="4" width="45.7109375" style="19" customWidth="1"/>
    <col min="5" max="5" width="9.28515625" style="16" bestFit="1" customWidth="1"/>
    <col min="6" max="6" width="13.7109375" style="90" bestFit="1" customWidth="1"/>
    <col min="7" max="8" width="12.7109375" style="17" customWidth="1"/>
    <col min="9" max="9" width="9.140625" style="16"/>
    <col min="10" max="10" width="10.140625" style="16" bestFit="1" customWidth="1"/>
    <col min="11" max="253" width="9.140625" style="16"/>
    <col min="254" max="254" width="12.7109375" style="16" customWidth="1"/>
    <col min="255" max="255" width="2.7109375" style="16" customWidth="1"/>
    <col min="256" max="256" width="12.7109375" style="16" customWidth="1"/>
    <col min="257" max="257" width="45.7109375" style="16" customWidth="1"/>
    <col min="258" max="258" width="8.7109375" style="16" customWidth="1"/>
    <col min="259" max="261" width="12.7109375" style="16" customWidth="1"/>
    <col min="262" max="509" width="9.140625" style="16"/>
    <col min="510" max="510" width="12.7109375" style="16" customWidth="1"/>
    <col min="511" max="511" width="2.7109375" style="16" customWidth="1"/>
    <col min="512" max="512" width="12.7109375" style="16" customWidth="1"/>
    <col min="513" max="513" width="45.7109375" style="16" customWidth="1"/>
    <col min="514" max="514" width="8.7109375" style="16" customWidth="1"/>
    <col min="515" max="517" width="12.7109375" style="16" customWidth="1"/>
    <col min="518" max="765" width="9.140625" style="16"/>
    <col min="766" max="766" width="12.7109375" style="16" customWidth="1"/>
    <col min="767" max="767" width="2.7109375" style="16" customWidth="1"/>
    <col min="768" max="768" width="12.7109375" style="16" customWidth="1"/>
    <col min="769" max="769" width="45.7109375" style="16" customWidth="1"/>
    <col min="770" max="770" width="8.7109375" style="16" customWidth="1"/>
    <col min="771" max="773" width="12.7109375" style="16" customWidth="1"/>
    <col min="774" max="1021" width="9.140625" style="16"/>
    <col min="1022" max="1022" width="12.7109375" style="16" customWidth="1"/>
    <col min="1023" max="1023" width="2.7109375" style="16" customWidth="1"/>
    <col min="1024" max="1024" width="12.7109375" style="16" customWidth="1"/>
    <col min="1025" max="1025" width="45.7109375" style="16" customWidth="1"/>
    <col min="1026" max="1026" width="8.7109375" style="16" customWidth="1"/>
    <col min="1027" max="1029" width="12.7109375" style="16" customWidth="1"/>
    <col min="1030" max="1277" width="9.140625" style="16"/>
    <col min="1278" max="1278" width="12.7109375" style="16" customWidth="1"/>
    <col min="1279" max="1279" width="2.7109375" style="16" customWidth="1"/>
    <col min="1280" max="1280" width="12.7109375" style="16" customWidth="1"/>
    <col min="1281" max="1281" width="45.7109375" style="16" customWidth="1"/>
    <col min="1282" max="1282" width="8.7109375" style="16" customWidth="1"/>
    <col min="1283" max="1285" width="12.7109375" style="16" customWidth="1"/>
    <col min="1286" max="1533" width="9.140625" style="16"/>
    <col min="1534" max="1534" width="12.7109375" style="16" customWidth="1"/>
    <col min="1535" max="1535" width="2.7109375" style="16" customWidth="1"/>
    <col min="1536" max="1536" width="12.7109375" style="16" customWidth="1"/>
    <col min="1537" max="1537" width="45.7109375" style="16" customWidth="1"/>
    <col min="1538" max="1538" width="8.7109375" style="16" customWidth="1"/>
    <col min="1539" max="1541" width="12.7109375" style="16" customWidth="1"/>
    <col min="1542" max="1789" width="9.140625" style="16"/>
    <col min="1790" max="1790" width="12.7109375" style="16" customWidth="1"/>
    <col min="1791" max="1791" width="2.7109375" style="16" customWidth="1"/>
    <col min="1792" max="1792" width="12.7109375" style="16" customWidth="1"/>
    <col min="1793" max="1793" width="45.7109375" style="16" customWidth="1"/>
    <col min="1794" max="1794" width="8.7109375" style="16" customWidth="1"/>
    <col min="1795" max="1797" width="12.7109375" style="16" customWidth="1"/>
    <col min="1798" max="2045" width="9.140625" style="16"/>
    <col min="2046" max="2046" width="12.7109375" style="16" customWidth="1"/>
    <col min="2047" max="2047" width="2.7109375" style="16" customWidth="1"/>
    <col min="2048" max="2048" width="12.7109375" style="16" customWidth="1"/>
    <col min="2049" max="2049" width="45.7109375" style="16" customWidth="1"/>
    <col min="2050" max="2050" width="8.7109375" style="16" customWidth="1"/>
    <col min="2051" max="2053" width="12.7109375" style="16" customWidth="1"/>
    <col min="2054" max="2301" width="9.140625" style="16"/>
    <col min="2302" max="2302" width="12.7109375" style="16" customWidth="1"/>
    <col min="2303" max="2303" width="2.7109375" style="16" customWidth="1"/>
    <col min="2304" max="2304" width="12.7109375" style="16" customWidth="1"/>
    <col min="2305" max="2305" width="45.7109375" style="16" customWidth="1"/>
    <col min="2306" max="2306" width="8.7109375" style="16" customWidth="1"/>
    <col min="2307" max="2309" width="12.7109375" style="16" customWidth="1"/>
    <col min="2310" max="2557" width="9.140625" style="16"/>
    <col min="2558" max="2558" width="12.7109375" style="16" customWidth="1"/>
    <col min="2559" max="2559" width="2.7109375" style="16" customWidth="1"/>
    <col min="2560" max="2560" width="12.7109375" style="16" customWidth="1"/>
    <col min="2561" max="2561" width="45.7109375" style="16" customWidth="1"/>
    <col min="2562" max="2562" width="8.7109375" style="16" customWidth="1"/>
    <col min="2563" max="2565" width="12.7109375" style="16" customWidth="1"/>
    <col min="2566" max="2813" width="9.140625" style="16"/>
    <col min="2814" max="2814" width="12.7109375" style="16" customWidth="1"/>
    <col min="2815" max="2815" width="2.7109375" style="16" customWidth="1"/>
    <col min="2816" max="2816" width="12.7109375" style="16" customWidth="1"/>
    <col min="2817" max="2817" width="45.7109375" style="16" customWidth="1"/>
    <col min="2818" max="2818" width="8.7109375" style="16" customWidth="1"/>
    <col min="2819" max="2821" width="12.7109375" style="16" customWidth="1"/>
    <col min="2822" max="3069" width="9.140625" style="16"/>
    <col min="3070" max="3070" width="12.7109375" style="16" customWidth="1"/>
    <col min="3071" max="3071" width="2.7109375" style="16" customWidth="1"/>
    <col min="3072" max="3072" width="12.7109375" style="16" customWidth="1"/>
    <col min="3073" max="3073" width="45.7109375" style="16" customWidth="1"/>
    <col min="3074" max="3074" width="8.7109375" style="16" customWidth="1"/>
    <col min="3075" max="3077" width="12.7109375" style="16" customWidth="1"/>
    <col min="3078" max="3325" width="9.140625" style="16"/>
    <col min="3326" max="3326" width="12.7109375" style="16" customWidth="1"/>
    <col min="3327" max="3327" width="2.7109375" style="16" customWidth="1"/>
    <col min="3328" max="3328" width="12.7109375" style="16" customWidth="1"/>
    <col min="3329" max="3329" width="45.7109375" style="16" customWidth="1"/>
    <col min="3330" max="3330" width="8.7109375" style="16" customWidth="1"/>
    <col min="3331" max="3333" width="12.7109375" style="16" customWidth="1"/>
    <col min="3334" max="3581" width="9.140625" style="16"/>
    <col min="3582" max="3582" width="12.7109375" style="16" customWidth="1"/>
    <col min="3583" max="3583" width="2.7109375" style="16" customWidth="1"/>
    <col min="3584" max="3584" width="12.7109375" style="16" customWidth="1"/>
    <col min="3585" max="3585" width="45.7109375" style="16" customWidth="1"/>
    <col min="3586" max="3586" width="8.7109375" style="16" customWidth="1"/>
    <col min="3587" max="3589" width="12.7109375" style="16" customWidth="1"/>
    <col min="3590" max="3837" width="9.140625" style="16"/>
    <col min="3838" max="3838" width="12.7109375" style="16" customWidth="1"/>
    <col min="3839" max="3839" width="2.7109375" style="16" customWidth="1"/>
    <col min="3840" max="3840" width="12.7109375" style="16" customWidth="1"/>
    <col min="3841" max="3841" width="45.7109375" style="16" customWidth="1"/>
    <col min="3842" max="3842" width="8.7109375" style="16" customWidth="1"/>
    <col min="3843" max="3845" width="12.7109375" style="16" customWidth="1"/>
    <col min="3846" max="4093" width="9.140625" style="16"/>
    <col min="4094" max="4094" width="12.7109375" style="16" customWidth="1"/>
    <col min="4095" max="4095" width="2.7109375" style="16" customWidth="1"/>
    <col min="4096" max="4096" width="12.7109375" style="16" customWidth="1"/>
    <col min="4097" max="4097" width="45.7109375" style="16" customWidth="1"/>
    <col min="4098" max="4098" width="8.7109375" style="16" customWidth="1"/>
    <col min="4099" max="4101" width="12.7109375" style="16" customWidth="1"/>
    <col min="4102" max="4349" width="9.140625" style="16"/>
    <col min="4350" max="4350" width="12.7109375" style="16" customWidth="1"/>
    <col min="4351" max="4351" width="2.7109375" style="16" customWidth="1"/>
    <col min="4352" max="4352" width="12.7109375" style="16" customWidth="1"/>
    <col min="4353" max="4353" width="45.7109375" style="16" customWidth="1"/>
    <col min="4354" max="4354" width="8.7109375" style="16" customWidth="1"/>
    <col min="4355" max="4357" width="12.7109375" style="16" customWidth="1"/>
    <col min="4358" max="4605" width="9.140625" style="16"/>
    <col min="4606" max="4606" width="12.7109375" style="16" customWidth="1"/>
    <col min="4607" max="4607" width="2.7109375" style="16" customWidth="1"/>
    <col min="4608" max="4608" width="12.7109375" style="16" customWidth="1"/>
    <col min="4609" max="4609" width="45.7109375" style="16" customWidth="1"/>
    <col min="4610" max="4610" width="8.7109375" style="16" customWidth="1"/>
    <col min="4611" max="4613" width="12.7109375" style="16" customWidth="1"/>
    <col min="4614" max="4861" width="9.140625" style="16"/>
    <col min="4862" max="4862" width="12.7109375" style="16" customWidth="1"/>
    <col min="4863" max="4863" width="2.7109375" style="16" customWidth="1"/>
    <col min="4864" max="4864" width="12.7109375" style="16" customWidth="1"/>
    <col min="4865" max="4865" width="45.7109375" style="16" customWidth="1"/>
    <col min="4866" max="4866" width="8.7109375" style="16" customWidth="1"/>
    <col min="4867" max="4869" width="12.7109375" style="16" customWidth="1"/>
    <col min="4870" max="5117" width="9.140625" style="16"/>
    <col min="5118" max="5118" width="12.7109375" style="16" customWidth="1"/>
    <col min="5119" max="5119" width="2.7109375" style="16" customWidth="1"/>
    <col min="5120" max="5120" width="12.7109375" style="16" customWidth="1"/>
    <col min="5121" max="5121" width="45.7109375" style="16" customWidth="1"/>
    <col min="5122" max="5122" width="8.7109375" style="16" customWidth="1"/>
    <col min="5123" max="5125" width="12.7109375" style="16" customWidth="1"/>
    <col min="5126" max="5373" width="9.140625" style="16"/>
    <col min="5374" max="5374" width="12.7109375" style="16" customWidth="1"/>
    <col min="5375" max="5375" width="2.7109375" style="16" customWidth="1"/>
    <col min="5376" max="5376" width="12.7109375" style="16" customWidth="1"/>
    <col min="5377" max="5377" width="45.7109375" style="16" customWidth="1"/>
    <col min="5378" max="5378" width="8.7109375" style="16" customWidth="1"/>
    <col min="5379" max="5381" width="12.7109375" style="16" customWidth="1"/>
    <col min="5382" max="5629" width="9.140625" style="16"/>
    <col min="5630" max="5630" width="12.7109375" style="16" customWidth="1"/>
    <col min="5631" max="5631" width="2.7109375" style="16" customWidth="1"/>
    <col min="5632" max="5632" width="12.7109375" style="16" customWidth="1"/>
    <col min="5633" max="5633" width="45.7109375" style="16" customWidth="1"/>
    <col min="5634" max="5634" width="8.7109375" style="16" customWidth="1"/>
    <col min="5635" max="5637" width="12.7109375" style="16" customWidth="1"/>
    <col min="5638" max="5885" width="9.140625" style="16"/>
    <col min="5886" max="5886" width="12.7109375" style="16" customWidth="1"/>
    <col min="5887" max="5887" width="2.7109375" style="16" customWidth="1"/>
    <col min="5888" max="5888" width="12.7109375" style="16" customWidth="1"/>
    <col min="5889" max="5889" width="45.7109375" style="16" customWidth="1"/>
    <col min="5890" max="5890" width="8.7109375" style="16" customWidth="1"/>
    <col min="5891" max="5893" width="12.7109375" style="16" customWidth="1"/>
    <col min="5894" max="6141" width="9.140625" style="16"/>
    <col min="6142" max="6142" width="12.7109375" style="16" customWidth="1"/>
    <col min="6143" max="6143" width="2.7109375" style="16" customWidth="1"/>
    <col min="6144" max="6144" width="12.7109375" style="16" customWidth="1"/>
    <col min="6145" max="6145" width="45.7109375" style="16" customWidth="1"/>
    <col min="6146" max="6146" width="8.7109375" style="16" customWidth="1"/>
    <col min="6147" max="6149" width="12.7109375" style="16" customWidth="1"/>
    <col min="6150" max="6397" width="9.140625" style="16"/>
    <col min="6398" max="6398" width="12.7109375" style="16" customWidth="1"/>
    <col min="6399" max="6399" width="2.7109375" style="16" customWidth="1"/>
    <col min="6400" max="6400" width="12.7109375" style="16" customWidth="1"/>
    <col min="6401" max="6401" width="45.7109375" style="16" customWidth="1"/>
    <col min="6402" max="6402" width="8.7109375" style="16" customWidth="1"/>
    <col min="6403" max="6405" width="12.7109375" style="16" customWidth="1"/>
    <col min="6406" max="6653" width="9.140625" style="16"/>
    <col min="6654" max="6654" width="12.7109375" style="16" customWidth="1"/>
    <col min="6655" max="6655" width="2.7109375" style="16" customWidth="1"/>
    <col min="6656" max="6656" width="12.7109375" style="16" customWidth="1"/>
    <col min="6657" max="6657" width="45.7109375" style="16" customWidth="1"/>
    <col min="6658" max="6658" width="8.7109375" style="16" customWidth="1"/>
    <col min="6659" max="6661" width="12.7109375" style="16" customWidth="1"/>
    <col min="6662" max="6909" width="9.140625" style="16"/>
    <col min="6910" max="6910" width="12.7109375" style="16" customWidth="1"/>
    <col min="6911" max="6911" width="2.7109375" style="16" customWidth="1"/>
    <col min="6912" max="6912" width="12.7109375" style="16" customWidth="1"/>
    <col min="6913" max="6913" width="45.7109375" style="16" customWidth="1"/>
    <col min="6914" max="6914" width="8.7109375" style="16" customWidth="1"/>
    <col min="6915" max="6917" width="12.7109375" style="16" customWidth="1"/>
    <col min="6918" max="7165" width="9.140625" style="16"/>
    <col min="7166" max="7166" width="12.7109375" style="16" customWidth="1"/>
    <col min="7167" max="7167" width="2.7109375" style="16" customWidth="1"/>
    <col min="7168" max="7168" width="12.7109375" style="16" customWidth="1"/>
    <col min="7169" max="7169" width="45.7109375" style="16" customWidth="1"/>
    <col min="7170" max="7170" width="8.7109375" style="16" customWidth="1"/>
    <col min="7171" max="7173" width="12.7109375" style="16" customWidth="1"/>
    <col min="7174" max="7421" width="9.140625" style="16"/>
    <col min="7422" max="7422" width="12.7109375" style="16" customWidth="1"/>
    <col min="7423" max="7423" width="2.7109375" style="16" customWidth="1"/>
    <col min="7424" max="7424" width="12.7109375" style="16" customWidth="1"/>
    <col min="7425" max="7425" width="45.7109375" style="16" customWidth="1"/>
    <col min="7426" max="7426" width="8.7109375" style="16" customWidth="1"/>
    <col min="7427" max="7429" width="12.7109375" style="16" customWidth="1"/>
    <col min="7430" max="7677" width="9.140625" style="16"/>
    <col min="7678" max="7678" width="12.7109375" style="16" customWidth="1"/>
    <col min="7679" max="7679" width="2.7109375" style="16" customWidth="1"/>
    <col min="7680" max="7680" width="12.7109375" style="16" customWidth="1"/>
    <col min="7681" max="7681" width="45.7109375" style="16" customWidth="1"/>
    <col min="7682" max="7682" width="8.7109375" style="16" customWidth="1"/>
    <col min="7683" max="7685" width="12.7109375" style="16" customWidth="1"/>
    <col min="7686" max="7933" width="9.140625" style="16"/>
    <col min="7934" max="7934" width="12.7109375" style="16" customWidth="1"/>
    <col min="7935" max="7935" width="2.7109375" style="16" customWidth="1"/>
    <col min="7936" max="7936" width="12.7109375" style="16" customWidth="1"/>
    <col min="7937" max="7937" width="45.7109375" style="16" customWidth="1"/>
    <col min="7938" max="7938" width="8.7109375" style="16" customWidth="1"/>
    <col min="7939" max="7941" width="12.7109375" style="16" customWidth="1"/>
    <col min="7942" max="8189" width="9.140625" style="16"/>
    <col min="8190" max="8190" width="12.7109375" style="16" customWidth="1"/>
    <col min="8191" max="8191" width="2.7109375" style="16" customWidth="1"/>
    <col min="8192" max="8192" width="12.7109375" style="16" customWidth="1"/>
    <col min="8193" max="8193" width="45.7109375" style="16" customWidth="1"/>
    <col min="8194" max="8194" width="8.7109375" style="16" customWidth="1"/>
    <col min="8195" max="8197" width="12.7109375" style="16" customWidth="1"/>
    <col min="8198" max="8445" width="9.140625" style="16"/>
    <col min="8446" max="8446" width="12.7109375" style="16" customWidth="1"/>
    <col min="8447" max="8447" width="2.7109375" style="16" customWidth="1"/>
    <col min="8448" max="8448" width="12.7109375" style="16" customWidth="1"/>
    <col min="8449" max="8449" width="45.7109375" style="16" customWidth="1"/>
    <col min="8450" max="8450" width="8.7109375" style="16" customWidth="1"/>
    <col min="8451" max="8453" width="12.7109375" style="16" customWidth="1"/>
    <col min="8454" max="8701" width="9.140625" style="16"/>
    <col min="8702" max="8702" width="12.7109375" style="16" customWidth="1"/>
    <col min="8703" max="8703" width="2.7109375" style="16" customWidth="1"/>
    <col min="8704" max="8704" width="12.7109375" style="16" customWidth="1"/>
    <col min="8705" max="8705" width="45.7109375" style="16" customWidth="1"/>
    <col min="8706" max="8706" width="8.7109375" style="16" customWidth="1"/>
    <col min="8707" max="8709" width="12.7109375" style="16" customWidth="1"/>
    <col min="8710" max="8957" width="9.140625" style="16"/>
    <col min="8958" max="8958" width="12.7109375" style="16" customWidth="1"/>
    <col min="8959" max="8959" width="2.7109375" style="16" customWidth="1"/>
    <col min="8960" max="8960" width="12.7109375" style="16" customWidth="1"/>
    <col min="8961" max="8961" width="45.7109375" style="16" customWidth="1"/>
    <col min="8962" max="8962" width="8.7109375" style="16" customWidth="1"/>
    <col min="8963" max="8965" width="12.7109375" style="16" customWidth="1"/>
    <col min="8966" max="9213" width="9.140625" style="16"/>
    <col min="9214" max="9214" width="12.7109375" style="16" customWidth="1"/>
    <col min="9215" max="9215" width="2.7109375" style="16" customWidth="1"/>
    <col min="9216" max="9216" width="12.7109375" style="16" customWidth="1"/>
    <col min="9217" max="9217" width="45.7109375" style="16" customWidth="1"/>
    <col min="9218" max="9218" width="8.7109375" style="16" customWidth="1"/>
    <col min="9219" max="9221" width="12.7109375" style="16" customWidth="1"/>
    <col min="9222" max="9469" width="9.140625" style="16"/>
    <col min="9470" max="9470" width="12.7109375" style="16" customWidth="1"/>
    <col min="9471" max="9471" width="2.7109375" style="16" customWidth="1"/>
    <col min="9472" max="9472" width="12.7109375" style="16" customWidth="1"/>
    <col min="9473" max="9473" width="45.7109375" style="16" customWidth="1"/>
    <col min="9474" max="9474" width="8.7109375" style="16" customWidth="1"/>
    <col min="9475" max="9477" width="12.7109375" style="16" customWidth="1"/>
    <col min="9478" max="9725" width="9.140625" style="16"/>
    <col min="9726" max="9726" width="12.7109375" style="16" customWidth="1"/>
    <col min="9727" max="9727" width="2.7109375" style="16" customWidth="1"/>
    <col min="9728" max="9728" width="12.7109375" style="16" customWidth="1"/>
    <col min="9729" max="9729" width="45.7109375" style="16" customWidth="1"/>
    <col min="9730" max="9730" width="8.7109375" style="16" customWidth="1"/>
    <col min="9731" max="9733" width="12.7109375" style="16" customWidth="1"/>
    <col min="9734" max="9981" width="9.140625" style="16"/>
    <col min="9982" max="9982" width="12.7109375" style="16" customWidth="1"/>
    <col min="9983" max="9983" width="2.7109375" style="16" customWidth="1"/>
    <col min="9984" max="9984" width="12.7109375" style="16" customWidth="1"/>
    <col min="9985" max="9985" width="45.7109375" style="16" customWidth="1"/>
    <col min="9986" max="9986" width="8.7109375" style="16" customWidth="1"/>
    <col min="9987" max="9989" width="12.7109375" style="16" customWidth="1"/>
    <col min="9990" max="10237" width="9.140625" style="16"/>
    <col min="10238" max="10238" width="12.7109375" style="16" customWidth="1"/>
    <col min="10239" max="10239" width="2.7109375" style="16" customWidth="1"/>
    <col min="10240" max="10240" width="12.7109375" style="16" customWidth="1"/>
    <col min="10241" max="10241" width="45.7109375" style="16" customWidth="1"/>
    <col min="10242" max="10242" width="8.7109375" style="16" customWidth="1"/>
    <col min="10243" max="10245" width="12.7109375" style="16" customWidth="1"/>
    <col min="10246" max="10493" width="9.140625" style="16"/>
    <col min="10494" max="10494" width="12.7109375" style="16" customWidth="1"/>
    <col min="10495" max="10495" width="2.7109375" style="16" customWidth="1"/>
    <col min="10496" max="10496" width="12.7109375" style="16" customWidth="1"/>
    <col min="10497" max="10497" width="45.7109375" style="16" customWidth="1"/>
    <col min="10498" max="10498" width="8.7109375" style="16" customWidth="1"/>
    <col min="10499" max="10501" width="12.7109375" style="16" customWidth="1"/>
    <col min="10502" max="10749" width="9.140625" style="16"/>
    <col min="10750" max="10750" width="12.7109375" style="16" customWidth="1"/>
    <col min="10751" max="10751" width="2.7109375" style="16" customWidth="1"/>
    <col min="10752" max="10752" width="12.7109375" style="16" customWidth="1"/>
    <col min="10753" max="10753" width="45.7109375" style="16" customWidth="1"/>
    <col min="10754" max="10754" width="8.7109375" style="16" customWidth="1"/>
    <col min="10755" max="10757" width="12.7109375" style="16" customWidth="1"/>
    <col min="10758" max="11005" width="9.140625" style="16"/>
    <col min="11006" max="11006" width="12.7109375" style="16" customWidth="1"/>
    <col min="11007" max="11007" width="2.7109375" style="16" customWidth="1"/>
    <col min="11008" max="11008" width="12.7109375" style="16" customWidth="1"/>
    <col min="11009" max="11009" width="45.7109375" style="16" customWidth="1"/>
    <col min="11010" max="11010" width="8.7109375" style="16" customWidth="1"/>
    <col min="11011" max="11013" width="12.7109375" style="16" customWidth="1"/>
    <col min="11014" max="11261" width="9.140625" style="16"/>
    <col min="11262" max="11262" width="12.7109375" style="16" customWidth="1"/>
    <col min="11263" max="11263" width="2.7109375" style="16" customWidth="1"/>
    <col min="11264" max="11264" width="12.7109375" style="16" customWidth="1"/>
    <col min="11265" max="11265" width="45.7109375" style="16" customWidth="1"/>
    <col min="11266" max="11266" width="8.7109375" style="16" customWidth="1"/>
    <col min="11267" max="11269" width="12.7109375" style="16" customWidth="1"/>
    <col min="11270" max="11517" width="9.140625" style="16"/>
    <col min="11518" max="11518" width="12.7109375" style="16" customWidth="1"/>
    <col min="11519" max="11519" width="2.7109375" style="16" customWidth="1"/>
    <col min="11520" max="11520" width="12.7109375" style="16" customWidth="1"/>
    <col min="11521" max="11521" width="45.7109375" style="16" customWidth="1"/>
    <col min="11522" max="11522" width="8.7109375" style="16" customWidth="1"/>
    <col min="11523" max="11525" width="12.7109375" style="16" customWidth="1"/>
    <col min="11526" max="11773" width="9.140625" style="16"/>
    <col min="11774" max="11774" width="12.7109375" style="16" customWidth="1"/>
    <col min="11775" max="11775" width="2.7109375" style="16" customWidth="1"/>
    <col min="11776" max="11776" width="12.7109375" style="16" customWidth="1"/>
    <col min="11777" max="11777" width="45.7109375" style="16" customWidth="1"/>
    <col min="11778" max="11778" width="8.7109375" style="16" customWidth="1"/>
    <col min="11779" max="11781" width="12.7109375" style="16" customWidth="1"/>
    <col min="11782" max="12029" width="9.140625" style="16"/>
    <col min="12030" max="12030" width="12.7109375" style="16" customWidth="1"/>
    <col min="12031" max="12031" width="2.7109375" style="16" customWidth="1"/>
    <col min="12032" max="12032" width="12.7109375" style="16" customWidth="1"/>
    <col min="12033" max="12033" width="45.7109375" style="16" customWidth="1"/>
    <col min="12034" max="12034" width="8.7109375" style="16" customWidth="1"/>
    <col min="12035" max="12037" width="12.7109375" style="16" customWidth="1"/>
    <col min="12038" max="12285" width="9.140625" style="16"/>
    <col min="12286" max="12286" width="12.7109375" style="16" customWidth="1"/>
    <col min="12287" max="12287" width="2.7109375" style="16" customWidth="1"/>
    <col min="12288" max="12288" width="12.7109375" style="16" customWidth="1"/>
    <col min="12289" max="12289" width="45.7109375" style="16" customWidth="1"/>
    <col min="12290" max="12290" width="8.7109375" style="16" customWidth="1"/>
    <col min="12291" max="12293" width="12.7109375" style="16" customWidth="1"/>
    <col min="12294" max="12541" width="9.140625" style="16"/>
    <col min="12542" max="12542" width="12.7109375" style="16" customWidth="1"/>
    <col min="12543" max="12543" width="2.7109375" style="16" customWidth="1"/>
    <col min="12544" max="12544" width="12.7109375" style="16" customWidth="1"/>
    <col min="12545" max="12545" width="45.7109375" style="16" customWidth="1"/>
    <col min="12546" max="12546" width="8.7109375" style="16" customWidth="1"/>
    <col min="12547" max="12549" width="12.7109375" style="16" customWidth="1"/>
    <col min="12550" max="12797" width="9.140625" style="16"/>
    <col min="12798" max="12798" width="12.7109375" style="16" customWidth="1"/>
    <col min="12799" max="12799" width="2.7109375" style="16" customWidth="1"/>
    <col min="12800" max="12800" width="12.7109375" style="16" customWidth="1"/>
    <col min="12801" max="12801" width="45.7109375" style="16" customWidth="1"/>
    <col min="12802" max="12802" width="8.7109375" style="16" customWidth="1"/>
    <col min="12803" max="12805" width="12.7109375" style="16" customWidth="1"/>
    <col min="12806" max="13053" width="9.140625" style="16"/>
    <col min="13054" max="13054" width="12.7109375" style="16" customWidth="1"/>
    <col min="13055" max="13055" width="2.7109375" style="16" customWidth="1"/>
    <col min="13056" max="13056" width="12.7109375" style="16" customWidth="1"/>
    <col min="13057" max="13057" width="45.7109375" style="16" customWidth="1"/>
    <col min="13058" max="13058" width="8.7109375" style="16" customWidth="1"/>
    <col min="13059" max="13061" width="12.7109375" style="16" customWidth="1"/>
    <col min="13062" max="13309" width="9.140625" style="16"/>
    <col min="13310" max="13310" width="12.7109375" style="16" customWidth="1"/>
    <col min="13311" max="13311" width="2.7109375" style="16" customWidth="1"/>
    <col min="13312" max="13312" width="12.7109375" style="16" customWidth="1"/>
    <col min="13313" max="13313" width="45.7109375" style="16" customWidth="1"/>
    <col min="13314" max="13314" width="8.7109375" style="16" customWidth="1"/>
    <col min="13315" max="13317" width="12.7109375" style="16" customWidth="1"/>
    <col min="13318" max="13565" width="9.140625" style="16"/>
    <col min="13566" max="13566" width="12.7109375" style="16" customWidth="1"/>
    <col min="13567" max="13567" width="2.7109375" style="16" customWidth="1"/>
    <col min="13568" max="13568" width="12.7109375" style="16" customWidth="1"/>
    <col min="13569" max="13569" width="45.7109375" style="16" customWidth="1"/>
    <col min="13570" max="13570" width="8.7109375" style="16" customWidth="1"/>
    <col min="13571" max="13573" width="12.7109375" style="16" customWidth="1"/>
    <col min="13574" max="13821" width="9.140625" style="16"/>
    <col min="13822" max="13822" width="12.7109375" style="16" customWidth="1"/>
    <col min="13823" max="13823" width="2.7109375" style="16" customWidth="1"/>
    <col min="13824" max="13824" width="12.7109375" style="16" customWidth="1"/>
    <col min="13825" max="13825" width="45.7109375" style="16" customWidth="1"/>
    <col min="13826" max="13826" width="8.7109375" style="16" customWidth="1"/>
    <col min="13827" max="13829" width="12.7109375" style="16" customWidth="1"/>
    <col min="13830" max="14077" width="9.140625" style="16"/>
    <col min="14078" max="14078" width="12.7109375" style="16" customWidth="1"/>
    <col min="14079" max="14079" width="2.7109375" style="16" customWidth="1"/>
    <col min="14080" max="14080" width="12.7109375" style="16" customWidth="1"/>
    <col min="14081" max="14081" width="45.7109375" style="16" customWidth="1"/>
    <col min="14082" max="14082" width="8.7109375" style="16" customWidth="1"/>
    <col min="14083" max="14085" width="12.7109375" style="16" customWidth="1"/>
    <col min="14086" max="14333" width="9.140625" style="16"/>
    <col min="14334" max="14334" width="12.7109375" style="16" customWidth="1"/>
    <col min="14335" max="14335" width="2.7109375" style="16" customWidth="1"/>
    <col min="14336" max="14336" width="12.7109375" style="16" customWidth="1"/>
    <col min="14337" max="14337" width="45.7109375" style="16" customWidth="1"/>
    <col min="14338" max="14338" width="8.7109375" style="16" customWidth="1"/>
    <col min="14339" max="14341" width="12.7109375" style="16" customWidth="1"/>
    <col min="14342" max="14589" width="9.140625" style="16"/>
    <col min="14590" max="14590" width="12.7109375" style="16" customWidth="1"/>
    <col min="14591" max="14591" width="2.7109375" style="16" customWidth="1"/>
    <col min="14592" max="14592" width="12.7109375" style="16" customWidth="1"/>
    <col min="14593" max="14593" width="45.7109375" style="16" customWidth="1"/>
    <col min="14594" max="14594" width="8.7109375" style="16" customWidth="1"/>
    <col min="14595" max="14597" width="12.7109375" style="16" customWidth="1"/>
    <col min="14598" max="14845" width="9.140625" style="16"/>
    <col min="14846" max="14846" width="12.7109375" style="16" customWidth="1"/>
    <col min="14847" max="14847" width="2.7109375" style="16" customWidth="1"/>
    <col min="14848" max="14848" width="12.7109375" style="16" customWidth="1"/>
    <col min="14849" max="14849" width="45.7109375" style="16" customWidth="1"/>
    <col min="14850" max="14850" width="8.7109375" style="16" customWidth="1"/>
    <col min="14851" max="14853" width="12.7109375" style="16" customWidth="1"/>
    <col min="14854" max="15101" width="9.140625" style="16"/>
    <col min="15102" max="15102" width="12.7109375" style="16" customWidth="1"/>
    <col min="15103" max="15103" width="2.7109375" style="16" customWidth="1"/>
    <col min="15104" max="15104" width="12.7109375" style="16" customWidth="1"/>
    <col min="15105" max="15105" width="45.7109375" style="16" customWidth="1"/>
    <col min="15106" max="15106" width="8.7109375" style="16" customWidth="1"/>
    <col min="15107" max="15109" width="12.7109375" style="16" customWidth="1"/>
    <col min="15110" max="15357" width="9.140625" style="16"/>
    <col min="15358" max="15358" width="12.7109375" style="16" customWidth="1"/>
    <col min="15359" max="15359" width="2.7109375" style="16" customWidth="1"/>
    <col min="15360" max="15360" width="12.7109375" style="16" customWidth="1"/>
    <col min="15361" max="15361" width="45.7109375" style="16" customWidth="1"/>
    <col min="15362" max="15362" width="8.7109375" style="16" customWidth="1"/>
    <col min="15363" max="15365" width="12.7109375" style="16" customWidth="1"/>
    <col min="15366" max="15613" width="9.140625" style="16"/>
    <col min="15614" max="15614" width="12.7109375" style="16" customWidth="1"/>
    <col min="15615" max="15615" width="2.7109375" style="16" customWidth="1"/>
    <col min="15616" max="15616" width="12.7109375" style="16" customWidth="1"/>
    <col min="15617" max="15617" width="45.7109375" style="16" customWidth="1"/>
    <col min="15618" max="15618" width="8.7109375" style="16" customWidth="1"/>
    <col min="15619" max="15621" width="12.7109375" style="16" customWidth="1"/>
    <col min="15622" max="15869" width="9.140625" style="16"/>
    <col min="15870" max="15870" width="12.7109375" style="16" customWidth="1"/>
    <col min="15871" max="15871" width="2.7109375" style="16" customWidth="1"/>
    <col min="15872" max="15872" width="12.7109375" style="16" customWidth="1"/>
    <col min="15873" max="15873" width="45.7109375" style="16" customWidth="1"/>
    <col min="15874" max="15874" width="8.7109375" style="16" customWidth="1"/>
    <col min="15875" max="15877" width="12.7109375" style="16" customWidth="1"/>
    <col min="15878" max="16125" width="9.140625" style="16"/>
    <col min="16126" max="16126" width="12.7109375" style="16" customWidth="1"/>
    <col min="16127" max="16127" width="2.7109375" style="16" customWidth="1"/>
    <col min="16128" max="16128" width="12.7109375" style="16" customWidth="1"/>
    <col min="16129" max="16129" width="45.7109375" style="16" customWidth="1"/>
    <col min="16130" max="16130" width="8.7109375" style="16" customWidth="1"/>
    <col min="16131" max="16133" width="12.7109375" style="16" customWidth="1"/>
    <col min="16134" max="16384" width="9.140625" style="16"/>
  </cols>
  <sheetData>
    <row r="1" spans="1:8" s="87" customFormat="1" ht="15.75" customHeight="1" x14ac:dyDescent="0.2">
      <c r="A1" s="1"/>
      <c r="B1" s="148" t="s">
        <v>54</v>
      </c>
      <c r="C1" s="148"/>
      <c r="D1" s="148"/>
      <c r="E1" s="148"/>
      <c r="F1" s="148"/>
      <c r="G1" s="148"/>
      <c r="H1" s="148"/>
    </row>
    <row r="2" spans="1:8" s="87" customFormat="1" ht="15.75" customHeight="1" x14ac:dyDescent="0.2">
      <c r="A2" s="1"/>
      <c r="B2" s="148" t="s">
        <v>0</v>
      </c>
      <c r="C2" s="148"/>
      <c r="D2" s="148"/>
      <c r="E2" s="148"/>
      <c r="F2" s="148"/>
      <c r="G2" s="148"/>
      <c r="H2" s="148"/>
    </row>
    <row r="3" spans="1:8" s="87" customFormat="1" ht="15.75" customHeight="1" x14ac:dyDescent="0.2">
      <c r="A3" s="1"/>
      <c r="B3" s="149" t="s">
        <v>300</v>
      </c>
      <c r="C3" s="149"/>
      <c r="D3" s="149"/>
      <c r="E3" s="149"/>
      <c r="F3" s="149"/>
      <c r="G3" s="149"/>
      <c r="H3" s="149"/>
    </row>
    <row r="4" spans="1:8" s="87" customFormat="1" x14ac:dyDescent="0.2">
      <c r="A4" s="4"/>
      <c r="B4" s="86"/>
      <c r="C4" s="86"/>
      <c r="D4" s="3"/>
      <c r="E4" s="6"/>
      <c r="F4" s="6"/>
      <c r="G4" s="6"/>
      <c r="H4" s="6"/>
    </row>
    <row r="5" spans="1:8" s="87" customFormat="1" x14ac:dyDescent="0.2">
      <c r="A5" s="11" t="s">
        <v>11</v>
      </c>
      <c r="B5" s="15" t="s">
        <v>287</v>
      </c>
      <c r="C5" s="15"/>
      <c r="D5" s="15"/>
    </row>
    <row r="6" spans="1:8" s="87" customFormat="1" x14ac:dyDescent="0.2"/>
    <row r="7" spans="1:8" s="87" customFormat="1" x14ac:dyDescent="0.2">
      <c r="A7" s="141" t="s">
        <v>301</v>
      </c>
      <c r="B7" s="88"/>
      <c r="C7" s="88"/>
      <c r="D7" s="88"/>
      <c r="E7" s="88"/>
      <c r="F7" s="13"/>
      <c r="G7" s="13"/>
      <c r="H7" s="13"/>
    </row>
    <row r="8" spans="1:8" s="87" customFormat="1" x14ac:dyDescent="0.2">
      <c r="A8" s="88"/>
      <c r="B8" s="88"/>
      <c r="C8" s="88"/>
      <c r="D8" s="88"/>
      <c r="E8" s="88"/>
      <c r="F8" s="88"/>
      <c r="G8" s="88"/>
    </row>
    <row r="9" spans="1:8" ht="31.5" x14ac:dyDescent="0.25">
      <c r="A9" s="104" t="s">
        <v>2</v>
      </c>
      <c r="B9" s="104" t="s">
        <v>223</v>
      </c>
      <c r="C9" s="105" t="s">
        <v>224</v>
      </c>
      <c r="D9" s="105" t="s">
        <v>170</v>
      </c>
      <c r="E9" s="105" t="s">
        <v>225</v>
      </c>
      <c r="F9" s="106" t="s">
        <v>226</v>
      </c>
      <c r="G9" s="106" t="s">
        <v>227</v>
      </c>
      <c r="H9" s="106" t="s">
        <v>228</v>
      </c>
    </row>
    <row r="10" spans="1:8" x14ac:dyDescent="0.25">
      <c r="A10" s="113"/>
      <c r="B10" s="114"/>
      <c r="C10" s="113"/>
      <c r="D10" s="107"/>
      <c r="E10" s="108"/>
      <c r="F10" s="115"/>
      <c r="G10" s="116"/>
      <c r="H10" s="116"/>
    </row>
    <row r="11" spans="1:8" ht="31.5" x14ac:dyDescent="0.25">
      <c r="A11" s="117" t="s">
        <v>17</v>
      </c>
      <c r="B11" s="118"/>
      <c r="C11" s="101" t="s">
        <v>233</v>
      </c>
      <c r="D11" s="109" t="s">
        <v>125</v>
      </c>
      <c r="E11" s="101" t="s">
        <v>28</v>
      </c>
      <c r="F11" s="115"/>
      <c r="G11" s="116"/>
      <c r="H11" s="116"/>
    </row>
    <row r="12" spans="1:8" ht="94.5" x14ac:dyDescent="0.25">
      <c r="A12" s="113"/>
      <c r="B12" s="114" t="s">
        <v>229</v>
      </c>
      <c r="C12" s="138">
        <v>73467</v>
      </c>
      <c r="D12" s="107" t="s">
        <v>126</v>
      </c>
      <c r="E12" s="108" t="s">
        <v>127</v>
      </c>
      <c r="F12" s="115">
        <v>146.12364505641617</v>
      </c>
      <c r="G12" s="116" t="s">
        <v>289</v>
      </c>
      <c r="H12" s="116">
        <f>ROUND(F12*G12,2)</f>
        <v>14333.27</v>
      </c>
    </row>
    <row r="13" spans="1:8" ht="31.5" x14ac:dyDescent="0.25">
      <c r="A13" s="113"/>
      <c r="B13" s="114" t="s">
        <v>229</v>
      </c>
      <c r="C13" s="138">
        <v>88316</v>
      </c>
      <c r="D13" s="107" t="s">
        <v>128</v>
      </c>
      <c r="E13" s="108" t="s">
        <v>30</v>
      </c>
      <c r="F13" s="115">
        <v>146.12364505641617</v>
      </c>
      <c r="G13" s="116" t="s">
        <v>277</v>
      </c>
      <c r="H13" s="116">
        <f>ROUND(F13*G13,2)</f>
        <v>2190.39</v>
      </c>
    </row>
    <row r="14" spans="1:8" x14ac:dyDescent="0.25">
      <c r="A14" s="119"/>
      <c r="B14" s="114"/>
      <c r="C14" s="119" t="s">
        <v>17</v>
      </c>
      <c r="D14" s="107" t="s">
        <v>129</v>
      </c>
      <c r="E14" s="108"/>
      <c r="F14" s="115"/>
      <c r="G14" s="116"/>
      <c r="H14" s="116">
        <f>SUBTOTAL(9,H12:H13)</f>
        <v>16523.66</v>
      </c>
    </row>
    <row r="15" spans="1:8" x14ac:dyDescent="0.25">
      <c r="A15" s="113"/>
      <c r="B15" s="114"/>
      <c r="C15" s="113"/>
      <c r="D15" s="107"/>
      <c r="E15" s="108"/>
      <c r="F15" s="115"/>
      <c r="G15" s="116"/>
      <c r="H15" s="116"/>
    </row>
    <row r="16" spans="1:8" ht="31.5" x14ac:dyDescent="0.25">
      <c r="A16" s="117" t="s">
        <v>18</v>
      </c>
      <c r="B16" s="118"/>
      <c r="C16" s="101" t="s">
        <v>234</v>
      </c>
      <c r="D16" s="110" t="s">
        <v>131</v>
      </c>
      <c r="E16" s="101" t="s">
        <v>43</v>
      </c>
      <c r="F16" s="115"/>
      <c r="G16" s="116"/>
      <c r="H16" s="116"/>
    </row>
    <row r="17" spans="1:10" x14ac:dyDescent="0.25">
      <c r="A17" s="117"/>
      <c r="B17" s="114" t="s">
        <v>261</v>
      </c>
      <c r="C17" s="113" t="s">
        <v>264</v>
      </c>
      <c r="D17" s="137" t="s">
        <v>263</v>
      </c>
      <c r="E17" s="108" t="s">
        <v>43</v>
      </c>
      <c r="F17" s="115">
        <v>14</v>
      </c>
      <c r="G17" s="116">
        <v>1896.45</v>
      </c>
      <c r="H17" s="116">
        <f>ROUND(F17*G17,2)</f>
        <v>26550.3</v>
      </c>
    </row>
    <row r="18" spans="1:10" x14ac:dyDescent="0.25">
      <c r="A18" s="119"/>
      <c r="B18" s="114"/>
      <c r="C18" s="119" t="s">
        <v>18</v>
      </c>
      <c r="D18" s="107" t="s">
        <v>129</v>
      </c>
      <c r="E18" s="108"/>
      <c r="F18" s="115"/>
      <c r="G18" s="116"/>
      <c r="H18" s="116">
        <f>SUBTOTAL(9,H17:H17)</f>
        <v>26550.3</v>
      </c>
    </row>
    <row r="19" spans="1:10" x14ac:dyDescent="0.25">
      <c r="A19" s="113"/>
      <c r="B19" s="114"/>
      <c r="C19" s="113"/>
      <c r="D19" s="107"/>
      <c r="E19" s="108"/>
      <c r="F19" s="115"/>
      <c r="G19" s="116"/>
      <c r="H19" s="116"/>
    </row>
    <row r="20" spans="1:10" ht="31.5" x14ac:dyDescent="0.25">
      <c r="A20" s="117" t="s">
        <v>19</v>
      </c>
      <c r="B20" s="118"/>
      <c r="C20" s="101" t="s">
        <v>235</v>
      </c>
      <c r="D20" s="110" t="s">
        <v>132</v>
      </c>
      <c r="E20" s="101" t="s">
        <v>43</v>
      </c>
      <c r="F20" s="115"/>
      <c r="G20" s="116"/>
      <c r="H20" s="116"/>
    </row>
    <row r="21" spans="1:10" ht="31.5" x14ac:dyDescent="0.25">
      <c r="A21" s="113"/>
      <c r="B21" s="114" t="s">
        <v>231</v>
      </c>
      <c r="C21" s="113" t="s">
        <v>259</v>
      </c>
      <c r="D21" s="107" t="s">
        <v>133</v>
      </c>
      <c r="E21" s="108" t="s">
        <v>43</v>
      </c>
      <c r="F21" s="115">
        <v>14</v>
      </c>
      <c r="G21" s="116">
        <v>3310.94</v>
      </c>
      <c r="H21" s="116">
        <f t="shared" ref="H21:H22" si="0">ROUND(F21*G21,2)</f>
        <v>46353.16</v>
      </c>
    </row>
    <row r="22" spans="1:10" ht="31.5" x14ac:dyDescent="0.25">
      <c r="A22" s="113"/>
      <c r="B22" s="114" t="s">
        <v>231</v>
      </c>
      <c r="C22" s="136" t="s">
        <v>260</v>
      </c>
      <c r="D22" s="107" t="s">
        <v>134</v>
      </c>
      <c r="E22" s="108" t="s">
        <v>43</v>
      </c>
      <c r="F22" s="115">
        <v>14</v>
      </c>
      <c r="G22" s="116">
        <v>6454.46</v>
      </c>
      <c r="H22" s="116">
        <f t="shared" si="0"/>
        <v>90362.44</v>
      </c>
    </row>
    <row r="23" spans="1:10" ht="31.5" x14ac:dyDescent="0.25">
      <c r="A23" s="113"/>
      <c r="B23" s="114" t="s">
        <v>229</v>
      </c>
      <c r="C23" s="138">
        <v>100319</v>
      </c>
      <c r="D23" s="107" t="s">
        <v>135</v>
      </c>
      <c r="E23" s="108" t="s">
        <v>136</v>
      </c>
      <c r="F23" s="115">
        <v>7</v>
      </c>
      <c r="G23" s="116" t="s">
        <v>295</v>
      </c>
      <c r="H23" s="116">
        <f t="shared" ref="H23:H25" si="1">ROUND(F23*G23,2)</f>
        <v>109303.67</v>
      </c>
    </row>
    <row r="24" spans="1:10" ht="31.5" x14ac:dyDescent="0.25">
      <c r="A24" s="113"/>
      <c r="B24" s="114" t="s">
        <v>229</v>
      </c>
      <c r="C24" s="138">
        <v>100321</v>
      </c>
      <c r="D24" s="107" t="s">
        <v>137</v>
      </c>
      <c r="E24" s="108" t="s">
        <v>136</v>
      </c>
      <c r="F24" s="115">
        <v>7</v>
      </c>
      <c r="G24" s="116" t="s">
        <v>296</v>
      </c>
      <c r="H24" s="116">
        <f t="shared" si="1"/>
        <v>23451.119999999999</v>
      </c>
    </row>
    <row r="25" spans="1:10" ht="31.5" x14ac:dyDescent="0.25">
      <c r="A25" s="113"/>
      <c r="B25" s="114" t="s">
        <v>229</v>
      </c>
      <c r="C25" s="138">
        <v>93572</v>
      </c>
      <c r="D25" s="107" t="s">
        <v>138</v>
      </c>
      <c r="E25" s="108" t="s">
        <v>136</v>
      </c>
      <c r="F25" s="115">
        <v>14</v>
      </c>
      <c r="G25" s="116" t="s">
        <v>294</v>
      </c>
      <c r="H25" s="116">
        <f t="shared" si="1"/>
        <v>66816.539999999994</v>
      </c>
    </row>
    <row r="26" spans="1:10" x14ac:dyDescent="0.25">
      <c r="A26" s="119"/>
      <c r="B26" s="114"/>
      <c r="C26" s="119" t="s">
        <v>19</v>
      </c>
      <c r="D26" s="107" t="s">
        <v>129</v>
      </c>
      <c r="E26" s="108"/>
      <c r="F26" s="115"/>
      <c r="G26" s="116"/>
      <c r="H26" s="116">
        <f>SUBTOTAL(9,H21:H25)</f>
        <v>336286.93</v>
      </c>
      <c r="J26" s="17"/>
    </row>
    <row r="27" spans="1:10" x14ac:dyDescent="0.25">
      <c r="A27" s="113"/>
      <c r="B27" s="114"/>
      <c r="C27" s="113"/>
      <c r="D27" s="107"/>
      <c r="E27" s="108"/>
      <c r="F27" s="115"/>
      <c r="G27" s="116"/>
      <c r="H27" s="116"/>
    </row>
    <row r="28" spans="1:10" ht="78.75" x14ac:dyDescent="0.25">
      <c r="A28" s="117" t="s">
        <v>20</v>
      </c>
      <c r="B28" s="118"/>
      <c r="C28" s="101" t="s">
        <v>236</v>
      </c>
      <c r="D28" s="110" t="s">
        <v>139</v>
      </c>
      <c r="E28" s="101" t="s">
        <v>43</v>
      </c>
      <c r="F28" s="115"/>
      <c r="G28" s="116"/>
      <c r="H28" s="116"/>
    </row>
    <row r="29" spans="1:10" ht="31.5" x14ac:dyDescent="0.25">
      <c r="A29" s="113"/>
      <c r="B29" s="114" t="s">
        <v>231</v>
      </c>
      <c r="C29" s="136" t="s">
        <v>260</v>
      </c>
      <c r="D29" s="107" t="s">
        <v>134</v>
      </c>
      <c r="E29" s="108" t="s">
        <v>43</v>
      </c>
      <c r="F29" s="115">
        <v>1</v>
      </c>
      <c r="G29" s="116">
        <v>6474.26</v>
      </c>
      <c r="H29" s="116">
        <f>ROUND(F29*G29,2)</f>
        <v>6474.26</v>
      </c>
    </row>
    <row r="30" spans="1:10" x14ac:dyDescent="0.25">
      <c r="A30" s="119"/>
      <c r="B30" s="114"/>
      <c r="C30" s="119" t="s">
        <v>20</v>
      </c>
      <c r="D30" s="107" t="s">
        <v>129</v>
      </c>
      <c r="E30" s="108"/>
      <c r="F30" s="115"/>
      <c r="G30" s="116"/>
      <c r="H30" s="116">
        <f>SUBTOTAL(9,H29)</f>
        <v>6474.26</v>
      </c>
    </row>
    <row r="31" spans="1:10" x14ac:dyDescent="0.25">
      <c r="A31" s="113"/>
      <c r="B31" s="114"/>
      <c r="C31" s="113"/>
      <c r="D31" s="107"/>
      <c r="E31" s="108"/>
      <c r="F31" s="115"/>
      <c r="G31" s="116"/>
      <c r="H31" s="116"/>
    </row>
    <row r="32" spans="1:10" ht="31.5" x14ac:dyDescent="0.25">
      <c r="A32" s="117" t="s">
        <v>21</v>
      </c>
      <c r="B32" s="118"/>
      <c r="C32" s="101" t="s">
        <v>237</v>
      </c>
      <c r="D32" s="110" t="s">
        <v>140</v>
      </c>
      <c r="E32" s="101" t="s">
        <v>31</v>
      </c>
      <c r="F32" s="115"/>
      <c r="G32" s="116"/>
      <c r="H32" s="116"/>
    </row>
    <row r="33" spans="1:8" ht="47.25" x14ac:dyDescent="0.25">
      <c r="A33" s="113"/>
      <c r="B33" s="114" t="s">
        <v>230</v>
      </c>
      <c r="C33" s="138">
        <v>4417</v>
      </c>
      <c r="D33" s="107" t="s">
        <v>141</v>
      </c>
      <c r="E33" s="108" t="s">
        <v>29</v>
      </c>
      <c r="F33" s="115">
        <v>1</v>
      </c>
      <c r="G33" s="116" t="s">
        <v>265</v>
      </c>
      <c r="H33" s="116">
        <f t="shared" ref="H33:H36" si="2">ROUND(F33*G33,2)</f>
        <v>5.26</v>
      </c>
    </row>
    <row r="34" spans="1:8" ht="47.25" x14ac:dyDescent="0.25">
      <c r="A34" s="113"/>
      <c r="B34" s="114" t="s">
        <v>230</v>
      </c>
      <c r="C34" s="138">
        <v>4491</v>
      </c>
      <c r="D34" s="107" t="s">
        <v>142</v>
      </c>
      <c r="E34" s="108" t="s">
        <v>29</v>
      </c>
      <c r="F34" s="115">
        <v>4</v>
      </c>
      <c r="G34" s="116" t="s">
        <v>280</v>
      </c>
      <c r="H34" s="116">
        <f t="shared" si="2"/>
        <v>25.44</v>
      </c>
    </row>
    <row r="35" spans="1:8" ht="47.25" x14ac:dyDescent="0.25">
      <c r="A35" s="113"/>
      <c r="B35" s="114" t="s">
        <v>230</v>
      </c>
      <c r="C35" s="138">
        <v>4813</v>
      </c>
      <c r="D35" s="107" t="s">
        <v>143</v>
      </c>
      <c r="E35" s="108" t="s">
        <v>31</v>
      </c>
      <c r="F35" s="115">
        <v>1</v>
      </c>
      <c r="G35" s="116" t="s">
        <v>286</v>
      </c>
      <c r="H35" s="116">
        <f t="shared" si="2"/>
        <v>160</v>
      </c>
    </row>
    <row r="36" spans="1:8" ht="31.5" x14ac:dyDescent="0.25">
      <c r="A36" s="113"/>
      <c r="B36" s="114" t="s">
        <v>230</v>
      </c>
      <c r="C36" s="138">
        <v>5075</v>
      </c>
      <c r="D36" s="107" t="s">
        <v>144</v>
      </c>
      <c r="E36" s="108" t="s">
        <v>26</v>
      </c>
      <c r="F36" s="115">
        <v>0.11</v>
      </c>
      <c r="G36" s="116" t="s">
        <v>272</v>
      </c>
      <c r="H36" s="116">
        <f t="shared" si="2"/>
        <v>1.37</v>
      </c>
    </row>
    <row r="37" spans="1:8" ht="31.5" x14ac:dyDescent="0.25">
      <c r="A37" s="113"/>
      <c r="B37" s="114" t="s">
        <v>229</v>
      </c>
      <c r="C37" s="138">
        <v>88262</v>
      </c>
      <c r="D37" s="107" t="s">
        <v>145</v>
      </c>
      <c r="E37" s="108" t="s">
        <v>30</v>
      </c>
      <c r="F37" s="115">
        <v>1</v>
      </c>
      <c r="G37" s="116" t="s">
        <v>274</v>
      </c>
      <c r="H37" s="116">
        <f t="shared" ref="H37:H39" si="3">ROUND(F37*G37,2)</f>
        <v>18.98</v>
      </c>
    </row>
    <row r="38" spans="1:8" ht="31.5" x14ac:dyDescent="0.25">
      <c r="A38" s="113"/>
      <c r="B38" s="114" t="s">
        <v>229</v>
      </c>
      <c r="C38" s="138">
        <v>88316</v>
      </c>
      <c r="D38" s="107" t="s">
        <v>128</v>
      </c>
      <c r="E38" s="108" t="s">
        <v>30</v>
      </c>
      <c r="F38" s="115">
        <v>2</v>
      </c>
      <c r="G38" s="116" t="s">
        <v>277</v>
      </c>
      <c r="H38" s="116">
        <f t="shared" si="3"/>
        <v>29.98</v>
      </c>
    </row>
    <row r="39" spans="1:8" ht="63" x14ac:dyDescent="0.25">
      <c r="A39" s="113"/>
      <c r="B39" s="114" t="s">
        <v>229</v>
      </c>
      <c r="C39" s="138">
        <v>94962</v>
      </c>
      <c r="D39" s="107" t="s">
        <v>146</v>
      </c>
      <c r="E39" s="108" t="s">
        <v>27</v>
      </c>
      <c r="F39" s="115">
        <v>0.01</v>
      </c>
      <c r="G39" s="116" t="s">
        <v>292</v>
      </c>
      <c r="H39" s="116">
        <f t="shared" si="3"/>
        <v>2.93</v>
      </c>
    </row>
    <row r="40" spans="1:8" x14ac:dyDescent="0.25">
      <c r="A40" s="119"/>
      <c r="B40" s="114"/>
      <c r="C40" s="119" t="s">
        <v>21</v>
      </c>
      <c r="D40" s="107" t="s">
        <v>129</v>
      </c>
      <c r="E40" s="108"/>
      <c r="F40" s="115"/>
      <c r="G40" s="116"/>
      <c r="H40" s="116">
        <f>SUBTOTAL(9,H33:H39)</f>
        <v>243.95999999999998</v>
      </c>
    </row>
    <row r="41" spans="1:8" x14ac:dyDescent="0.25">
      <c r="A41" s="113"/>
      <c r="B41" s="114"/>
      <c r="C41" s="113"/>
      <c r="D41" s="107"/>
      <c r="E41" s="108"/>
      <c r="F41" s="115"/>
      <c r="G41" s="116"/>
      <c r="H41" s="116"/>
    </row>
    <row r="42" spans="1:8" ht="31.5" x14ac:dyDescent="0.25">
      <c r="A42" s="117" t="s">
        <v>22</v>
      </c>
      <c r="B42" s="118"/>
      <c r="C42" s="101" t="s">
        <v>238</v>
      </c>
      <c r="D42" s="110" t="s">
        <v>149</v>
      </c>
      <c r="E42" s="101" t="s">
        <v>27</v>
      </c>
      <c r="F42" s="115"/>
      <c r="G42" s="116"/>
      <c r="H42" s="116"/>
    </row>
    <row r="43" spans="1:8" ht="31.5" x14ac:dyDescent="0.25">
      <c r="A43" s="113"/>
      <c r="B43" s="114" t="s">
        <v>229</v>
      </c>
      <c r="C43" s="138">
        <v>88316</v>
      </c>
      <c r="D43" s="107" t="s">
        <v>128</v>
      </c>
      <c r="E43" s="108" t="s">
        <v>30</v>
      </c>
      <c r="F43" s="115">
        <v>3</v>
      </c>
      <c r="G43" s="116" t="s">
        <v>277</v>
      </c>
      <c r="H43" s="116">
        <f>ROUND(F43*G43,2)</f>
        <v>44.97</v>
      </c>
    </row>
    <row r="44" spans="1:8" x14ac:dyDescent="0.25">
      <c r="A44" s="119"/>
      <c r="B44" s="114"/>
      <c r="C44" s="119" t="s">
        <v>22</v>
      </c>
      <c r="D44" s="107" t="s">
        <v>129</v>
      </c>
      <c r="E44" s="108"/>
      <c r="F44" s="115"/>
      <c r="G44" s="116"/>
      <c r="H44" s="116">
        <f>SUBTOTAL(9,H43)</f>
        <v>44.97</v>
      </c>
    </row>
    <row r="45" spans="1:8" x14ac:dyDescent="0.25">
      <c r="A45" s="113"/>
      <c r="B45" s="114"/>
      <c r="C45" s="113"/>
      <c r="D45" s="107"/>
      <c r="E45" s="108"/>
      <c r="F45" s="115"/>
      <c r="G45" s="116"/>
      <c r="H45" s="116"/>
    </row>
    <row r="46" spans="1:8" ht="31.5" x14ac:dyDescent="0.25">
      <c r="A46" s="117" t="s">
        <v>23</v>
      </c>
      <c r="B46" s="118"/>
      <c r="C46" s="101" t="s">
        <v>239</v>
      </c>
      <c r="D46" s="110" t="s">
        <v>13</v>
      </c>
      <c r="E46" s="101" t="s">
        <v>27</v>
      </c>
      <c r="F46" s="115"/>
      <c r="G46" s="116"/>
      <c r="H46" s="116"/>
    </row>
    <row r="47" spans="1:8" x14ac:dyDescent="0.25">
      <c r="A47" s="113"/>
      <c r="B47" s="114" t="s">
        <v>230</v>
      </c>
      <c r="C47" s="138">
        <v>1379</v>
      </c>
      <c r="D47" s="107" t="s">
        <v>147</v>
      </c>
      <c r="E47" s="108" t="s">
        <v>26</v>
      </c>
      <c r="F47" s="115">
        <v>130</v>
      </c>
      <c r="G47" s="116" t="s">
        <v>267</v>
      </c>
      <c r="H47" s="116">
        <f>ROUND(F47*G47,2)</f>
        <v>70.2</v>
      </c>
    </row>
    <row r="48" spans="1:8" ht="31.5" x14ac:dyDescent="0.25">
      <c r="A48" s="113"/>
      <c r="B48" s="114" t="s">
        <v>229</v>
      </c>
      <c r="C48" s="138">
        <v>88316</v>
      </c>
      <c r="D48" s="107" t="s">
        <v>128</v>
      </c>
      <c r="E48" s="108" t="s">
        <v>30</v>
      </c>
      <c r="F48" s="115">
        <v>9.4117000000000006E-2</v>
      </c>
      <c r="G48" s="116" t="s">
        <v>277</v>
      </c>
      <c r="H48" s="116">
        <f>ROUND(F48*G48,2)</f>
        <v>1.41</v>
      </c>
    </row>
    <row r="49" spans="1:8" x14ac:dyDescent="0.25">
      <c r="A49" s="119"/>
      <c r="B49" s="114"/>
      <c r="C49" s="119" t="s">
        <v>23</v>
      </c>
      <c r="D49" s="107" t="s">
        <v>129</v>
      </c>
      <c r="E49" s="108"/>
      <c r="F49" s="115"/>
      <c r="G49" s="116"/>
      <c r="H49" s="116">
        <f>SUBTOTAL(9,H47:H48)</f>
        <v>71.61</v>
      </c>
    </row>
    <row r="50" spans="1:8" x14ac:dyDescent="0.25">
      <c r="A50" s="113"/>
      <c r="B50" s="114"/>
      <c r="C50" s="113"/>
      <c r="D50" s="107"/>
      <c r="E50" s="108"/>
      <c r="F50" s="115"/>
      <c r="G50" s="116"/>
      <c r="H50" s="116"/>
    </row>
    <row r="51" spans="1:8" ht="47.25" x14ac:dyDescent="0.25">
      <c r="A51" s="117" t="s">
        <v>24</v>
      </c>
      <c r="B51" s="118"/>
      <c r="C51" s="101" t="s">
        <v>240</v>
      </c>
      <c r="D51" s="110" t="s">
        <v>150</v>
      </c>
      <c r="E51" s="101" t="s">
        <v>27</v>
      </c>
      <c r="F51" s="115"/>
      <c r="G51" s="116"/>
      <c r="H51" s="116"/>
    </row>
    <row r="52" spans="1:8" ht="31.5" x14ac:dyDescent="0.25">
      <c r="A52" s="113"/>
      <c r="B52" s="114" t="s">
        <v>229</v>
      </c>
      <c r="C52" s="138">
        <v>88316</v>
      </c>
      <c r="D52" s="107" t="s">
        <v>128</v>
      </c>
      <c r="E52" s="108" t="s">
        <v>30</v>
      </c>
      <c r="F52" s="115">
        <v>1.5</v>
      </c>
      <c r="G52" s="116" t="s">
        <v>277</v>
      </c>
      <c r="H52" s="116">
        <f>ROUND(F52*G52,2)</f>
        <v>22.49</v>
      </c>
    </row>
    <row r="53" spans="1:8" x14ac:dyDescent="0.25">
      <c r="A53" s="119"/>
      <c r="B53" s="114"/>
      <c r="C53" s="119" t="s">
        <v>24</v>
      </c>
      <c r="D53" s="107" t="s">
        <v>129</v>
      </c>
      <c r="E53" s="108"/>
      <c r="F53" s="115"/>
      <c r="G53" s="116"/>
      <c r="H53" s="116">
        <f>SUBTOTAL(9,H52)</f>
        <v>22.49</v>
      </c>
    </row>
    <row r="54" spans="1:8" x14ac:dyDescent="0.25">
      <c r="A54" s="113"/>
      <c r="B54" s="114"/>
      <c r="C54" s="113"/>
      <c r="D54" s="107"/>
      <c r="E54" s="108"/>
      <c r="F54" s="115"/>
      <c r="G54" s="116"/>
      <c r="H54" s="116"/>
    </row>
    <row r="55" spans="1:8" ht="31.5" x14ac:dyDescent="0.25">
      <c r="A55" s="117" t="s">
        <v>171</v>
      </c>
      <c r="B55" s="118"/>
      <c r="C55" s="101" t="s">
        <v>241</v>
      </c>
      <c r="D55" s="110" t="s">
        <v>151</v>
      </c>
      <c r="E55" s="101" t="s">
        <v>27</v>
      </c>
      <c r="F55" s="115"/>
      <c r="G55" s="116"/>
      <c r="H55" s="116"/>
    </row>
    <row r="56" spans="1:8" ht="63" x14ac:dyDescent="0.25">
      <c r="A56" s="113"/>
      <c r="B56" s="114" t="s">
        <v>229</v>
      </c>
      <c r="C56" s="138">
        <v>5851</v>
      </c>
      <c r="D56" s="107" t="s">
        <v>152</v>
      </c>
      <c r="E56" s="108" t="s">
        <v>127</v>
      </c>
      <c r="F56" s="115">
        <v>9.3457999999999996E-3</v>
      </c>
      <c r="G56" s="116" t="s">
        <v>281</v>
      </c>
      <c r="H56" s="116">
        <f t="shared" ref="H56:H59" si="4">ROUND(F56*G56,2)</f>
        <v>1.43</v>
      </c>
    </row>
    <row r="57" spans="1:8" ht="63" x14ac:dyDescent="0.25">
      <c r="A57" s="113"/>
      <c r="B57" s="114" t="s">
        <v>229</v>
      </c>
      <c r="C57" s="138">
        <v>5944</v>
      </c>
      <c r="D57" s="107" t="s">
        <v>153</v>
      </c>
      <c r="E57" s="108" t="s">
        <v>127</v>
      </c>
      <c r="F57" s="115">
        <v>5.4206000000000002E-3</v>
      </c>
      <c r="G57" s="116" t="s">
        <v>288</v>
      </c>
      <c r="H57" s="116">
        <f t="shared" si="4"/>
        <v>0.73</v>
      </c>
    </row>
    <row r="58" spans="1:8" ht="63" x14ac:dyDescent="0.25">
      <c r="A58" s="113"/>
      <c r="B58" s="114" t="s">
        <v>229</v>
      </c>
      <c r="C58" s="138">
        <v>5946</v>
      </c>
      <c r="D58" s="107" t="s">
        <v>154</v>
      </c>
      <c r="E58" s="108" t="s">
        <v>148</v>
      </c>
      <c r="F58" s="115">
        <v>3.9252000000000002E-3</v>
      </c>
      <c r="G58" s="116" t="s">
        <v>284</v>
      </c>
      <c r="H58" s="116">
        <f t="shared" si="4"/>
        <v>0.23</v>
      </c>
    </row>
    <row r="59" spans="1:8" ht="31.5" x14ac:dyDescent="0.25">
      <c r="A59" s="113"/>
      <c r="B59" s="114" t="s">
        <v>229</v>
      </c>
      <c r="C59" s="138">
        <v>88316</v>
      </c>
      <c r="D59" s="107" t="s">
        <v>128</v>
      </c>
      <c r="E59" s="108" t="s">
        <v>30</v>
      </c>
      <c r="F59" s="115">
        <v>1.8691599999999999E-2</v>
      </c>
      <c r="G59" s="116" t="s">
        <v>277</v>
      </c>
      <c r="H59" s="116">
        <f t="shared" si="4"/>
        <v>0.28000000000000003</v>
      </c>
    </row>
    <row r="60" spans="1:8" x14ac:dyDescent="0.25">
      <c r="A60" s="119"/>
      <c r="B60" s="114"/>
      <c r="C60" s="119" t="s">
        <v>171</v>
      </c>
      <c r="D60" s="107" t="s">
        <v>129</v>
      </c>
      <c r="E60" s="108"/>
      <c r="F60" s="115"/>
      <c r="G60" s="116"/>
      <c r="H60" s="116">
        <f>SUBTOTAL(9,H56:H59)</f>
        <v>2.67</v>
      </c>
    </row>
    <row r="61" spans="1:8" x14ac:dyDescent="0.25">
      <c r="A61" s="113"/>
      <c r="B61" s="114"/>
      <c r="C61" s="113"/>
      <c r="D61" s="107"/>
      <c r="E61" s="108"/>
      <c r="F61" s="115"/>
      <c r="G61" s="116"/>
      <c r="H61" s="116"/>
    </row>
    <row r="62" spans="1:8" ht="31.5" x14ac:dyDescent="0.25">
      <c r="A62" s="117" t="s">
        <v>172</v>
      </c>
      <c r="B62" s="118"/>
      <c r="C62" s="101" t="s">
        <v>242</v>
      </c>
      <c r="D62" s="110" t="s">
        <v>155</v>
      </c>
      <c r="E62" s="101" t="s">
        <v>48</v>
      </c>
      <c r="F62" s="115"/>
      <c r="G62" s="116"/>
      <c r="H62" s="116"/>
    </row>
    <row r="63" spans="1:8" ht="78.75" x14ac:dyDescent="0.25">
      <c r="A63" s="113"/>
      <c r="B63" s="114" t="s">
        <v>229</v>
      </c>
      <c r="C63" s="138">
        <v>67826</v>
      </c>
      <c r="D63" s="107" t="s">
        <v>156</v>
      </c>
      <c r="E63" s="108" t="s">
        <v>127</v>
      </c>
      <c r="F63" s="115">
        <v>1.111E-2</v>
      </c>
      <c r="G63" s="116" t="s">
        <v>266</v>
      </c>
      <c r="H63" s="116">
        <f t="shared" ref="H63:H64" si="5">ROUND(F63*G63,2)</f>
        <v>1.17</v>
      </c>
    </row>
    <row r="64" spans="1:8" ht="78.75" x14ac:dyDescent="0.25">
      <c r="A64" s="113"/>
      <c r="B64" s="114" t="s">
        <v>229</v>
      </c>
      <c r="C64" s="138">
        <v>67827</v>
      </c>
      <c r="D64" s="107" t="s">
        <v>157</v>
      </c>
      <c r="E64" s="108" t="s">
        <v>148</v>
      </c>
      <c r="F64" s="115">
        <v>2.7799999999999999E-3</v>
      </c>
      <c r="G64" s="116" t="s">
        <v>282</v>
      </c>
      <c r="H64" s="116">
        <f t="shared" si="5"/>
        <v>0.1</v>
      </c>
    </row>
    <row r="65" spans="1:12" x14ac:dyDescent="0.25">
      <c r="A65" s="119"/>
      <c r="B65" s="114"/>
      <c r="C65" s="119" t="s">
        <v>172</v>
      </c>
      <c r="D65" s="107" t="s">
        <v>129</v>
      </c>
      <c r="E65" s="108"/>
      <c r="F65" s="115"/>
      <c r="G65" s="116"/>
      <c r="H65" s="116">
        <f>SUBTOTAL(9,H63:H64)</f>
        <v>1.27</v>
      </c>
    </row>
    <row r="66" spans="1:12" x14ac:dyDescent="0.25">
      <c r="A66" s="113"/>
      <c r="B66" s="114"/>
      <c r="C66" s="113"/>
      <c r="D66" s="107"/>
      <c r="E66" s="108"/>
      <c r="F66" s="115"/>
      <c r="G66" s="116"/>
      <c r="H66" s="116"/>
    </row>
    <row r="67" spans="1:12" ht="31.5" x14ac:dyDescent="0.25">
      <c r="A67" s="117" t="s">
        <v>173</v>
      </c>
      <c r="B67" s="118"/>
      <c r="C67" s="101" t="s">
        <v>243</v>
      </c>
      <c r="D67" s="110" t="s">
        <v>158</v>
      </c>
      <c r="E67" s="101" t="s">
        <v>27</v>
      </c>
      <c r="F67" s="115"/>
      <c r="G67" s="116"/>
      <c r="H67" s="116"/>
    </row>
    <row r="68" spans="1:12" ht="31.5" x14ac:dyDescent="0.25">
      <c r="A68" s="113"/>
      <c r="B68" s="114" t="s">
        <v>229</v>
      </c>
      <c r="C68" s="138">
        <v>88316</v>
      </c>
      <c r="D68" s="107" t="s">
        <v>128</v>
      </c>
      <c r="E68" s="108" t="s">
        <v>30</v>
      </c>
      <c r="F68" s="115">
        <v>3.3333000000000002E-2</v>
      </c>
      <c r="G68" s="116" t="s">
        <v>277</v>
      </c>
      <c r="H68" s="116">
        <f>ROUND(F68*G68,2)</f>
        <v>0.5</v>
      </c>
    </row>
    <row r="69" spans="1:12" x14ac:dyDescent="0.25">
      <c r="A69" s="119"/>
      <c r="B69" s="114"/>
      <c r="C69" s="119" t="s">
        <v>173</v>
      </c>
      <c r="D69" s="107" t="s">
        <v>129</v>
      </c>
      <c r="E69" s="108"/>
      <c r="F69" s="115"/>
      <c r="G69" s="116"/>
      <c r="H69" s="116">
        <f>SUBTOTAL(9,H68)</f>
        <v>0.5</v>
      </c>
    </row>
    <row r="70" spans="1:12" x14ac:dyDescent="0.25">
      <c r="A70" s="113"/>
      <c r="B70" s="114"/>
      <c r="C70" s="113"/>
      <c r="D70" s="107"/>
      <c r="E70" s="108"/>
      <c r="F70" s="115"/>
      <c r="G70" s="116"/>
      <c r="H70" s="116"/>
    </row>
    <row r="71" spans="1:12" x14ac:dyDescent="0.25">
      <c r="A71" s="117" t="s">
        <v>175</v>
      </c>
      <c r="B71" s="118"/>
      <c r="C71" s="101" t="s">
        <v>244</v>
      </c>
      <c r="D71" s="110" t="s">
        <v>159</v>
      </c>
      <c r="E71" s="101" t="s">
        <v>29</v>
      </c>
      <c r="F71" s="115"/>
      <c r="G71" s="116"/>
      <c r="H71" s="116"/>
    </row>
    <row r="72" spans="1:12" ht="31.5" x14ac:dyDescent="0.25">
      <c r="A72" s="113"/>
      <c r="B72" s="114" t="s">
        <v>229</v>
      </c>
      <c r="C72" s="138">
        <v>88267</v>
      </c>
      <c r="D72" s="107" t="s">
        <v>262</v>
      </c>
      <c r="E72" s="108" t="s">
        <v>30</v>
      </c>
      <c r="F72" s="115">
        <v>0.1074</v>
      </c>
      <c r="G72" s="116" t="s">
        <v>269</v>
      </c>
      <c r="H72" s="116">
        <f t="shared" ref="H72:H73" si="6">ROUND(F72*G72,2)</f>
        <v>2.0099999999999998</v>
      </c>
    </row>
    <row r="73" spans="1:12" ht="31.5" x14ac:dyDescent="0.25">
      <c r="A73" s="113"/>
      <c r="B73" s="114" t="s">
        <v>229</v>
      </c>
      <c r="C73" s="138">
        <v>88316</v>
      </c>
      <c r="D73" s="107" t="s">
        <v>128</v>
      </c>
      <c r="E73" s="108" t="s">
        <v>30</v>
      </c>
      <c r="F73" s="115">
        <v>0.1074</v>
      </c>
      <c r="G73" s="116" t="s">
        <v>277</v>
      </c>
      <c r="H73" s="116">
        <f t="shared" si="6"/>
        <v>1.61</v>
      </c>
    </row>
    <row r="74" spans="1:12" x14ac:dyDescent="0.25">
      <c r="A74" s="119"/>
      <c r="B74" s="114"/>
      <c r="C74" s="119" t="s">
        <v>175</v>
      </c>
      <c r="D74" s="107" t="s">
        <v>129</v>
      </c>
      <c r="E74" s="108"/>
      <c r="F74" s="115"/>
      <c r="G74" s="116"/>
      <c r="H74" s="116">
        <f>SUBTOTAL(9,H72:H73)</f>
        <v>3.62</v>
      </c>
    </row>
    <row r="75" spans="1:12" x14ac:dyDescent="0.25">
      <c r="A75" s="113"/>
      <c r="B75" s="114"/>
      <c r="C75" s="113"/>
      <c r="D75" s="107"/>
      <c r="E75" s="108"/>
      <c r="F75" s="115"/>
      <c r="G75" s="116"/>
      <c r="H75" s="116"/>
    </row>
    <row r="76" spans="1:12" ht="63" x14ac:dyDescent="0.25">
      <c r="A76" s="117" t="s">
        <v>176</v>
      </c>
      <c r="B76" s="118"/>
      <c r="C76" s="101" t="s">
        <v>245</v>
      </c>
      <c r="D76" s="110" t="s">
        <v>160</v>
      </c>
      <c r="E76" s="101" t="s">
        <v>29</v>
      </c>
      <c r="F76" s="115"/>
      <c r="G76" s="116"/>
      <c r="H76" s="116"/>
    </row>
    <row r="77" spans="1:12" ht="47.25" x14ac:dyDescent="0.25">
      <c r="A77" s="113"/>
      <c r="B77" s="114" t="s">
        <v>230</v>
      </c>
      <c r="C77" s="138">
        <v>1109</v>
      </c>
      <c r="D77" s="107" t="s">
        <v>258</v>
      </c>
      <c r="E77" s="108" t="s">
        <v>29</v>
      </c>
      <c r="F77" s="115">
        <v>1.05</v>
      </c>
      <c r="G77" s="116">
        <v>16.836363636363636</v>
      </c>
      <c r="H77" s="116">
        <f>ROUND(F77*G77,2)</f>
        <v>17.68</v>
      </c>
      <c r="L77" s="135"/>
    </row>
    <row r="78" spans="1:12" ht="47.25" x14ac:dyDescent="0.25">
      <c r="A78" s="113"/>
      <c r="B78" s="114" t="s">
        <v>230</v>
      </c>
      <c r="C78" s="138">
        <v>142</v>
      </c>
      <c r="D78" s="107" t="s">
        <v>161</v>
      </c>
      <c r="E78" s="108" t="s">
        <v>162</v>
      </c>
      <c r="F78" s="115">
        <v>7.0000000000000001E-3</v>
      </c>
      <c r="G78" s="116">
        <v>27.91</v>
      </c>
      <c r="H78" s="116">
        <f t="shared" ref="H78:H79" si="7">ROUND(F78*G78,2)</f>
        <v>0.2</v>
      </c>
    </row>
    <row r="79" spans="1:12" ht="31.5" x14ac:dyDescent="0.25">
      <c r="A79" s="113"/>
      <c r="B79" s="114" t="s">
        <v>230</v>
      </c>
      <c r="C79" s="138">
        <v>5104</v>
      </c>
      <c r="D79" s="107" t="s">
        <v>163</v>
      </c>
      <c r="E79" s="108" t="s">
        <v>26</v>
      </c>
      <c r="F79" s="115">
        <v>3.0000000000000001E-3</v>
      </c>
      <c r="G79" s="116">
        <v>49.45</v>
      </c>
      <c r="H79" s="116">
        <f t="shared" si="7"/>
        <v>0.15</v>
      </c>
    </row>
    <row r="80" spans="1:12" ht="31.5" x14ac:dyDescent="0.25">
      <c r="A80" s="113"/>
      <c r="B80" s="114" t="s">
        <v>229</v>
      </c>
      <c r="C80" s="138">
        <v>88316</v>
      </c>
      <c r="D80" s="107" t="s">
        <v>128</v>
      </c>
      <c r="E80" s="108" t="s">
        <v>30</v>
      </c>
      <c r="F80" s="115">
        <v>0.28199999999999997</v>
      </c>
      <c r="G80" s="116" t="s">
        <v>277</v>
      </c>
      <c r="H80" s="116">
        <f t="shared" ref="H80:H81" si="8">ROUND(F80*G80,2)</f>
        <v>4.2300000000000004</v>
      </c>
    </row>
    <row r="81" spans="1:8" ht="31.5" x14ac:dyDescent="0.25">
      <c r="A81" s="113"/>
      <c r="B81" s="114" t="s">
        <v>229</v>
      </c>
      <c r="C81" s="138">
        <v>88323</v>
      </c>
      <c r="D81" s="107" t="s">
        <v>164</v>
      </c>
      <c r="E81" s="108" t="s">
        <v>30</v>
      </c>
      <c r="F81" s="115">
        <v>0.188</v>
      </c>
      <c r="G81" s="116" t="s">
        <v>278</v>
      </c>
      <c r="H81" s="116">
        <f t="shared" si="8"/>
        <v>4.08</v>
      </c>
    </row>
    <row r="82" spans="1:8" x14ac:dyDescent="0.25">
      <c r="A82" s="119"/>
      <c r="B82" s="114"/>
      <c r="C82" s="119" t="s">
        <v>176</v>
      </c>
      <c r="D82" s="107" t="s">
        <v>129</v>
      </c>
      <c r="E82" s="108"/>
      <c r="F82" s="115"/>
      <c r="G82" s="116"/>
      <c r="H82" s="116">
        <f>SUBTOTAL(9,H77:H81)</f>
        <v>26.339999999999996</v>
      </c>
    </row>
    <row r="83" spans="1:8" x14ac:dyDescent="0.25">
      <c r="A83" s="113"/>
      <c r="B83" s="114"/>
      <c r="C83" s="113"/>
      <c r="D83" s="107"/>
      <c r="E83" s="108"/>
      <c r="F83" s="115"/>
      <c r="G83" s="116"/>
      <c r="H83" s="116"/>
    </row>
    <row r="84" spans="1:8" x14ac:dyDescent="0.25">
      <c r="A84" s="117" t="s">
        <v>177</v>
      </c>
      <c r="B84" s="118"/>
      <c r="C84" s="101" t="s">
        <v>246</v>
      </c>
      <c r="D84" s="110" t="s">
        <v>165</v>
      </c>
      <c r="E84" s="101" t="s">
        <v>28</v>
      </c>
      <c r="F84" s="115"/>
      <c r="G84" s="116"/>
      <c r="H84" s="116"/>
    </row>
    <row r="85" spans="1:8" ht="47.25" x14ac:dyDescent="0.25">
      <c r="A85" s="113"/>
      <c r="B85" s="114" t="s">
        <v>230</v>
      </c>
      <c r="C85" s="138">
        <v>4332</v>
      </c>
      <c r="D85" s="107" t="s">
        <v>166</v>
      </c>
      <c r="E85" s="108" t="s">
        <v>167</v>
      </c>
      <c r="F85" s="115">
        <v>4</v>
      </c>
      <c r="G85" s="116">
        <v>0.66</v>
      </c>
      <c r="H85" s="116">
        <f t="shared" ref="H85:H86" si="9">ROUND(F85*G85,2)</f>
        <v>2.64</v>
      </c>
    </row>
    <row r="86" spans="1:8" x14ac:dyDescent="0.25">
      <c r="A86" s="113"/>
      <c r="B86" s="114" t="s">
        <v>230</v>
      </c>
      <c r="C86" s="138">
        <v>4337</v>
      </c>
      <c r="D86" s="107" t="s">
        <v>168</v>
      </c>
      <c r="E86" s="108" t="s">
        <v>167</v>
      </c>
      <c r="F86" s="115">
        <v>4</v>
      </c>
      <c r="G86" s="116">
        <v>1.54</v>
      </c>
      <c r="H86" s="116">
        <f t="shared" si="9"/>
        <v>6.16</v>
      </c>
    </row>
    <row r="87" spans="1:8" ht="31.5" x14ac:dyDescent="0.25">
      <c r="A87" s="113"/>
      <c r="B87" s="114" t="s">
        <v>229</v>
      </c>
      <c r="C87" s="138">
        <v>88316</v>
      </c>
      <c r="D87" s="107" t="s">
        <v>128</v>
      </c>
      <c r="E87" s="108" t="s">
        <v>30</v>
      </c>
      <c r="F87" s="115">
        <v>0.7</v>
      </c>
      <c r="G87" s="116" t="s">
        <v>277</v>
      </c>
      <c r="H87" s="116">
        <f>ROUND(F87*G87,2)</f>
        <v>10.49</v>
      </c>
    </row>
    <row r="88" spans="1:8" x14ac:dyDescent="0.25">
      <c r="A88" s="119"/>
      <c r="B88" s="114"/>
      <c r="C88" s="119" t="s">
        <v>177</v>
      </c>
      <c r="D88" s="107" t="s">
        <v>129</v>
      </c>
      <c r="E88" s="108"/>
      <c r="F88" s="115"/>
      <c r="G88" s="116"/>
      <c r="H88" s="116">
        <f>SUBTOTAL(9,H85:H87)</f>
        <v>19.29</v>
      </c>
    </row>
    <row r="89" spans="1:8" x14ac:dyDescent="0.25">
      <c r="A89" s="113"/>
      <c r="B89" s="114"/>
      <c r="C89" s="113"/>
      <c r="D89" s="107"/>
      <c r="E89" s="108"/>
      <c r="F89" s="115"/>
      <c r="G89" s="116"/>
      <c r="H89" s="116"/>
    </row>
    <row r="90" spans="1:8" x14ac:dyDescent="0.25">
      <c r="A90" s="117" t="s">
        <v>192</v>
      </c>
      <c r="B90" s="118"/>
      <c r="C90" s="101" t="s">
        <v>247</v>
      </c>
      <c r="D90" s="110" t="s">
        <v>191</v>
      </c>
      <c r="E90" s="101" t="s">
        <v>28</v>
      </c>
      <c r="F90" s="115"/>
      <c r="G90" s="116"/>
      <c r="H90" s="116"/>
    </row>
    <row r="91" spans="1:8" s="91" customFormat="1" ht="31.5" x14ac:dyDescent="0.25">
      <c r="A91" s="120"/>
      <c r="B91" s="121" t="s">
        <v>232</v>
      </c>
      <c r="C91" s="122" t="s">
        <v>257</v>
      </c>
      <c r="D91" s="111" t="s">
        <v>193</v>
      </c>
      <c r="E91" s="123" t="s">
        <v>26</v>
      </c>
      <c r="F91" s="124">
        <v>0.96896800000000005</v>
      </c>
      <c r="G91" s="125">
        <v>7.9300000000000006</v>
      </c>
      <c r="H91" s="116">
        <f t="shared" ref="H91:H95" si="10">ROUND(F91*G91,2)</f>
        <v>7.68</v>
      </c>
    </row>
    <row r="92" spans="1:8" s="91" customFormat="1" ht="31.5" x14ac:dyDescent="0.25">
      <c r="A92" s="120"/>
      <c r="B92" s="121" t="s">
        <v>229</v>
      </c>
      <c r="C92" s="122">
        <v>88309</v>
      </c>
      <c r="D92" s="111" t="s">
        <v>194</v>
      </c>
      <c r="E92" s="123" t="s">
        <v>30</v>
      </c>
      <c r="F92" s="124">
        <v>0.1</v>
      </c>
      <c r="G92" s="116" t="s">
        <v>273</v>
      </c>
      <c r="H92" s="116">
        <f t="shared" si="10"/>
        <v>1.91</v>
      </c>
    </row>
    <row r="93" spans="1:8" s="91" customFormat="1" ht="31.5" x14ac:dyDescent="0.25">
      <c r="A93" s="120"/>
      <c r="B93" s="114" t="s">
        <v>229</v>
      </c>
      <c r="C93" s="122">
        <v>88316</v>
      </c>
      <c r="D93" s="111" t="s">
        <v>128</v>
      </c>
      <c r="E93" s="123" t="s">
        <v>30</v>
      </c>
      <c r="F93" s="124">
        <v>0.15</v>
      </c>
      <c r="G93" s="116" t="s">
        <v>277</v>
      </c>
      <c r="H93" s="116">
        <f t="shared" si="10"/>
        <v>2.25</v>
      </c>
    </row>
    <row r="94" spans="1:8" s="91" customFormat="1" ht="47.25" x14ac:dyDescent="0.25">
      <c r="A94" s="120"/>
      <c r="B94" s="121" t="s">
        <v>229</v>
      </c>
      <c r="C94" s="122">
        <v>94975</v>
      </c>
      <c r="D94" s="111" t="s">
        <v>195</v>
      </c>
      <c r="E94" s="123" t="s">
        <v>27</v>
      </c>
      <c r="F94" s="124">
        <v>1.8464999999999999E-2</v>
      </c>
      <c r="G94" s="116" t="s">
        <v>293</v>
      </c>
      <c r="H94" s="116">
        <f t="shared" si="10"/>
        <v>7.64</v>
      </c>
    </row>
    <row r="95" spans="1:8" s="91" customFormat="1" ht="47.25" x14ac:dyDescent="0.25">
      <c r="A95" s="120"/>
      <c r="B95" s="121" t="s">
        <v>229</v>
      </c>
      <c r="C95" s="122">
        <v>97086</v>
      </c>
      <c r="D95" s="111" t="s">
        <v>196</v>
      </c>
      <c r="E95" s="123" t="s">
        <v>31</v>
      </c>
      <c r="F95" s="124">
        <v>7.3332999999999995E-2</v>
      </c>
      <c r="G95" s="116" t="s">
        <v>291</v>
      </c>
      <c r="H95" s="116">
        <f t="shared" si="10"/>
        <v>6.31</v>
      </c>
    </row>
    <row r="96" spans="1:8" s="91" customFormat="1" x14ac:dyDescent="0.25">
      <c r="A96" s="119"/>
      <c r="B96" s="121"/>
      <c r="C96" s="119" t="s">
        <v>192</v>
      </c>
      <c r="D96" s="111" t="s">
        <v>129</v>
      </c>
      <c r="E96" s="123"/>
      <c r="F96" s="124"/>
      <c r="G96" s="125"/>
      <c r="H96" s="116">
        <f>SUBTOTAL(9,H91:H95)</f>
        <v>25.79</v>
      </c>
    </row>
    <row r="97" spans="1:8" x14ac:dyDescent="0.25">
      <c r="A97" s="113"/>
      <c r="B97" s="114"/>
      <c r="C97" s="113"/>
      <c r="D97" s="107"/>
      <c r="E97" s="108"/>
      <c r="F97" s="115"/>
      <c r="G97" s="116"/>
      <c r="H97" s="116"/>
    </row>
    <row r="98" spans="1:8" ht="31.5" x14ac:dyDescent="0.25">
      <c r="A98" s="126"/>
      <c r="B98" s="127"/>
      <c r="C98" s="126" t="s">
        <v>257</v>
      </c>
      <c r="D98" s="110" t="s">
        <v>197</v>
      </c>
      <c r="E98" s="128" t="s">
        <v>26</v>
      </c>
      <c r="F98" s="124" t="s">
        <v>130</v>
      </c>
      <c r="G98" s="125"/>
      <c r="H98" s="125"/>
    </row>
    <row r="99" spans="1:8" ht="63" x14ac:dyDescent="0.25">
      <c r="A99" s="120"/>
      <c r="B99" s="121" t="s">
        <v>230</v>
      </c>
      <c r="C99" s="122">
        <v>39017</v>
      </c>
      <c r="D99" s="111" t="s">
        <v>198</v>
      </c>
      <c r="E99" s="123" t="s">
        <v>28</v>
      </c>
      <c r="F99" s="124">
        <v>0.97</v>
      </c>
      <c r="G99" s="125">
        <v>0.13</v>
      </c>
      <c r="H99" s="116">
        <f t="shared" ref="H99:H103" si="11">ROUND(F99*G99,2)</f>
        <v>0.13</v>
      </c>
    </row>
    <row r="100" spans="1:8" ht="31.5" x14ac:dyDescent="0.25">
      <c r="A100" s="120"/>
      <c r="B100" s="121" t="s">
        <v>230</v>
      </c>
      <c r="C100" s="122">
        <v>43059</v>
      </c>
      <c r="D100" s="111" t="s">
        <v>199</v>
      </c>
      <c r="E100" s="123" t="s">
        <v>26</v>
      </c>
      <c r="F100" s="124">
        <v>1</v>
      </c>
      <c r="G100" s="125">
        <v>5.5</v>
      </c>
      <c r="H100" s="116">
        <f t="shared" si="11"/>
        <v>5.5</v>
      </c>
    </row>
    <row r="101" spans="1:8" ht="31.5" x14ac:dyDescent="0.25">
      <c r="A101" s="120"/>
      <c r="B101" s="121" t="s">
        <v>230</v>
      </c>
      <c r="C101" s="122">
        <v>43132</v>
      </c>
      <c r="D101" s="111" t="s">
        <v>200</v>
      </c>
      <c r="E101" s="123" t="s">
        <v>26</v>
      </c>
      <c r="F101" s="124">
        <v>2.5000000000000001E-2</v>
      </c>
      <c r="G101" s="125">
        <v>10.75</v>
      </c>
      <c r="H101" s="116">
        <f t="shared" si="11"/>
        <v>0.27</v>
      </c>
    </row>
    <row r="102" spans="1:8" ht="31.5" x14ac:dyDescent="0.25">
      <c r="A102" s="120"/>
      <c r="B102" s="121" t="s">
        <v>229</v>
      </c>
      <c r="C102" s="122">
        <v>88238</v>
      </c>
      <c r="D102" s="111" t="s">
        <v>201</v>
      </c>
      <c r="E102" s="123" t="s">
        <v>30</v>
      </c>
      <c r="F102" s="124">
        <v>1.55E-2</v>
      </c>
      <c r="G102" s="116" t="s">
        <v>270</v>
      </c>
      <c r="H102" s="116">
        <f t="shared" si="11"/>
        <v>0.23</v>
      </c>
    </row>
    <row r="103" spans="1:8" ht="31.5" x14ac:dyDescent="0.25">
      <c r="A103" s="120"/>
      <c r="B103" s="121" t="s">
        <v>229</v>
      </c>
      <c r="C103" s="122">
        <v>88245</v>
      </c>
      <c r="D103" s="111" t="s">
        <v>202</v>
      </c>
      <c r="E103" s="123" t="s">
        <v>30</v>
      </c>
      <c r="F103" s="124">
        <v>9.4700000000000006E-2</v>
      </c>
      <c r="G103" s="116" t="s">
        <v>285</v>
      </c>
      <c r="H103" s="116">
        <f t="shared" si="11"/>
        <v>1.8</v>
      </c>
    </row>
    <row r="104" spans="1:8" x14ac:dyDescent="0.25">
      <c r="A104" s="120"/>
      <c r="B104" s="121"/>
      <c r="C104" s="129"/>
      <c r="D104" s="111" t="s">
        <v>129</v>
      </c>
      <c r="E104" s="123"/>
      <c r="F104" s="124"/>
      <c r="G104" s="125"/>
      <c r="H104" s="116">
        <f>SUBTOTAL(9,H99:H103)</f>
        <v>7.9300000000000006</v>
      </c>
    </row>
    <row r="105" spans="1:8" x14ac:dyDescent="0.25">
      <c r="A105" s="113"/>
      <c r="B105" s="114"/>
      <c r="C105" s="113"/>
      <c r="D105" s="107"/>
      <c r="E105" s="108"/>
      <c r="F105" s="115"/>
      <c r="G105" s="116"/>
      <c r="H105" s="116"/>
    </row>
    <row r="106" spans="1:8" ht="47.25" x14ac:dyDescent="0.25">
      <c r="A106" s="117" t="s">
        <v>179</v>
      </c>
      <c r="B106" s="118"/>
      <c r="C106" s="101" t="s">
        <v>248</v>
      </c>
      <c r="D106" s="110" t="s">
        <v>297</v>
      </c>
      <c r="E106" s="101" t="s">
        <v>53</v>
      </c>
      <c r="F106" s="115"/>
      <c r="G106" s="116"/>
      <c r="H106" s="116"/>
    </row>
    <row r="107" spans="1:8" ht="31.5" x14ac:dyDescent="0.25">
      <c r="A107" s="113"/>
      <c r="B107" s="114" t="s">
        <v>229</v>
      </c>
      <c r="C107" s="138">
        <v>88316</v>
      </c>
      <c r="D107" s="107" t="s">
        <v>128</v>
      </c>
      <c r="E107" s="108" t="s">
        <v>30</v>
      </c>
      <c r="F107" s="115">
        <v>8.0321285140562242E-3</v>
      </c>
      <c r="G107" s="116" t="s">
        <v>277</v>
      </c>
      <c r="H107" s="116">
        <f t="shared" ref="H107:H108" si="12">ROUND(F107*G107,2)</f>
        <v>0.12</v>
      </c>
    </row>
    <row r="108" spans="1:8" ht="78.75" x14ac:dyDescent="0.25">
      <c r="A108" s="113"/>
      <c r="B108" s="114" t="s">
        <v>229</v>
      </c>
      <c r="C108" s="138">
        <v>91031</v>
      </c>
      <c r="D108" s="107" t="s">
        <v>169</v>
      </c>
      <c r="E108" s="108" t="s">
        <v>127</v>
      </c>
      <c r="F108" s="115">
        <v>8.0321285140562242E-3</v>
      </c>
      <c r="G108" s="116" t="s">
        <v>290</v>
      </c>
      <c r="H108" s="116">
        <f t="shared" si="12"/>
        <v>1.1100000000000001</v>
      </c>
    </row>
    <row r="109" spans="1:8" x14ac:dyDescent="0.25">
      <c r="A109" s="119"/>
      <c r="B109" s="114"/>
      <c r="C109" s="119" t="s">
        <v>179</v>
      </c>
      <c r="D109" s="107" t="s">
        <v>129</v>
      </c>
      <c r="E109" s="108"/>
      <c r="F109" s="115"/>
      <c r="G109" s="116"/>
      <c r="H109" s="116">
        <f>SUBTOTAL(9,H107:H108)</f>
        <v>1.23</v>
      </c>
    </row>
    <row r="110" spans="1:8" x14ac:dyDescent="0.25">
      <c r="A110" s="113"/>
      <c r="B110" s="114"/>
      <c r="C110" s="113"/>
      <c r="D110" s="107"/>
      <c r="E110" s="108"/>
      <c r="F110" s="115"/>
      <c r="G110" s="116"/>
      <c r="H110" s="116"/>
    </row>
    <row r="111" spans="1:8" ht="47.25" x14ac:dyDescent="0.25">
      <c r="A111" s="117" t="s">
        <v>180</v>
      </c>
      <c r="B111" s="118"/>
      <c r="C111" s="101" t="s">
        <v>249</v>
      </c>
      <c r="D111" s="110" t="s">
        <v>298</v>
      </c>
      <c r="E111" s="101" t="s">
        <v>53</v>
      </c>
      <c r="F111" s="115"/>
      <c r="G111" s="116"/>
      <c r="H111" s="116"/>
    </row>
    <row r="112" spans="1:8" ht="94.5" x14ac:dyDescent="0.25">
      <c r="A112" s="113"/>
      <c r="B112" s="114" t="s">
        <v>229</v>
      </c>
      <c r="C112" s="138">
        <v>73467</v>
      </c>
      <c r="D112" s="107" t="s">
        <v>126</v>
      </c>
      <c r="E112" s="108" t="s">
        <v>127</v>
      </c>
      <c r="F112" s="115">
        <v>2.0080321285140562E-2</v>
      </c>
      <c r="G112" s="116" t="s">
        <v>289</v>
      </c>
      <c r="H112" s="116">
        <f t="shared" ref="H112:H113" si="13">ROUND(F112*G112,2)</f>
        <v>1.97</v>
      </c>
    </row>
    <row r="113" spans="1:12" ht="31.5" x14ac:dyDescent="0.25">
      <c r="A113" s="113"/>
      <c r="B113" s="114" t="s">
        <v>229</v>
      </c>
      <c r="C113" s="138">
        <v>88316</v>
      </c>
      <c r="D113" s="107" t="s">
        <v>128</v>
      </c>
      <c r="E113" s="108" t="s">
        <v>30</v>
      </c>
      <c r="F113" s="115">
        <v>4.0160642570281124E-2</v>
      </c>
      <c r="G113" s="116" t="s">
        <v>277</v>
      </c>
      <c r="H113" s="116">
        <f t="shared" si="13"/>
        <v>0.6</v>
      </c>
    </row>
    <row r="114" spans="1:12" x14ac:dyDescent="0.25">
      <c r="A114" s="119"/>
      <c r="B114" s="114"/>
      <c r="C114" s="119" t="s">
        <v>180</v>
      </c>
      <c r="D114" s="107" t="s">
        <v>129</v>
      </c>
      <c r="E114" s="108"/>
      <c r="F114" s="115"/>
      <c r="G114" s="116"/>
      <c r="H114" s="116">
        <f>SUBTOTAL(9,H112:H113)</f>
        <v>2.57</v>
      </c>
    </row>
    <row r="115" spans="1:12" x14ac:dyDescent="0.25">
      <c r="A115" s="113"/>
      <c r="B115" s="114"/>
      <c r="C115" s="113"/>
      <c r="D115" s="107"/>
      <c r="E115" s="108"/>
      <c r="F115" s="115"/>
      <c r="G115" s="116"/>
      <c r="H115" s="116"/>
    </row>
    <row r="116" spans="1:12" ht="47.25" x14ac:dyDescent="0.25">
      <c r="A116" s="117" t="s">
        <v>181</v>
      </c>
      <c r="B116" s="118"/>
      <c r="C116" s="101" t="s">
        <v>250</v>
      </c>
      <c r="D116" s="110" t="s">
        <v>299</v>
      </c>
      <c r="E116" s="101" t="s">
        <v>53</v>
      </c>
      <c r="F116" s="115"/>
      <c r="G116" s="116"/>
      <c r="H116" s="116"/>
    </row>
    <row r="117" spans="1:12" ht="94.5" x14ac:dyDescent="0.25">
      <c r="A117" s="113"/>
      <c r="B117" s="114" t="s">
        <v>229</v>
      </c>
      <c r="C117" s="138">
        <v>73467</v>
      </c>
      <c r="D117" s="107" t="s">
        <v>126</v>
      </c>
      <c r="E117" s="108" t="s">
        <v>127</v>
      </c>
      <c r="F117" s="115">
        <v>3.0120481927710847E-2</v>
      </c>
      <c r="G117" s="116" t="s">
        <v>289</v>
      </c>
      <c r="H117" s="116">
        <f t="shared" ref="H117:H118" si="14">ROUND(F117*G117,2)</f>
        <v>2.95</v>
      </c>
    </row>
    <row r="118" spans="1:12" ht="31.5" x14ac:dyDescent="0.25">
      <c r="A118" s="113"/>
      <c r="B118" s="114" t="s">
        <v>229</v>
      </c>
      <c r="C118" s="138">
        <v>88316</v>
      </c>
      <c r="D118" s="107" t="s">
        <v>128</v>
      </c>
      <c r="E118" s="108" t="s">
        <v>30</v>
      </c>
      <c r="F118" s="115">
        <v>6.0240963855421693E-2</v>
      </c>
      <c r="G118" s="116" t="s">
        <v>277</v>
      </c>
      <c r="H118" s="116">
        <f t="shared" si="14"/>
        <v>0.9</v>
      </c>
    </row>
    <row r="119" spans="1:12" x14ac:dyDescent="0.25">
      <c r="A119" s="119"/>
      <c r="B119" s="114"/>
      <c r="C119" s="119" t="s">
        <v>181</v>
      </c>
      <c r="D119" s="107" t="s">
        <v>129</v>
      </c>
      <c r="E119" s="108"/>
      <c r="F119" s="115"/>
      <c r="G119" s="116"/>
      <c r="H119" s="116">
        <f>SUBTOTAL(9,H117:H118)</f>
        <v>3.85</v>
      </c>
    </row>
    <row r="120" spans="1:12" x14ac:dyDescent="0.25">
      <c r="A120" s="142"/>
      <c r="B120" s="143"/>
      <c r="C120" s="142"/>
      <c r="E120" s="144"/>
      <c r="F120" s="145"/>
      <c r="G120" s="146"/>
      <c r="H120" s="146"/>
    </row>
    <row r="121" spans="1:12" x14ac:dyDescent="0.25">
      <c r="A121" s="142"/>
      <c r="B121" s="143"/>
      <c r="C121" s="142"/>
      <c r="D121" s="112"/>
      <c r="E121" s="144"/>
      <c r="F121" s="145"/>
      <c r="G121" s="146"/>
      <c r="H121" s="146"/>
      <c r="L121" s="135"/>
    </row>
    <row r="122" spans="1:12" x14ac:dyDescent="0.25">
      <c r="A122" s="142"/>
      <c r="B122" s="143"/>
      <c r="C122" s="142"/>
      <c r="D122" s="112"/>
      <c r="E122" s="144"/>
      <c r="F122" s="145"/>
      <c r="G122" s="146"/>
      <c r="H122" s="146"/>
    </row>
    <row r="123" spans="1:12" x14ac:dyDescent="0.25">
      <c r="A123" s="142"/>
      <c r="B123" s="143"/>
      <c r="C123" s="142"/>
      <c r="D123" s="112"/>
      <c r="E123" s="144"/>
      <c r="F123" s="145"/>
      <c r="G123" s="146"/>
      <c r="H123" s="146"/>
    </row>
    <row r="124" spans="1:12" x14ac:dyDescent="0.25">
      <c r="A124" s="142"/>
      <c r="B124" s="143"/>
      <c r="C124" s="142"/>
      <c r="D124" s="112"/>
      <c r="E124" s="144"/>
      <c r="F124" s="145"/>
      <c r="G124" s="146"/>
      <c r="H124" s="146"/>
    </row>
    <row r="125" spans="1:12" x14ac:dyDescent="0.25">
      <c r="A125" s="142"/>
      <c r="B125" s="143"/>
      <c r="C125" s="142"/>
      <c r="D125" s="112"/>
      <c r="E125" s="144"/>
      <c r="F125" s="145"/>
      <c r="G125" s="146"/>
      <c r="H125" s="146"/>
    </row>
    <row r="126" spans="1:12" x14ac:dyDescent="0.25">
      <c r="A126" s="142"/>
      <c r="B126" s="19"/>
      <c r="C126" s="142"/>
      <c r="E126" s="144"/>
      <c r="F126" s="145"/>
      <c r="G126" s="146"/>
      <c r="H126" s="146"/>
    </row>
    <row r="127" spans="1:12" x14ac:dyDescent="0.25">
      <c r="A127" s="142"/>
      <c r="B127" s="19"/>
      <c r="C127" s="142"/>
      <c r="E127" s="144"/>
      <c r="F127" s="145"/>
      <c r="G127" s="146"/>
      <c r="H127" s="146"/>
    </row>
    <row r="128" spans="1:12" x14ac:dyDescent="0.25">
      <c r="A128" s="142"/>
      <c r="B128" s="19"/>
      <c r="C128" s="142"/>
      <c r="E128" s="144"/>
      <c r="F128" s="145"/>
      <c r="G128" s="146"/>
      <c r="H128" s="146"/>
    </row>
    <row r="129" spans="1:8" x14ac:dyDescent="0.25">
      <c r="A129" s="142"/>
      <c r="B129" s="19"/>
      <c r="C129" s="142"/>
      <c r="E129" s="144"/>
      <c r="F129" s="145"/>
      <c r="G129" s="146"/>
      <c r="H129" s="146"/>
    </row>
    <row r="130" spans="1:8" x14ac:dyDescent="0.25">
      <c r="A130" s="142"/>
      <c r="B130" s="19"/>
      <c r="C130" s="142"/>
      <c r="E130" s="144"/>
      <c r="F130" s="145"/>
      <c r="G130" s="146"/>
      <c r="H130" s="146"/>
    </row>
    <row r="131" spans="1:8" x14ac:dyDescent="0.25">
      <c r="A131" s="142"/>
      <c r="B131" s="19"/>
      <c r="C131" s="142"/>
      <c r="E131" s="144"/>
      <c r="F131" s="145"/>
      <c r="G131" s="146"/>
      <c r="H131" s="146"/>
    </row>
    <row r="132" spans="1:8" x14ac:dyDescent="0.25">
      <c r="A132" s="142"/>
      <c r="B132" s="19"/>
      <c r="C132" s="142"/>
      <c r="E132" s="144"/>
      <c r="F132" s="145"/>
      <c r="G132" s="146"/>
      <c r="H132" s="146"/>
    </row>
    <row r="133" spans="1:8" x14ac:dyDescent="0.25">
      <c r="A133" s="142"/>
      <c r="B133" s="19"/>
      <c r="C133" s="142"/>
      <c r="E133" s="144"/>
      <c r="F133" s="145"/>
      <c r="G133" s="146"/>
      <c r="H133" s="146"/>
    </row>
    <row r="134" spans="1:8" x14ac:dyDescent="0.25">
      <c r="A134" s="142"/>
      <c r="B134" s="19"/>
      <c r="C134" s="142"/>
      <c r="E134" s="144"/>
      <c r="F134" s="145"/>
      <c r="G134" s="146"/>
      <c r="H134" s="146"/>
    </row>
    <row r="135" spans="1:8" x14ac:dyDescent="0.25">
      <c r="A135" s="142"/>
      <c r="B135" s="19"/>
      <c r="C135" s="142"/>
      <c r="E135" s="144"/>
      <c r="F135" s="145"/>
      <c r="G135" s="146"/>
      <c r="H135" s="146"/>
    </row>
    <row r="136" spans="1:8" x14ac:dyDescent="0.25">
      <c r="A136" s="142"/>
      <c r="B136" s="19"/>
      <c r="C136" s="142"/>
      <c r="E136" s="144"/>
      <c r="F136" s="145"/>
      <c r="G136" s="146"/>
      <c r="H136" s="146"/>
    </row>
    <row r="137" spans="1:8" x14ac:dyDescent="0.25">
      <c r="A137" s="142"/>
      <c r="B137" s="19"/>
      <c r="C137" s="142"/>
      <c r="E137" s="144"/>
      <c r="F137" s="145"/>
      <c r="G137" s="146"/>
      <c r="H137" s="146"/>
    </row>
    <row r="138" spans="1:8" x14ac:dyDescent="0.25">
      <c r="A138" s="142"/>
      <c r="B138" s="19"/>
      <c r="C138" s="142"/>
      <c r="E138" s="144"/>
      <c r="F138" s="145"/>
      <c r="G138" s="146"/>
      <c r="H138" s="146"/>
    </row>
    <row r="139" spans="1:8" x14ac:dyDescent="0.25">
      <c r="A139" s="142"/>
      <c r="B139" s="19"/>
      <c r="C139" s="142"/>
      <c r="E139" s="144"/>
      <c r="F139" s="145"/>
      <c r="G139" s="146"/>
      <c r="H139" s="146"/>
    </row>
    <row r="140" spans="1:8" x14ac:dyDescent="0.25">
      <c r="A140" s="142"/>
      <c r="B140" s="19"/>
      <c r="C140" s="142"/>
      <c r="E140" s="144"/>
      <c r="F140" s="145"/>
      <c r="G140" s="146"/>
      <c r="H140" s="146"/>
    </row>
    <row r="141" spans="1:8" x14ac:dyDescent="0.25">
      <c r="A141" s="142"/>
      <c r="B141" s="19"/>
      <c r="C141" s="142"/>
      <c r="E141" s="144"/>
      <c r="F141" s="145"/>
      <c r="G141" s="146"/>
      <c r="H141" s="146"/>
    </row>
    <row r="142" spans="1:8" x14ac:dyDescent="0.25">
      <c r="A142" s="142"/>
      <c r="B142" s="19"/>
      <c r="C142" s="142"/>
      <c r="E142" s="144"/>
      <c r="F142" s="145"/>
      <c r="G142" s="146"/>
      <c r="H142" s="146"/>
    </row>
    <row r="143" spans="1:8" x14ac:dyDescent="0.25">
      <c r="A143" s="142"/>
      <c r="B143" s="19"/>
      <c r="C143" s="142"/>
      <c r="E143" s="144"/>
      <c r="F143" s="145"/>
      <c r="G143" s="146"/>
      <c r="H143" s="146"/>
    </row>
    <row r="144" spans="1:8" x14ac:dyDescent="0.25">
      <c r="A144" s="142"/>
      <c r="B144" s="19"/>
      <c r="C144" s="142"/>
      <c r="E144" s="144"/>
      <c r="F144" s="145"/>
      <c r="G144" s="146"/>
      <c r="H144" s="146"/>
    </row>
    <row r="145" spans="1:8" x14ac:dyDescent="0.25">
      <c r="A145" s="142"/>
      <c r="B145" s="19"/>
      <c r="C145" s="142"/>
      <c r="E145" s="144"/>
      <c r="F145" s="145"/>
      <c r="G145" s="146"/>
      <c r="H145" s="146"/>
    </row>
    <row r="146" spans="1:8" x14ac:dyDescent="0.25">
      <c r="A146" s="142"/>
      <c r="B146" s="19"/>
      <c r="C146" s="142"/>
      <c r="E146" s="144"/>
      <c r="F146" s="145"/>
      <c r="G146" s="146"/>
      <c r="H146" s="146"/>
    </row>
    <row r="147" spans="1:8" x14ac:dyDescent="0.25">
      <c r="A147" s="142"/>
      <c r="B147" s="19"/>
      <c r="C147" s="142"/>
      <c r="E147" s="144"/>
      <c r="F147" s="145"/>
      <c r="G147" s="146"/>
      <c r="H147" s="146"/>
    </row>
    <row r="148" spans="1:8" x14ac:dyDescent="0.25">
      <c r="A148" s="142"/>
      <c r="B148" s="19"/>
      <c r="C148" s="142"/>
      <c r="E148" s="144"/>
      <c r="F148" s="145"/>
      <c r="G148" s="146"/>
      <c r="H148" s="146"/>
    </row>
    <row r="149" spans="1:8" x14ac:dyDescent="0.25">
      <c r="A149" s="142"/>
      <c r="B149" s="19"/>
      <c r="C149" s="142"/>
      <c r="E149" s="144"/>
      <c r="F149" s="145"/>
      <c r="G149" s="146"/>
      <c r="H149" s="146"/>
    </row>
    <row r="150" spans="1:8" x14ac:dyDescent="0.25">
      <c r="A150" s="142"/>
      <c r="B150" s="19"/>
      <c r="C150" s="142"/>
      <c r="E150" s="144"/>
      <c r="F150" s="145"/>
      <c r="G150" s="146"/>
      <c r="H150" s="146"/>
    </row>
    <row r="151" spans="1:8" x14ac:dyDescent="0.25">
      <c r="A151" s="142"/>
      <c r="B151" s="19"/>
      <c r="C151" s="142"/>
      <c r="E151" s="144"/>
      <c r="F151" s="145"/>
      <c r="G151" s="146"/>
      <c r="H151" s="146"/>
    </row>
    <row r="152" spans="1:8" x14ac:dyDescent="0.25">
      <c r="A152" s="142"/>
      <c r="B152" s="19"/>
      <c r="C152" s="142"/>
      <c r="E152" s="144"/>
      <c r="F152" s="145"/>
      <c r="G152" s="146"/>
      <c r="H152" s="146"/>
    </row>
    <row r="153" spans="1:8" x14ac:dyDescent="0.25">
      <c r="A153" s="142"/>
      <c r="B153" s="19"/>
      <c r="C153" s="142"/>
      <c r="E153" s="144"/>
      <c r="F153" s="145"/>
      <c r="G153" s="146"/>
      <c r="H153" s="146"/>
    </row>
    <row r="154" spans="1:8" x14ac:dyDescent="0.25">
      <c r="A154" s="142"/>
      <c r="B154" s="19"/>
      <c r="C154" s="142"/>
      <c r="E154" s="144"/>
      <c r="F154" s="145"/>
      <c r="G154" s="146"/>
      <c r="H154" s="146"/>
    </row>
    <row r="155" spans="1:8" x14ac:dyDescent="0.25">
      <c r="A155" s="142"/>
      <c r="B155" s="19"/>
      <c r="C155" s="142"/>
      <c r="E155" s="144"/>
      <c r="F155" s="145"/>
      <c r="G155" s="146"/>
      <c r="H155" s="146"/>
    </row>
    <row r="156" spans="1:8" x14ac:dyDescent="0.25">
      <c r="A156" s="142"/>
      <c r="B156" s="19"/>
      <c r="C156" s="142"/>
      <c r="E156" s="144"/>
      <c r="F156" s="145"/>
      <c r="G156" s="146"/>
      <c r="H156" s="146"/>
    </row>
    <row r="157" spans="1:8" x14ac:dyDescent="0.25">
      <c r="A157" s="142"/>
      <c r="B157" s="19"/>
      <c r="C157" s="142"/>
      <c r="E157" s="144"/>
      <c r="F157" s="145"/>
      <c r="G157" s="146"/>
      <c r="H157" s="146"/>
    </row>
    <row r="158" spans="1:8" x14ac:dyDescent="0.25">
      <c r="A158" s="142"/>
      <c r="B158" s="19"/>
      <c r="C158" s="142"/>
      <c r="E158" s="144"/>
      <c r="F158" s="145"/>
      <c r="G158" s="146"/>
      <c r="H158" s="146"/>
    </row>
    <row r="159" spans="1:8" x14ac:dyDescent="0.25">
      <c r="A159" s="142"/>
      <c r="B159" s="19"/>
      <c r="C159" s="142"/>
      <c r="E159" s="144"/>
      <c r="F159" s="145"/>
      <c r="G159" s="146"/>
      <c r="H159" s="146"/>
    </row>
    <row r="160" spans="1:8" x14ac:dyDescent="0.25">
      <c r="A160" s="142"/>
      <c r="B160" s="19"/>
      <c r="C160" s="142"/>
      <c r="E160" s="144"/>
      <c r="F160" s="145"/>
      <c r="G160" s="146"/>
      <c r="H160" s="146"/>
    </row>
    <row r="161" spans="1:8" x14ac:dyDescent="0.25">
      <c r="A161" s="142"/>
      <c r="B161" s="19"/>
      <c r="C161" s="142"/>
      <c r="E161" s="144"/>
      <c r="F161" s="145"/>
      <c r="G161" s="146"/>
      <c r="H161" s="146"/>
    </row>
    <row r="162" spans="1:8" x14ac:dyDescent="0.25">
      <c r="A162" s="142"/>
      <c r="B162" s="19"/>
      <c r="C162" s="142"/>
      <c r="E162" s="144"/>
      <c r="F162" s="145"/>
      <c r="G162" s="146"/>
      <c r="H162" s="146"/>
    </row>
    <row r="163" spans="1:8" x14ac:dyDescent="0.25">
      <c r="A163" s="142"/>
      <c r="B163" s="19"/>
      <c r="C163" s="142"/>
      <c r="E163" s="144"/>
      <c r="F163" s="145"/>
      <c r="G163" s="146"/>
      <c r="H163" s="146"/>
    </row>
    <row r="164" spans="1:8" x14ac:dyDescent="0.25">
      <c r="A164" s="142"/>
      <c r="B164" s="19"/>
      <c r="C164" s="142"/>
      <c r="E164" s="144"/>
      <c r="F164" s="145"/>
      <c r="G164" s="146"/>
      <c r="H164" s="146"/>
    </row>
    <row r="165" spans="1:8" x14ac:dyDescent="0.25">
      <c r="A165" s="142"/>
      <c r="B165" s="19"/>
      <c r="C165" s="142"/>
      <c r="E165" s="144"/>
      <c r="F165" s="145"/>
      <c r="G165" s="146"/>
      <c r="H165" s="146"/>
    </row>
    <row r="166" spans="1:8" x14ac:dyDescent="0.25">
      <c r="A166" s="142"/>
      <c r="B166" s="19"/>
      <c r="C166" s="142"/>
      <c r="E166" s="144"/>
      <c r="F166" s="145"/>
      <c r="G166" s="146"/>
      <c r="H166" s="146"/>
    </row>
    <row r="167" spans="1:8" x14ac:dyDescent="0.25">
      <c r="A167" s="142"/>
      <c r="B167" s="19"/>
      <c r="C167" s="142"/>
      <c r="E167" s="144"/>
      <c r="F167" s="145"/>
      <c r="G167" s="146"/>
      <c r="H167" s="146"/>
    </row>
    <row r="168" spans="1:8" x14ac:dyDescent="0.25">
      <c r="A168" s="142"/>
      <c r="B168" s="19"/>
      <c r="C168" s="142"/>
      <c r="E168" s="144"/>
      <c r="F168" s="145"/>
      <c r="G168" s="146"/>
      <c r="H168" s="146"/>
    </row>
    <row r="169" spans="1:8" x14ac:dyDescent="0.25">
      <c r="A169" s="142"/>
      <c r="B169" s="19"/>
      <c r="C169" s="142"/>
      <c r="E169" s="144"/>
      <c r="F169" s="145"/>
      <c r="G169" s="146"/>
      <c r="H169" s="146"/>
    </row>
    <row r="170" spans="1:8" x14ac:dyDescent="0.25">
      <c r="A170" s="142"/>
      <c r="B170" s="19"/>
      <c r="C170" s="142"/>
      <c r="E170" s="144"/>
      <c r="F170" s="145"/>
      <c r="G170" s="146"/>
      <c r="H170" s="146"/>
    </row>
    <row r="171" spans="1:8" x14ac:dyDescent="0.25">
      <c r="A171" s="142"/>
      <c r="B171" s="19"/>
      <c r="C171" s="142"/>
      <c r="E171" s="144"/>
      <c r="F171" s="145"/>
      <c r="G171" s="146"/>
      <c r="H171" s="146"/>
    </row>
    <row r="172" spans="1:8" x14ac:dyDescent="0.25">
      <c r="A172" s="142"/>
      <c r="B172" s="19"/>
      <c r="C172" s="142"/>
      <c r="E172" s="144"/>
      <c r="F172" s="145"/>
      <c r="G172" s="146"/>
      <c r="H172" s="146"/>
    </row>
    <row r="173" spans="1:8" x14ac:dyDescent="0.25">
      <c r="A173" s="142"/>
      <c r="B173" s="19"/>
      <c r="C173" s="142"/>
      <c r="E173" s="144"/>
      <c r="F173" s="145"/>
      <c r="G173" s="146"/>
      <c r="H173" s="146"/>
    </row>
    <row r="174" spans="1:8" x14ac:dyDescent="0.25">
      <c r="A174" s="142"/>
      <c r="B174" s="19"/>
      <c r="C174" s="142"/>
      <c r="E174" s="144"/>
      <c r="F174" s="145"/>
      <c r="G174" s="146"/>
      <c r="H174" s="146"/>
    </row>
    <row r="175" spans="1:8" x14ac:dyDescent="0.25">
      <c r="A175" s="142"/>
      <c r="B175" s="19"/>
      <c r="C175" s="142"/>
      <c r="E175" s="144"/>
      <c r="F175" s="145"/>
      <c r="G175" s="146"/>
      <c r="H175" s="146"/>
    </row>
    <row r="176" spans="1:8" x14ac:dyDescent="0.25">
      <c r="A176" s="142"/>
      <c r="B176" s="19"/>
      <c r="C176" s="142"/>
      <c r="E176" s="144"/>
      <c r="F176" s="145"/>
      <c r="G176" s="146"/>
      <c r="H176" s="146"/>
    </row>
    <row r="177" spans="1:8" x14ac:dyDescent="0.25">
      <c r="A177" s="142"/>
      <c r="B177" s="19"/>
      <c r="C177" s="142"/>
      <c r="E177" s="144"/>
      <c r="F177" s="145"/>
      <c r="G177" s="146"/>
      <c r="H177" s="146"/>
    </row>
    <row r="178" spans="1:8" x14ac:dyDescent="0.25">
      <c r="A178" s="142"/>
      <c r="B178" s="19"/>
      <c r="C178" s="142"/>
      <c r="E178" s="144"/>
      <c r="F178" s="145"/>
      <c r="G178" s="146"/>
      <c r="H178" s="146"/>
    </row>
    <row r="179" spans="1:8" x14ac:dyDescent="0.25">
      <c r="A179" s="142"/>
      <c r="B179" s="19"/>
      <c r="C179" s="142"/>
      <c r="E179" s="144"/>
      <c r="F179" s="145"/>
      <c r="G179" s="146"/>
      <c r="H179" s="146"/>
    </row>
    <row r="180" spans="1:8" x14ac:dyDescent="0.25">
      <c r="A180" s="142"/>
      <c r="B180" s="19"/>
      <c r="C180" s="142"/>
      <c r="E180" s="144"/>
      <c r="F180" s="145"/>
      <c r="G180" s="146"/>
      <c r="H180" s="146"/>
    </row>
    <row r="181" spans="1:8" x14ac:dyDescent="0.25">
      <c r="A181" s="142"/>
      <c r="B181" s="19"/>
      <c r="C181" s="142"/>
      <c r="E181" s="144"/>
      <c r="F181" s="145"/>
      <c r="G181" s="146"/>
      <c r="H181" s="146"/>
    </row>
    <row r="182" spans="1:8" x14ac:dyDescent="0.25">
      <c r="A182" s="142"/>
      <c r="B182" s="19"/>
      <c r="C182" s="142"/>
      <c r="E182" s="144"/>
      <c r="F182" s="145"/>
      <c r="G182" s="146"/>
      <c r="H182" s="146"/>
    </row>
    <row r="183" spans="1:8" x14ac:dyDescent="0.25">
      <c r="A183" s="142"/>
      <c r="B183" s="19"/>
      <c r="C183" s="142"/>
      <c r="E183" s="144"/>
      <c r="F183" s="145"/>
      <c r="G183" s="146"/>
      <c r="H183" s="146"/>
    </row>
    <row r="184" spans="1:8" x14ac:dyDescent="0.25">
      <c r="A184" s="142"/>
      <c r="B184" s="19"/>
      <c r="C184" s="142"/>
      <c r="E184" s="144"/>
      <c r="F184" s="145"/>
      <c r="G184" s="146"/>
      <c r="H184" s="146"/>
    </row>
    <row r="185" spans="1:8" x14ac:dyDescent="0.25">
      <c r="A185" s="142"/>
      <c r="B185" s="19"/>
      <c r="C185" s="142"/>
      <c r="E185" s="144"/>
      <c r="F185" s="145"/>
      <c r="G185" s="146"/>
      <c r="H185" s="146"/>
    </row>
    <row r="186" spans="1:8" x14ac:dyDescent="0.25">
      <c r="A186" s="142"/>
      <c r="B186" s="19"/>
      <c r="C186" s="142"/>
      <c r="E186" s="144"/>
      <c r="F186" s="145"/>
      <c r="G186" s="146"/>
      <c r="H186" s="146"/>
    </row>
    <row r="187" spans="1:8" x14ac:dyDescent="0.25">
      <c r="A187" s="142"/>
      <c r="B187" s="19"/>
      <c r="C187" s="142"/>
      <c r="E187" s="144"/>
      <c r="F187" s="145"/>
      <c r="G187" s="146"/>
      <c r="H187" s="146"/>
    </row>
    <row r="188" spans="1:8" x14ac:dyDescent="0.25">
      <c r="A188" s="142"/>
      <c r="B188" s="19"/>
      <c r="C188" s="142"/>
      <c r="E188" s="144"/>
      <c r="F188" s="145"/>
      <c r="G188" s="146"/>
      <c r="H188" s="146"/>
    </row>
    <row r="189" spans="1:8" x14ac:dyDescent="0.25">
      <c r="A189" s="142"/>
      <c r="B189" s="19"/>
      <c r="C189" s="142"/>
      <c r="E189" s="144"/>
      <c r="F189" s="145"/>
      <c r="G189" s="146"/>
      <c r="H189" s="146"/>
    </row>
    <row r="190" spans="1:8" x14ac:dyDescent="0.25">
      <c r="A190" s="142"/>
      <c r="B190" s="19"/>
      <c r="C190" s="142"/>
      <c r="E190" s="144"/>
      <c r="F190" s="145"/>
      <c r="G190" s="146"/>
      <c r="H190" s="146"/>
    </row>
    <row r="191" spans="1:8" x14ac:dyDescent="0.25">
      <c r="A191" s="142"/>
      <c r="B191" s="19"/>
      <c r="C191" s="142"/>
      <c r="E191" s="144"/>
      <c r="F191" s="145"/>
      <c r="G191" s="146"/>
      <c r="H191" s="146"/>
    </row>
    <row r="192" spans="1:8" x14ac:dyDescent="0.25">
      <c r="A192" s="142"/>
      <c r="B192" s="19"/>
      <c r="C192" s="142"/>
      <c r="E192" s="144"/>
      <c r="F192" s="145"/>
      <c r="G192" s="146"/>
      <c r="H192" s="146"/>
    </row>
    <row r="193" spans="1:8" x14ac:dyDescent="0.25">
      <c r="A193" s="142"/>
      <c r="B193" s="19"/>
      <c r="C193" s="142"/>
      <c r="E193" s="144"/>
      <c r="F193" s="145"/>
      <c r="G193" s="146"/>
      <c r="H193" s="146"/>
    </row>
    <row r="194" spans="1:8" x14ac:dyDescent="0.25">
      <c r="A194" s="142"/>
      <c r="B194" s="19"/>
      <c r="C194" s="142"/>
      <c r="E194" s="144"/>
      <c r="F194" s="145"/>
      <c r="G194" s="146"/>
      <c r="H194" s="146"/>
    </row>
    <row r="195" spans="1:8" x14ac:dyDescent="0.25">
      <c r="A195" s="142"/>
      <c r="B195" s="19"/>
      <c r="C195" s="142"/>
      <c r="E195" s="144"/>
      <c r="F195" s="145"/>
      <c r="G195" s="146"/>
      <c r="H195" s="146"/>
    </row>
    <row r="196" spans="1:8" x14ac:dyDescent="0.25">
      <c r="A196" s="142"/>
      <c r="B196" s="19"/>
      <c r="C196" s="142"/>
      <c r="E196" s="144"/>
      <c r="F196" s="145"/>
      <c r="G196" s="146"/>
      <c r="H196" s="146"/>
    </row>
    <row r="197" spans="1:8" x14ac:dyDescent="0.25">
      <c r="A197" s="142"/>
      <c r="B197" s="19"/>
      <c r="C197" s="142"/>
      <c r="E197" s="144"/>
      <c r="F197" s="145"/>
      <c r="G197" s="146"/>
      <c r="H197" s="146"/>
    </row>
    <row r="198" spans="1:8" x14ac:dyDescent="0.25">
      <c r="A198" s="142"/>
      <c r="B198" s="19"/>
      <c r="C198" s="142"/>
      <c r="E198" s="144"/>
      <c r="F198" s="145"/>
      <c r="G198" s="146"/>
      <c r="H198" s="146"/>
    </row>
    <row r="199" spans="1:8" x14ac:dyDescent="0.25">
      <c r="A199" s="142"/>
      <c r="B199" s="19"/>
      <c r="C199" s="142"/>
      <c r="E199" s="144"/>
      <c r="F199" s="145"/>
      <c r="G199" s="146"/>
      <c r="H199" s="146"/>
    </row>
    <row r="200" spans="1:8" x14ac:dyDescent="0.25">
      <c r="A200" s="142"/>
      <c r="B200" s="19"/>
      <c r="C200" s="142"/>
      <c r="E200" s="144"/>
      <c r="F200" s="145"/>
      <c r="G200" s="146"/>
      <c r="H200" s="146"/>
    </row>
    <row r="201" spans="1:8" x14ac:dyDescent="0.25">
      <c r="A201" s="142"/>
      <c r="B201" s="19"/>
      <c r="C201" s="142"/>
      <c r="E201" s="144"/>
      <c r="F201" s="145"/>
      <c r="G201" s="146"/>
      <c r="H201" s="146"/>
    </row>
    <row r="202" spans="1:8" x14ac:dyDescent="0.25">
      <c r="A202" s="142"/>
      <c r="B202" s="19"/>
      <c r="C202" s="142"/>
      <c r="E202" s="144"/>
      <c r="F202" s="145"/>
      <c r="G202" s="146"/>
      <c r="H202" s="146"/>
    </row>
    <row r="203" spans="1:8" x14ac:dyDescent="0.25">
      <c r="A203" s="142"/>
      <c r="B203" s="19"/>
      <c r="C203" s="142"/>
      <c r="E203" s="144"/>
      <c r="F203" s="145"/>
      <c r="G203" s="146"/>
      <c r="H203" s="146"/>
    </row>
    <row r="204" spans="1:8" x14ac:dyDescent="0.25">
      <c r="A204" s="142"/>
      <c r="B204" s="19"/>
      <c r="C204" s="142"/>
      <c r="E204" s="144"/>
      <c r="F204" s="145"/>
      <c r="G204" s="146"/>
      <c r="H204" s="146"/>
    </row>
    <row r="205" spans="1:8" x14ac:dyDescent="0.25">
      <c r="A205" s="142"/>
      <c r="B205" s="19"/>
      <c r="C205" s="142"/>
      <c r="E205" s="144"/>
      <c r="F205" s="145"/>
      <c r="G205" s="146"/>
      <c r="H205" s="146"/>
    </row>
    <row r="206" spans="1:8" x14ac:dyDescent="0.25">
      <c r="A206" s="142"/>
      <c r="B206" s="19"/>
      <c r="C206" s="142"/>
      <c r="E206" s="144"/>
      <c r="F206" s="145"/>
      <c r="G206" s="146"/>
      <c r="H206" s="146"/>
    </row>
    <row r="207" spans="1:8" x14ac:dyDescent="0.25">
      <c r="A207" s="142"/>
      <c r="B207" s="19"/>
      <c r="C207" s="142"/>
      <c r="E207" s="144"/>
      <c r="F207" s="145"/>
      <c r="G207" s="146"/>
      <c r="H207" s="146"/>
    </row>
    <row r="208" spans="1:8" x14ac:dyDescent="0.25">
      <c r="A208" s="142"/>
      <c r="B208" s="19"/>
      <c r="C208" s="142"/>
      <c r="E208" s="144"/>
      <c r="F208" s="145"/>
      <c r="G208" s="146"/>
      <c r="H208" s="146"/>
    </row>
    <row r="209" spans="1:8" x14ac:dyDescent="0.25">
      <c r="A209" s="142"/>
      <c r="B209" s="19"/>
      <c r="C209" s="142"/>
      <c r="E209" s="144"/>
      <c r="F209" s="145"/>
      <c r="G209" s="146"/>
      <c r="H209" s="146"/>
    </row>
    <row r="210" spans="1:8" x14ac:dyDescent="0.25">
      <c r="A210" s="142"/>
      <c r="B210" s="19"/>
      <c r="C210" s="142"/>
      <c r="E210" s="144"/>
      <c r="F210" s="145"/>
      <c r="G210" s="146"/>
      <c r="H210" s="146"/>
    </row>
    <row r="211" spans="1:8" x14ac:dyDescent="0.25">
      <c r="A211" s="142"/>
      <c r="B211" s="19"/>
      <c r="C211" s="142"/>
      <c r="E211" s="144"/>
      <c r="F211" s="145"/>
      <c r="G211" s="146"/>
      <c r="H211" s="146"/>
    </row>
    <row r="212" spans="1:8" x14ac:dyDescent="0.25">
      <c r="A212" s="142"/>
      <c r="B212" s="19"/>
      <c r="C212" s="142"/>
      <c r="E212" s="144"/>
      <c r="F212" s="145"/>
      <c r="G212" s="146"/>
      <c r="H212" s="146"/>
    </row>
    <row r="213" spans="1:8" x14ac:dyDescent="0.25">
      <c r="A213" s="142"/>
      <c r="B213" s="19"/>
      <c r="C213" s="142"/>
      <c r="E213" s="144"/>
      <c r="F213" s="145"/>
      <c r="G213" s="146"/>
      <c r="H213" s="146"/>
    </row>
    <row r="214" spans="1:8" x14ac:dyDescent="0.25">
      <c r="A214" s="142"/>
      <c r="B214" s="19"/>
      <c r="C214" s="142"/>
      <c r="E214" s="144"/>
      <c r="F214" s="145"/>
      <c r="G214" s="146"/>
      <c r="H214" s="146"/>
    </row>
    <row r="215" spans="1:8" x14ac:dyDescent="0.25">
      <c r="A215" s="142"/>
      <c r="B215" s="19"/>
      <c r="C215" s="142"/>
      <c r="E215" s="144"/>
      <c r="F215" s="145"/>
      <c r="G215" s="146"/>
      <c r="H215" s="146"/>
    </row>
    <row r="216" spans="1:8" x14ac:dyDescent="0.25">
      <c r="A216" s="142"/>
      <c r="B216" s="19"/>
      <c r="C216" s="142"/>
      <c r="E216" s="144"/>
      <c r="F216" s="145"/>
      <c r="G216" s="146"/>
      <c r="H216" s="146"/>
    </row>
    <row r="217" spans="1:8" x14ac:dyDescent="0.25">
      <c r="A217" s="142"/>
      <c r="B217" s="19"/>
      <c r="C217" s="142"/>
      <c r="E217" s="144"/>
      <c r="F217" s="145"/>
      <c r="G217" s="146"/>
      <c r="H217" s="146"/>
    </row>
    <row r="218" spans="1:8" x14ac:dyDescent="0.25">
      <c r="A218" s="142"/>
      <c r="B218" s="19"/>
      <c r="C218" s="142"/>
      <c r="E218" s="144"/>
      <c r="F218" s="145"/>
      <c r="G218" s="146"/>
      <c r="H218" s="146"/>
    </row>
    <row r="219" spans="1:8" x14ac:dyDescent="0.25">
      <c r="A219" s="142"/>
      <c r="B219" s="19"/>
      <c r="C219" s="142"/>
      <c r="E219" s="144"/>
      <c r="F219" s="145"/>
      <c r="G219" s="146"/>
      <c r="H219" s="146"/>
    </row>
    <row r="220" spans="1:8" x14ac:dyDescent="0.25">
      <c r="A220" s="142"/>
      <c r="B220" s="19"/>
      <c r="C220" s="142"/>
      <c r="E220" s="144"/>
      <c r="F220" s="145"/>
      <c r="G220" s="146"/>
      <c r="H220" s="146"/>
    </row>
    <row r="221" spans="1:8" x14ac:dyDescent="0.25">
      <c r="A221" s="142"/>
      <c r="B221" s="19"/>
      <c r="C221" s="142"/>
      <c r="E221" s="144"/>
      <c r="F221" s="145"/>
      <c r="G221" s="146"/>
      <c r="H221" s="146"/>
    </row>
    <row r="222" spans="1:8" x14ac:dyDescent="0.25">
      <c r="A222" s="142"/>
      <c r="B222" s="19"/>
      <c r="C222" s="142"/>
      <c r="E222" s="144"/>
      <c r="F222" s="145"/>
      <c r="G222" s="146"/>
      <c r="H222" s="146"/>
    </row>
    <row r="223" spans="1:8" x14ac:dyDescent="0.25">
      <c r="A223" s="142"/>
      <c r="B223" s="19"/>
      <c r="C223" s="142"/>
      <c r="E223" s="144"/>
      <c r="F223" s="145"/>
      <c r="G223" s="146"/>
      <c r="H223" s="146"/>
    </row>
    <row r="224" spans="1:8" x14ac:dyDescent="0.25">
      <c r="A224" s="142"/>
      <c r="B224" s="19"/>
      <c r="C224" s="142"/>
      <c r="E224" s="144"/>
      <c r="F224" s="145"/>
      <c r="G224" s="146"/>
      <c r="H224" s="146"/>
    </row>
    <row r="225" spans="1:8" x14ac:dyDescent="0.25">
      <c r="A225" s="142"/>
      <c r="B225" s="19"/>
      <c r="C225" s="142"/>
      <c r="E225" s="144"/>
      <c r="F225" s="145"/>
      <c r="G225" s="146"/>
      <c r="H225" s="146"/>
    </row>
    <row r="226" spans="1:8" x14ac:dyDescent="0.25">
      <c r="A226" s="142"/>
      <c r="B226" s="19"/>
      <c r="C226" s="142"/>
      <c r="E226" s="144"/>
      <c r="F226" s="145"/>
      <c r="G226" s="146"/>
      <c r="H226" s="146"/>
    </row>
    <row r="227" spans="1:8" x14ac:dyDescent="0.25">
      <c r="A227" s="142"/>
      <c r="B227" s="19"/>
      <c r="C227" s="142"/>
      <c r="E227" s="144"/>
      <c r="F227" s="145"/>
      <c r="G227" s="146"/>
      <c r="H227" s="146"/>
    </row>
    <row r="228" spans="1:8" x14ac:dyDescent="0.25">
      <c r="A228" s="142"/>
      <c r="B228" s="19"/>
      <c r="C228" s="142"/>
      <c r="E228" s="144"/>
      <c r="F228" s="145"/>
      <c r="G228" s="146"/>
      <c r="H228" s="146"/>
    </row>
    <row r="229" spans="1:8" x14ac:dyDescent="0.25">
      <c r="A229" s="142"/>
      <c r="B229" s="19"/>
      <c r="C229" s="142"/>
      <c r="E229" s="144"/>
      <c r="F229" s="145"/>
      <c r="G229" s="146"/>
      <c r="H229" s="146"/>
    </row>
    <row r="230" spans="1:8" x14ac:dyDescent="0.25">
      <c r="A230" s="142"/>
      <c r="B230" s="19"/>
      <c r="C230" s="142"/>
      <c r="E230" s="144"/>
      <c r="F230" s="145"/>
      <c r="G230" s="146"/>
      <c r="H230" s="146"/>
    </row>
    <row r="231" spans="1:8" x14ac:dyDescent="0.25">
      <c r="A231" s="142"/>
      <c r="B231" s="19"/>
      <c r="C231" s="142"/>
      <c r="E231" s="144"/>
      <c r="F231" s="145"/>
      <c r="G231" s="146"/>
      <c r="H231" s="146"/>
    </row>
    <row r="232" spans="1:8" x14ac:dyDescent="0.25">
      <c r="A232" s="142"/>
      <c r="B232" s="19"/>
      <c r="C232" s="142"/>
      <c r="E232" s="144"/>
      <c r="F232" s="145"/>
      <c r="G232" s="146"/>
      <c r="H232" s="146"/>
    </row>
    <row r="233" spans="1:8" x14ac:dyDescent="0.25">
      <c r="A233" s="142"/>
      <c r="B233" s="19"/>
      <c r="C233" s="142"/>
      <c r="E233" s="144"/>
      <c r="F233" s="145"/>
      <c r="G233" s="146"/>
      <c r="H233" s="146"/>
    </row>
    <row r="234" spans="1:8" x14ac:dyDescent="0.25">
      <c r="A234" s="142"/>
      <c r="B234" s="19"/>
      <c r="C234" s="142"/>
      <c r="E234" s="144"/>
      <c r="F234" s="145"/>
      <c r="G234" s="146"/>
      <c r="H234" s="146"/>
    </row>
    <row r="235" spans="1:8" x14ac:dyDescent="0.25">
      <c r="A235" s="142"/>
      <c r="B235" s="19"/>
      <c r="C235" s="142"/>
      <c r="E235" s="144"/>
      <c r="F235" s="145"/>
      <c r="G235" s="146"/>
      <c r="H235" s="146"/>
    </row>
    <row r="236" spans="1:8" x14ac:dyDescent="0.25">
      <c r="A236" s="142"/>
      <c r="B236" s="19"/>
      <c r="C236" s="142"/>
      <c r="E236" s="144"/>
      <c r="F236" s="145"/>
      <c r="G236" s="146"/>
      <c r="H236" s="146"/>
    </row>
    <row r="237" spans="1:8" x14ac:dyDescent="0.25">
      <c r="A237" s="142"/>
      <c r="B237" s="19"/>
      <c r="C237" s="142"/>
      <c r="E237" s="144"/>
      <c r="F237" s="145"/>
      <c r="G237" s="146"/>
      <c r="H237" s="146"/>
    </row>
    <row r="238" spans="1:8" x14ac:dyDescent="0.25">
      <c r="A238" s="142"/>
      <c r="B238" s="19"/>
      <c r="C238" s="142"/>
      <c r="E238" s="144"/>
      <c r="F238" s="145"/>
      <c r="G238" s="146"/>
      <c r="H238" s="146"/>
    </row>
    <row r="239" spans="1:8" x14ac:dyDescent="0.25">
      <c r="A239" s="142"/>
      <c r="B239" s="19"/>
      <c r="C239" s="142"/>
      <c r="E239" s="144"/>
      <c r="F239" s="145"/>
      <c r="G239" s="146"/>
      <c r="H239" s="146"/>
    </row>
    <row r="240" spans="1:8" x14ac:dyDescent="0.25">
      <c r="A240" s="142"/>
      <c r="B240" s="19"/>
      <c r="C240" s="142"/>
      <c r="E240" s="144"/>
      <c r="F240" s="145"/>
      <c r="G240" s="146"/>
      <c r="H240" s="146"/>
    </row>
    <row r="241" spans="1:8" x14ac:dyDescent="0.25">
      <c r="A241" s="142"/>
      <c r="B241" s="19"/>
      <c r="C241" s="142"/>
      <c r="E241" s="144"/>
      <c r="F241" s="145"/>
      <c r="G241" s="146"/>
      <c r="H241" s="146"/>
    </row>
    <row r="242" spans="1:8" x14ac:dyDescent="0.25">
      <c r="A242" s="142"/>
      <c r="B242" s="19"/>
      <c r="C242" s="142"/>
      <c r="E242" s="144"/>
      <c r="F242" s="145"/>
      <c r="G242" s="146"/>
      <c r="H242" s="146"/>
    </row>
    <row r="243" spans="1:8" x14ac:dyDescent="0.25">
      <c r="A243" s="142"/>
      <c r="B243" s="19"/>
      <c r="C243" s="142"/>
      <c r="E243" s="144"/>
      <c r="F243" s="145"/>
      <c r="G243" s="146"/>
      <c r="H243" s="146"/>
    </row>
    <row r="244" spans="1:8" x14ac:dyDescent="0.25">
      <c r="A244" s="142"/>
      <c r="B244" s="19"/>
      <c r="C244" s="142"/>
      <c r="E244" s="144"/>
      <c r="F244" s="145"/>
      <c r="G244" s="146"/>
      <c r="H244" s="146"/>
    </row>
    <row r="245" spans="1:8" x14ac:dyDescent="0.25">
      <c r="A245" s="142"/>
      <c r="B245" s="19"/>
      <c r="C245" s="142"/>
      <c r="E245" s="144"/>
      <c r="F245" s="145"/>
      <c r="G245" s="146"/>
      <c r="H245" s="146"/>
    </row>
    <row r="246" spans="1:8" x14ac:dyDescent="0.25">
      <c r="A246" s="142"/>
      <c r="B246" s="19"/>
      <c r="C246" s="142"/>
      <c r="E246" s="144"/>
      <c r="F246" s="145"/>
      <c r="G246" s="146"/>
      <c r="H246" s="146"/>
    </row>
    <row r="247" spans="1:8" x14ac:dyDescent="0.25">
      <c r="A247" s="142"/>
      <c r="B247" s="19"/>
      <c r="C247" s="142"/>
      <c r="E247" s="144"/>
      <c r="F247" s="145"/>
      <c r="G247" s="146"/>
      <c r="H247" s="146"/>
    </row>
    <row r="248" spans="1:8" x14ac:dyDescent="0.25">
      <c r="A248" s="142"/>
      <c r="B248" s="19"/>
      <c r="C248" s="142"/>
      <c r="E248" s="144"/>
      <c r="F248" s="145"/>
      <c r="G248" s="146"/>
      <c r="H248" s="146"/>
    </row>
    <row r="249" spans="1:8" x14ac:dyDescent="0.25">
      <c r="A249" s="142"/>
      <c r="B249" s="19"/>
      <c r="C249" s="142"/>
      <c r="E249" s="144"/>
      <c r="F249" s="145"/>
      <c r="G249" s="146"/>
      <c r="H249" s="146"/>
    </row>
    <row r="250" spans="1:8" x14ac:dyDescent="0.25">
      <c r="A250" s="142"/>
      <c r="B250" s="19"/>
      <c r="C250" s="142"/>
      <c r="E250" s="144"/>
      <c r="F250" s="145"/>
      <c r="G250" s="146"/>
      <c r="H250" s="146"/>
    </row>
    <row r="251" spans="1:8" x14ac:dyDescent="0.25">
      <c r="A251" s="142"/>
      <c r="B251" s="19"/>
      <c r="C251" s="142"/>
      <c r="E251" s="144"/>
      <c r="F251" s="145"/>
      <c r="G251" s="146"/>
      <c r="H251" s="146"/>
    </row>
    <row r="252" spans="1:8" x14ac:dyDescent="0.25">
      <c r="A252" s="142"/>
      <c r="B252" s="19"/>
      <c r="C252" s="142"/>
      <c r="E252" s="144"/>
      <c r="F252" s="145"/>
      <c r="G252" s="146"/>
      <c r="H252" s="146"/>
    </row>
    <row r="253" spans="1:8" x14ac:dyDescent="0.25">
      <c r="A253" s="142"/>
      <c r="B253" s="19"/>
      <c r="C253" s="142"/>
      <c r="E253" s="144"/>
      <c r="F253" s="145"/>
      <c r="G253" s="146"/>
      <c r="H253" s="146"/>
    </row>
    <row r="254" spans="1:8" x14ac:dyDescent="0.25">
      <c r="A254" s="142"/>
      <c r="B254" s="19"/>
      <c r="C254" s="142"/>
      <c r="E254" s="144"/>
      <c r="F254" s="145"/>
      <c r="G254" s="146"/>
      <c r="H254" s="146"/>
    </row>
    <row r="255" spans="1:8" x14ac:dyDescent="0.25">
      <c r="A255" s="142"/>
      <c r="B255" s="19"/>
      <c r="C255" s="142"/>
      <c r="E255" s="144"/>
      <c r="F255" s="145"/>
      <c r="G255" s="146"/>
      <c r="H255" s="146"/>
    </row>
    <row r="256" spans="1:8" x14ac:dyDescent="0.25">
      <c r="A256" s="142"/>
      <c r="B256" s="19"/>
      <c r="C256" s="142"/>
      <c r="E256" s="144"/>
      <c r="F256" s="145"/>
      <c r="G256" s="146"/>
      <c r="H256" s="146"/>
    </row>
    <row r="257" spans="1:8" x14ac:dyDescent="0.25">
      <c r="A257" s="142"/>
      <c r="B257" s="19"/>
      <c r="C257" s="142"/>
      <c r="E257" s="144"/>
      <c r="F257" s="145"/>
      <c r="G257" s="146"/>
      <c r="H257" s="146"/>
    </row>
    <row r="258" spans="1:8" x14ac:dyDescent="0.25">
      <c r="A258" s="142"/>
      <c r="B258" s="19"/>
      <c r="C258" s="142"/>
      <c r="E258" s="144"/>
      <c r="F258" s="145"/>
      <c r="G258" s="146"/>
      <c r="H258" s="146"/>
    </row>
    <row r="259" spans="1:8" x14ac:dyDescent="0.25">
      <c r="A259" s="142"/>
      <c r="B259" s="19"/>
      <c r="C259" s="142"/>
      <c r="E259" s="144"/>
      <c r="F259" s="145"/>
      <c r="G259" s="146"/>
      <c r="H259" s="146"/>
    </row>
    <row r="260" spans="1:8" x14ac:dyDescent="0.25">
      <c r="A260" s="142"/>
      <c r="B260" s="19"/>
      <c r="C260" s="142"/>
      <c r="E260" s="144"/>
      <c r="F260" s="145"/>
      <c r="G260" s="146"/>
      <c r="H260" s="146"/>
    </row>
    <row r="261" spans="1:8" x14ac:dyDescent="0.25">
      <c r="A261" s="142"/>
      <c r="B261" s="19"/>
      <c r="C261" s="142"/>
      <c r="E261" s="144"/>
      <c r="F261" s="145"/>
      <c r="G261" s="146"/>
      <c r="H261" s="146"/>
    </row>
    <row r="262" spans="1:8" x14ac:dyDescent="0.25">
      <c r="A262" s="142"/>
      <c r="B262" s="19"/>
      <c r="C262" s="142"/>
      <c r="E262" s="144"/>
      <c r="F262" s="145"/>
      <c r="G262" s="146"/>
      <c r="H262" s="146"/>
    </row>
    <row r="263" spans="1:8" x14ac:dyDescent="0.25">
      <c r="A263" s="142"/>
      <c r="B263" s="19"/>
      <c r="C263" s="142"/>
      <c r="E263" s="144"/>
      <c r="F263" s="145"/>
      <c r="G263" s="146"/>
      <c r="H263" s="146"/>
    </row>
    <row r="264" spans="1:8" x14ac:dyDescent="0.25">
      <c r="A264" s="142"/>
      <c r="B264" s="19"/>
      <c r="C264" s="142"/>
      <c r="E264" s="144"/>
      <c r="F264" s="145"/>
      <c r="G264" s="146"/>
      <c r="H264" s="146"/>
    </row>
    <row r="265" spans="1:8" x14ac:dyDescent="0.25">
      <c r="A265" s="142"/>
      <c r="B265" s="19"/>
      <c r="C265" s="142"/>
      <c r="E265" s="144"/>
      <c r="F265" s="145"/>
      <c r="G265" s="146"/>
      <c r="H265" s="146"/>
    </row>
    <row r="266" spans="1:8" x14ac:dyDescent="0.25">
      <c r="A266" s="142"/>
      <c r="B266" s="19"/>
      <c r="C266" s="142"/>
      <c r="E266" s="144"/>
      <c r="F266" s="145"/>
      <c r="G266" s="146"/>
      <c r="H266" s="146"/>
    </row>
    <row r="267" spans="1:8" x14ac:dyDescent="0.25">
      <c r="A267" s="142"/>
      <c r="B267" s="19"/>
      <c r="C267" s="142"/>
      <c r="E267" s="144"/>
      <c r="F267" s="145"/>
      <c r="G267" s="146"/>
      <c r="H267" s="146"/>
    </row>
    <row r="268" spans="1:8" x14ac:dyDescent="0.25">
      <c r="A268" s="142"/>
      <c r="B268" s="19"/>
      <c r="C268" s="142"/>
      <c r="E268" s="144"/>
      <c r="F268" s="145"/>
      <c r="G268" s="146"/>
      <c r="H268" s="146"/>
    </row>
    <row r="269" spans="1:8" x14ac:dyDescent="0.25">
      <c r="A269" s="142"/>
      <c r="B269" s="19"/>
      <c r="C269" s="142"/>
      <c r="E269" s="144"/>
      <c r="F269" s="145"/>
      <c r="G269" s="146"/>
      <c r="H269" s="146"/>
    </row>
    <row r="270" spans="1:8" x14ac:dyDescent="0.25">
      <c r="A270" s="142"/>
      <c r="B270" s="19"/>
      <c r="C270" s="142"/>
      <c r="E270" s="144"/>
      <c r="F270" s="145"/>
      <c r="G270" s="146"/>
      <c r="H270" s="146"/>
    </row>
    <row r="271" spans="1:8" x14ac:dyDescent="0.25">
      <c r="A271" s="142"/>
      <c r="B271" s="19"/>
      <c r="C271" s="142"/>
      <c r="E271" s="144"/>
      <c r="F271" s="145"/>
      <c r="G271" s="146"/>
      <c r="H271" s="146"/>
    </row>
    <row r="272" spans="1:8" x14ac:dyDescent="0.25">
      <c r="A272" s="142"/>
      <c r="B272" s="19"/>
      <c r="C272" s="142"/>
      <c r="E272" s="144"/>
      <c r="F272" s="145"/>
      <c r="G272" s="146"/>
      <c r="H272" s="146"/>
    </row>
    <row r="273" spans="1:8" x14ac:dyDescent="0.25">
      <c r="A273" s="142"/>
      <c r="B273" s="19"/>
      <c r="C273" s="142"/>
      <c r="E273" s="144"/>
      <c r="F273" s="145"/>
      <c r="G273" s="146"/>
      <c r="H273" s="146"/>
    </row>
    <row r="274" spans="1:8" x14ac:dyDescent="0.25">
      <c r="A274" s="142"/>
      <c r="B274" s="19"/>
      <c r="C274" s="142"/>
      <c r="E274" s="144"/>
      <c r="F274" s="145"/>
      <c r="G274" s="146"/>
      <c r="H274" s="146"/>
    </row>
    <row r="275" spans="1:8" x14ac:dyDescent="0.25">
      <c r="A275" s="142"/>
      <c r="B275" s="19"/>
      <c r="C275" s="142"/>
      <c r="E275" s="144"/>
      <c r="F275" s="145"/>
      <c r="G275" s="146"/>
      <c r="H275" s="146"/>
    </row>
    <row r="276" spans="1:8" x14ac:dyDescent="0.25">
      <c r="A276" s="142"/>
      <c r="B276" s="19"/>
      <c r="C276" s="142"/>
      <c r="E276" s="144"/>
      <c r="F276" s="145"/>
      <c r="G276" s="146"/>
      <c r="H276" s="146"/>
    </row>
    <row r="277" spans="1:8" x14ac:dyDescent="0.25">
      <c r="A277" s="142"/>
      <c r="B277" s="19"/>
      <c r="C277" s="142"/>
      <c r="E277" s="144"/>
      <c r="F277" s="145"/>
      <c r="G277" s="146"/>
      <c r="H277" s="146"/>
    </row>
    <row r="278" spans="1:8" x14ac:dyDescent="0.25">
      <c r="A278" s="142"/>
      <c r="B278" s="19"/>
      <c r="C278" s="142"/>
      <c r="E278" s="144"/>
      <c r="F278" s="145"/>
      <c r="G278" s="146"/>
      <c r="H278" s="146"/>
    </row>
    <row r="279" spans="1:8" x14ac:dyDescent="0.25">
      <c r="A279" s="142"/>
      <c r="B279" s="19"/>
      <c r="C279" s="142"/>
      <c r="E279" s="144"/>
      <c r="F279" s="145"/>
      <c r="G279" s="146"/>
      <c r="H279" s="146"/>
    </row>
    <row r="280" spans="1:8" x14ac:dyDescent="0.25">
      <c r="A280" s="142"/>
      <c r="B280" s="19"/>
      <c r="C280" s="142"/>
      <c r="E280" s="144"/>
      <c r="F280" s="145"/>
      <c r="G280" s="146"/>
      <c r="H280" s="146"/>
    </row>
    <row r="281" spans="1:8" x14ac:dyDescent="0.25">
      <c r="A281" s="142"/>
      <c r="B281" s="19"/>
      <c r="C281" s="142"/>
      <c r="E281" s="144"/>
      <c r="F281" s="145"/>
      <c r="G281" s="146"/>
      <c r="H281" s="146"/>
    </row>
    <row r="282" spans="1:8" x14ac:dyDescent="0.25">
      <c r="A282" s="142"/>
      <c r="B282" s="19"/>
      <c r="C282" s="142"/>
      <c r="E282" s="144"/>
      <c r="F282" s="145"/>
      <c r="G282" s="146"/>
      <c r="H282" s="146"/>
    </row>
    <row r="283" spans="1:8" x14ac:dyDescent="0.25">
      <c r="A283" s="142"/>
      <c r="B283" s="19"/>
      <c r="C283" s="142"/>
      <c r="E283" s="144"/>
      <c r="F283" s="145"/>
      <c r="G283" s="146"/>
      <c r="H283" s="146"/>
    </row>
    <row r="284" spans="1:8" x14ac:dyDescent="0.25">
      <c r="A284" s="142"/>
      <c r="B284" s="19"/>
      <c r="C284" s="142"/>
      <c r="E284" s="144"/>
      <c r="F284" s="145"/>
      <c r="G284" s="146"/>
      <c r="H284" s="146"/>
    </row>
    <row r="285" spans="1:8" x14ac:dyDescent="0.25">
      <c r="A285" s="142"/>
      <c r="B285" s="19"/>
      <c r="C285" s="142"/>
      <c r="E285" s="144"/>
      <c r="F285" s="145"/>
      <c r="G285" s="146"/>
      <c r="H285" s="146"/>
    </row>
    <row r="286" spans="1:8" x14ac:dyDescent="0.25">
      <c r="A286" s="142"/>
      <c r="B286" s="19"/>
      <c r="C286" s="142"/>
      <c r="E286" s="144"/>
      <c r="F286" s="145"/>
      <c r="G286" s="146"/>
      <c r="H286" s="146"/>
    </row>
    <row r="287" spans="1:8" x14ac:dyDescent="0.25">
      <c r="A287" s="142"/>
      <c r="B287" s="19"/>
      <c r="C287" s="142"/>
      <c r="E287" s="144"/>
      <c r="F287" s="145"/>
      <c r="G287" s="146"/>
      <c r="H287" s="146"/>
    </row>
    <row r="288" spans="1:8" x14ac:dyDescent="0.25">
      <c r="A288" s="142"/>
      <c r="B288" s="19"/>
      <c r="C288" s="142"/>
      <c r="E288" s="144"/>
      <c r="F288" s="145"/>
      <c r="G288" s="146"/>
      <c r="H288" s="146"/>
    </row>
    <row r="289" spans="1:8" x14ac:dyDescent="0.25">
      <c r="A289" s="142"/>
      <c r="B289" s="19"/>
      <c r="C289" s="142"/>
      <c r="E289" s="144"/>
      <c r="F289" s="145"/>
      <c r="G289" s="146"/>
      <c r="H289" s="146"/>
    </row>
    <row r="290" spans="1:8" x14ac:dyDescent="0.25">
      <c r="A290" s="142"/>
      <c r="B290" s="19"/>
      <c r="C290" s="142"/>
      <c r="E290" s="144"/>
      <c r="F290" s="145"/>
      <c r="G290" s="146"/>
      <c r="H290" s="146"/>
    </row>
    <row r="291" spans="1:8" x14ac:dyDescent="0.25">
      <c r="A291" s="142"/>
      <c r="B291" s="19"/>
      <c r="C291" s="142"/>
      <c r="E291" s="144"/>
      <c r="F291" s="145"/>
      <c r="G291" s="146"/>
      <c r="H291" s="146"/>
    </row>
    <row r="292" spans="1:8" x14ac:dyDescent="0.25">
      <c r="A292" s="142"/>
      <c r="B292" s="19"/>
      <c r="C292" s="142"/>
      <c r="E292" s="144"/>
      <c r="F292" s="145"/>
      <c r="G292" s="146"/>
      <c r="H292" s="146"/>
    </row>
    <row r="293" spans="1:8" x14ac:dyDescent="0.25">
      <c r="A293" s="142"/>
      <c r="B293" s="19"/>
      <c r="C293" s="142"/>
      <c r="E293" s="144"/>
      <c r="F293" s="145"/>
      <c r="G293" s="146"/>
      <c r="H293" s="146"/>
    </row>
    <row r="294" spans="1:8" x14ac:dyDescent="0.25">
      <c r="A294" s="142"/>
      <c r="B294" s="19"/>
      <c r="C294" s="142"/>
      <c r="E294" s="144"/>
      <c r="F294" s="145"/>
      <c r="G294" s="146"/>
      <c r="H294" s="146"/>
    </row>
    <row r="295" spans="1:8" x14ac:dyDescent="0.25">
      <c r="A295" s="142"/>
      <c r="B295" s="19"/>
      <c r="C295" s="142"/>
      <c r="E295" s="144"/>
      <c r="F295" s="145"/>
      <c r="G295" s="146"/>
      <c r="H295" s="146"/>
    </row>
    <row r="296" spans="1:8" x14ac:dyDescent="0.25">
      <c r="A296" s="142"/>
      <c r="B296" s="19"/>
      <c r="C296" s="142"/>
      <c r="E296" s="144"/>
      <c r="F296" s="145"/>
      <c r="G296" s="146"/>
      <c r="H296" s="146"/>
    </row>
    <row r="297" spans="1:8" x14ac:dyDescent="0.25">
      <c r="A297" s="142"/>
      <c r="B297" s="19"/>
      <c r="C297" s="142"/>
      <c r="E297" s="144"/>
      <c r="F297" s="145"/>
      <c r="G297" s="146"/>
      <c r="H297" s="146"/>
    </row>
    <row r="298" spans="1:8" x14ac:dyDescent="0.25">
      <c r="A298" s="142"/>
      <c r="B298" s="19"/>
      <c r="C298" s="142"/>
      <c r="E298" s="144"/>
      <c r="F298" s="145"/>
      <c r="G298" s="146"/>
      <c r="H298" s="146"/>
    </row>
    <row r="299" spans="1:8" x14ac:dyDescent="0.25">
      <c r="A299" s="142"/>
      <c r="B299" s="19"/>
      <c r="C299" s="142"/>
      <c r="E299" s="144"/>
      <c r="F299" s="145"/>
      <c r="G299" s="146"/>
      <c r="H299" s="146"/>
    </row>
    <row r="300" spans="1:8" x14ac:dyDescent="0.25">
      <c r="A300" s="142"/>
      <c r="B300" s="19"/>
      <c r="C300" s="142"/>
      <c r="E300" s="144"/>
      <c r="F300" s="145"/>
      <c r="G300" s="146"/>
      <c r="H300" s="146"/>
    </row>
    <row r="301" spans="1:8" x14ac:dyDescent="0.25">
      <c r="A301" s="142"/>
      <c r="B301" s="19"/>
      <c r="C301" s="142"/>
      <c r="E301" s="144"/>
      <c r="F301" s="145"/>
      <c r="G301" s="146"/>
      <c r="H301" s="146"/>
    </row>
    <row r="302" spans="1:8" x14ac:dyDescent="0.25">
      <c r="A302" s="142"/>
      <c r="B302" s="19"/>
      <c r="C302" s="142"/>
      <c r="E302" s="144"/>
      <c r="F302" s="145"/>
      <c r="G302" s="146"/>
      <c r="H302" s="146"/>
    </row>
    <row r="303" spans="1:8" x14ac:dyDescent="0.25">
      <c r="A303" s="142"/>
      <c r="B303" s="19"/>
      <c r="C303" s="142"/>
      <c r="E303" s="144"/>
      <c r="F303" s="145"/>
      <c r="G303" s="146"/>
      <c r="H303" s="146"/>
    </row>
    <row r="304" spans="1:8" x14ac:dyDescent="0.25">
      <c r="A304" s="142"/>
      <c r="B304" s="19"/>
      <c r="C304" s="142"/>
      <c r="E304" s="144"/>
      <c r="F304" s="145"/>
      <c r="G304" s="146"/>
      <c r="H304" s="146"/>
    </row>
    <row r="305" spans="1:8" x14ac:dyDescent="0.25">
      <c r="A305" s="142"/>
      <c r="B305" s="19"/>
      <c r="C305" s="142"/>
      <c r="E305" s="144"/>
      <c r="F305" s="145"/>
      <c r="G305" s="146"/>
      <c r="H305" s="146"/>
    </row>
    <row r="306" spans="1:8" x14ac:dyDescent="0.25">
      <c r="A306" s="142"/>
      <c r="B306" s="19"/>
      <c r="C306" s="142"/>
      <c r="E306" s="144"/>
      <c r="F306" s="145"/>
      <c r="G306" s="146"/>
      <c r="H306" s="146"/>
    </row>
    <row r="307" spans="1:8" x14ac:dyDescent="0.25">
      <c r="A307" s="142"/>
      <c r="B307" s="19"/>
      <c r="C307" s="142"/>
      <c r="E307" s="144"/>
      <c r="F307" s="145"/>
      <c r="G307" s="146"/>
      <c r="H307" s="146"/>
    </row>
    <row r="308" spans="1:8" x14ac:dyDescent="0.25">
      <c r="A308" s="142"/>
      <c r="B308" s="19"/>
      <c r="C308" s="142"/>
      <c r="E308" s="144"/>
      <c r="F308" s="145"/>
      <c r="G308" s="146"/>
      <c r="H308" s="146"/>
    </row>
    <row r="309" spans="1:8" x14ac:dyDescent="0.25">
      <c r="A309" s="142"/>
      <c r="B309" s="19"/>
      <c r="C309" s="142"/>
      <c r="E309" s="144"/>
      <c r="F309" s="145"/>
      <c r="G309" s="146"/>
      <c r="H309" s="146"/>
    </row>
    <row r="310" spans="1:8" x14ac:dyDescent="0.25">
      <c r="A310" s="142"/>
      <c r="B310" s="19"/>
      <c r="C310" s="142"/>
      <c r="E310" s="144"/>
      <c r="F310" s="145"/>
      <c r="G310" s="146"/>
      <c r="H310" s="146"/>
    </row>
    <row r="311" spans="1:8" x14ac:dyDescent="0.25">
      <c r="A311" s="142"/>
      <c r="B311" s="19"/>
      <c r="C311" s="142"/>
      <c r="E311" s="144"/>
      <c r="F311" s="145"/>
      <c r="G311" s="146"/>
      <c r="H311" s="146"/>
    </row>
    <row r="312" spans="1:8" x14ac:dyDescent="0.25">
      <c r="A312" s="142"/>
      <c r="B312" s="19"/>
      <c r="C312" s="142"/>
      <c r="E312" s="144"/>
      <c r="F312" s="145"/>
      <c r="G312" s="146"/>
      <c r="H312" s="146"/>
    </row>
    <row r="313" spans="1:8" x14ac:dyDescent="0.25">
      <c r="A313" s="142"/>
      <c r="B313" s="19"/>
      <c r="C313" s="142"/>
      <c r="E313" s="144"/>
      <c r="F313" s="145"/>
      <c r="G313" s="146"/>
      <c r="H313" s="146"/>
    </row>
    <row r="314" spans="1:8" x14ac:dyDescent="0.25">
      <c r="A314" s="142"/>
      <c r="B314" s="19"/>
      <c r="C314" s="142"/>
      <c r="E314" s="144"/>
      <c r="F314" s="145"/>
      <c r="G314" s="146"/>
      <c r="H314" s="146"/>
    </row>
    <row r="315" spans="1:8" x14ac:dyDescent="0.25">
      <c r="A315" s="142"/>
      <c r="B315" s="19"/>
      <c r="C315" s="142"/>
      <c r="E315" s="144"/>
      <c r="F315" s="145"/>
      <c r="G315" s="146"/>
      <c r="H315" s="146"/>
    </row>
    <row r="316" spans="1:8" x14ac:dyDescent="0.25">
      <c r="A316" s="142"/>
      <c r="B316" s="19"/>
      <c r="C316" s="142"/>
      <c r="E316" s="144"/>
      <c r="F316" s="145"/>
      <c r="G316" s="146"/>
      <c r="H316" s="146"/>
    </row>
    <row r="317" spans="1:8" x14ac:dyDescent="0.25">
      <c r="A317" s="142"/>
      <c r="B317" s="19"/>
      <c r="C317" s="142"/>
      <c r="E317" s="144"/>
      <c r="F317" s="145"/>
      <c r="G317" s="146"/>
      <c r="H317" s="146"/>
    </row>
    <row r="318" spans="1:8" x14ac:dyDescent="0.25">
      <c r="A318" s="142"/>
      <c r="B318" s="19"/>
      <c r="C318" s="142"/>
      <c r="E318" s="144"/>
      <c r="F318" s="145"/>
      <c r="G318" s="146"/>
      <c r="H318" s="146"/>
    </row>
    <row r="319" spans="1:8" x14ac:dyDescent="0.25">
      <c r="A319" s="142"/>
      <c r="B319" s="19"/>
      <c r="C319" s="142"/>
      <c r="E319" s="144"/>
      <c r="F319" s="145"/>
      <c r="G319" s="146"/>
      <c r="H319" s="146"/>
    </row>
    <row r="320" spans="1:8" x14ac:dyDescent="0.25">
      <c r="A320" s="142"/>
      <c r="B320" s="19"/>
      <c r="C320" s="142"/>
      <c r="E320" s="144"/>
      <c r="F320" s="145"/>
      <c r="G320" s="146"/>
      <c r="H320" s="146"/>
    </row>
    <row r="321" spans="1:8" x14ac:dyDescent="0.25">
      <c r="A321" s="142"/>
      <c r="B321" s="19"/>
      <c r="C321" s="142"/>
      <c r="E321" s="144"/>
      <c r="F321" s="145"/>
      <c r="G321" s="146"/>
      <c r="H321" s="146"/>
    </row>
    <row r="322" spans="1:8" x14ac:dyDescent="0.25">
      <c r="A322" s="142"/>
      <c r="B322" s="19"/>
      <c r="C322" s="142"/>
      <c r="E322" s="144"/>
      <c r="F322" s="145"/>
      <c r="G322" s="146"/>
      <c r="H322" s="146"/>
    </row>
    <row r="323" spans="1:8" x14ac:dyDescent="0.25">
      <c r="A323" s="142"/>
      <c r="B323" s="19"/>
      <c r="C323" s="142"/>
      <c r="E323" s="144"/>
      <c r="F323" s="145"/>
      <c r="G323" s="146"/>
      <c r="H323" s="146"/>
    </row>
    <row r="324" spans="1:8" x14ac:dyDescent="0.25">
      <c r="A324" s="142"/>
      <c r="B324" s="19"/>
      <c r="C324" s="142"/>
      <c r="E324" s="144"/>
      <c r="F324" s="145"/>
      <c r="G324" s="146"/>
      <c r="H324" s="146"/>
    </row>
    <row r="325" spans="1:8" x14ac:dyDescent="0.25">
      <c r="A325" s="142"/>
      <c r="B325" s="19"/>
      <c r="C325" s="142"/>
      <c r="E325" s="144"/>
      <c r="F325" s="145"/>
      <c r="G325" s="146"/>
      <c r="H325" s="146"/>
    </row>
    <row r="326" spans="1:8" x14ac:dyDescent="0.25">
      <c r="A326" s="142"/>
      <c r="B326" s="19"/>
      <c r="C326" s="142"/>
      <c r="E326" s="144"/>
      <c r="F326" s="145"/>
      <c r="G326" s="146"/>
      <c r="H326" s="146"/>
    </row>
    <row r="327" spans="1:8" x14ac:dyDescent="0.25">
      <c r="A327" s="142"/>
      <c r="B327" s="19"/>
      <c r="C327" s="142"/>
      <c r="E327" s="144"/>
      <c r="F327" s="145"/>
      <c r="G327" s="146"/>
      <c r="H327" s="146"/>
    </row>
    <row r="328" spans="1:8" x14ac:dyDescent="0.25">
      <c r="A328" s="142"/>
      <c r="B328" s="19"/>
      <c r="C328" s="142"/>
      <c r="E328" s="144"/>
      <c r="F328" s="145"/>
      <c r="G328" s="146"/>
      <c r="H328" s="146"/>
    </row>
    <row r="329" spans="1:8" x14ac:dyDescent="0.25">
      <c r="A329" s="142"/>
      <c r="B329" s="19"/>
      <c r="C329" s="142"/>
      <c r="E329" s="144"/>
      <c r="F329" s="145"/>
      <c r="G329" s="146"/>
      <c r="H329" s="146"/>
    </row>
    <row r="330" spans="1:8" x14ac:dyDescent="0.25">
      <c r="A330" s="142"/>
      <c r="B330" s="19"/>
      <c r="C330" s="142"/>
      <c r="E330" s="144"/>
      <c r="F330" s="145"/>
      <c r="G330" s="146"/>
      <c r="H330" s="146"/>
    </row>
    <row r="331" spans="1:8" x14ac:dyDescent="0.25">
      <c r="A331" s="142"/>
      <c r="B331" s="19"/>
      <c r="C331" s="142"/>
      <c r="E331" s="144"/>
      <c r="F331" s="145"/>
      <c r="G331" s="146"/>
      <c r="H331" s="146"/>
    </row>
    <row r="332" spans="1:8" x14ac:dyDescent="0.25">
      <c r="A332" s="142"/>
      <c r="B332" s="19"/>
      <c r="C332" s="142"/>
      <c r="E332" s="144"/>
      <c r="F332" s="145"/>
      <c r="G332" s="146"/>
      <c r="H332" s="146"/>
    </row>
    <row r="333" spans="1:8" x14ac:dyDescent="0.25">
      <c r="A333" s="142"/>
      <c r="B333" s="19"/>
      <c r="C333" s="142"/>
      <c r="E333" s="144"/>
      <c r="F333" s="145"/>
      <c r="G333" s="146"/>
      <c r="H333" s="146"/>
    </row>
    <row r="334" spans="1:8" x14ac:dyDescent="0.25">
      <c r="A334" s="142"/>
      <c r="B334" s="19"/>
      <c r="C334" s="142"/>
      <c r="E334" s="144"/>
      <c r="F334" s="145"/>
      <c r="G334" s="146"/>
      <c r="H334" s="146"/>
    </row>
    <row r="335" spans="1:8" x14ac:dyDescent="0.25">
      <c r="A335" s="142"/>
      <c r="B335" s="19"/>
      <c r="C335" s="142"/>
      <c r="E335" s="144"/>
      <c r="F335" s="145"/>
      <c r="G335" s="146"/>
      <c r="H335" s="146"/>
    </row>
    <row r="336" spans="1:8" x14ac:dyDescent="0.25">
      <c r="A336" s="142"/>
      <c r="B336" s="19"/>
      <c r="C336" s="142"/>
      <c r="E336" s="144"/>
      <c r="F336" s="145"/>
      <c r="G336" s="146"/>
      <c r="H336" s="146"/>
    </row>
    <row r="337" spans="1:8" x14ac:dyDescent="0.25">
      <c r="A337" s="142"/>
      <c r="B337" s="19"/>
      <c r="C337" s="142"/>
      <c r="E337" s="144"/>
      <c r="F337" s="145"/>
      <c r="G337" s="146"/>
      <c r="H337" s="146"/>
    </row>
    <row r="338" spans="1:8" x14ac:dyDescent="0.25">
      <c r="A338" s="142"/>
      <c r="B338" s="19"/>
      <c r="C338" s="142"/>
      <c r="E338" s="144"/>
      <c r="F338" s="145"/>
      <c r="G338" s="146"/>
      <c r="H338" s="146"/>
    </row>
    <row r="339" spans="1:8" x14ac:dyDescent="0.25">
      <c r="A339" s="142"/>
      <c r="B339" s="19"/>
      <c r="C339" s="142"/>
      <c r="E339" s="144"/>
      <c r="F339" s="145"/>
      <c r="G339" s="146"/>
      <c r="H339" s="146"/>
    </row>
    <row r="340" spans="1:8" x14ac:dyDescent="0.25">
      <c r="A340" s="142"/>
      <c r="B340" s="19"/>
      <c r="C340" s="142"/>
      <c r="E340" s="144"/>
      <c r="F340" s="145"/>
      <c r="G340" s="146"/>
      <c r="H340" s="146"/>
    </row>
    <row r="341" spans="1:8" x14ac:dyDescent="0.25">
      <c r="A341" s="142"/>
      <c r="B341" s="19"/>
      <c r="C341" s="142"/>
      <c r="E341" s="144"/>
      <c r="F341" s="145"/>
      <c r="G341" s="146"/>
      <c r="H341" s="146"/>
    </row>
    <row r="342" spans="1:8" x14ac:dyDescent="0.25">
      <c r="A342" s="142"/>
      <c r="B342" s="19"/>
      <c r="C342" s="142"/>
      <c r="E342" s="144"/>
      <c r="F342" s="145"/>
      <c r="G342" s="146"/>
      <c r="H342" s="146"/>
    </row>
    <row r="343" spans="1:8" x14ac:dyDescent="0.25">
      <c r="A343" s="142"/>
      <c r="B343" s="19"/>
      <c r="C343" s="142"/>
      <c r="E343" s="144"/>
      <c r="F343" s="145"/>
      <c r="G343" s="146"/>
      <c r="H343" s="146"/>
    </row>
    <row r="344" spans="1:8" x14ac:dyDescent="0.25">
      <c r="A344" s="142"/>
      <c r="B344" s="19"/>
      <c r="C344" s="142"/>
      <c r="E344" s="144"/>
      <c r="F344" s="145"/>
      <c r="G344" s="146"/>
      <c r="H344" s="146"/>
    </row>
    <row r="345" spans="1:8" x14ac:dyDescent="0.25">
      <c r="A345" s="142"/>
      <c r="B345" s="19"/>
      <c r="C345" s="142"/>
      <c r="E345" s="144"/>
      <c r="F345" s="145"/>
      <c r="G345" s="146"/>
      <c r="H345" s="146"/>
    </row>
    <row r="346" spans="1:8" x14ac:dyDescent="0.25">
      <c r="A346" s="142"/>
      <c r="B346" s="19"/>
      <c r="C346" s="142"/>
      <c r="E346" s="144"/>
      <c r="F346" s="145"/>
      <c r="G346" s="146"/>
      <c r="H346" s="146"/>
    </row>
    <row r="347" spans="1:8" x14ac:dyDescent="0.25">
      <c r="A347" s="142"/>
      <c r="B347" s="19"/>
      <c r="C347" s="142"/>
      <c r="E347" s="144"/>
      <c r="F347" s="145"/>
      <c r="G347" s="146"/>
      <c r="H347" s="146"/>
    </row>
    <row r="348" spans="1:8" x14ac:dyDescent="0.25">
      <c r="A348" s="142"/>
      <c r="B348" s="19"/>
      <c r="C348" s="142"/>
      <c r="E348" s="144"/>
      <c r="F348" s="145"/>
      <c r="G348" s="146"/>
      <c r="H348" s="146"/>
    </row>
    <row r="349" spans="1:8" x14ac:dyDescent="0.25">
      <c r="A349" s="142"/>
      <c r="B349" s="19"/>
      <c r="C349" s="142"/>
      <c r="E349" s="144"/>
      <c r="F349" s="145"/>
      <c r="G349" s="146"/>
      <c r="H349" s="146"/>
    </row>
    <row r="350" spans="1:8" x14ac:dyDescent="0.25">
      <c r="A350" s="142"/>
      <c r="B350" s="19"/>
      <c r="C350" s="142"/>
      <c r="E350" s="144"/>
      <c r="F350" s="145"/>
      <c r="G350" s="146"/>
      <c r="H350" s="146"/>
    </row>
    <row r="351" spans="1:8" x14ac:dyDescent="0.25">
      <c r="A351" s="142"/>
      <c r="B351" s="19"/>
      <c r="C351" s="142"/>
      <c r="E351" s="144"/>
      <c r="F351" s="145"/>
      <c r="G351" s="146"/>
      <c r="H351" s="146"/>
    </row>
    <row r="352" spans="1:8" x14ac:dyDescent="0.25">
      <c r="A352" s="142"/>
      <c r="B352" s="19"/>
      <c r="C352" s="142"/>
      <c r="E352" s="144"/>
      <c r="F352" s="145"/>
      <c r="G352" s="146"/>
      <c r="H352" s="146"/>
    </row>
    <row r="353" spans="1:8" x14ac:dyDescent="0.25">
      <c r="A353" s="142"/>
      <c r="B353" s="19"/>
      <c r="C353" s="142"/>
      <c r="E353" s="144"/>
      <c r="F353" s="145"/>
      <c r="G353" s="146"/>
      <c r="H353" s="146"/>
    </row>
    <row r="354" spans="1:8" x14ac:dyDescent="0.25">
      <c r="A354" s="142"/>
      <c r="B354" s="19"/>
      <c r="C354" s="142"/>
      <c r="E354" s="144"/>
      <c r="F354" s="145"/>
      <c r="G354" s="146"/>
      <c r="H354" s="146"/>
    </row>
    <row r="355" spans="1:8" x14ac:dyDescent="0.25">
      <c r="A355" s="142"/>
      <c r="B355" s="19"/>
      <c r="C355" s="142"/>
      <c r="E355" s="144"/>
      <c r="F355" s="145"/>
      <c r="G355" s="146"/>
      <c r="H355" s="146"/>
    </row>
    <row r="356" spans="1:8" x14ac:dyDescent="0.25">
      <c r="A356" s="142"/>
      <c r="B356" s="19"/>
      <c r="C356" s="142"/>
      <c r="E356" s="144"/>
      <c r="F356" s="145"/>
      <c r="G356" s="146"/>
      <c r="H356" s="146"/>
    </row>
    <row r="357" spans="1:8" x14ac:dyDescent="0.25">
      <c r="A357" s="142"/>
      <c r="B357" s="19"/>
      <c r="C357" s="142"/>
      <c r="E357" s="144"/>
      <c r="F357" s="145"/>
      <c r="G357" s="146"/>
      <c r="H357" s="146"/>
    </row>
    <row r="358" spans="1:8" x14ac:dyDescent="0.25">
      <c r="A358" s="142"/>
      <c r="B358" s="19"/>
      <c r="C358" s="142"/>
      <c r="E358" s="144"/>
      <c r="F358" s="145"/>
      <c r="G358" s="146"/>
      <c r="H358" s="146"/>
    </row>
    <row r="359" spans="1:8" x14ac:dyDescent="0.25">
      <c r="A359" s="142"/>
      <c r="B359" s="19"/>
      <c r="C359" s="142"/>
      <c r="E359" s="144"/>
      <c r="F359" s="145"/>
      <c r="G359" s="146"/>
      <c r="H359" s="146"/>
    </row>
    <row r="360" spans="1:8" x14ac:dyDescent="0.25">
      <c r="A360" s="142"/>
      <c r="B360" s="19"/>
      <c r="C360" s="142"/>
      <c r="E360" s="144"/>
      <c r="F360" s="145"/>
      <c r="G360" s="146"/>
      <c r="H360" s="146"/>
    </row>
    <row r="361" spans="1:8" x14ac:dyDescent="0.25">
      <c r="A361" s="142"/>
      <c r="B361" s="19"/>
      <c r="C361" s="142"/>
      <c r="E361" s="144"/>
      <c r="F361" s="145"/>
      <c r="G361" s="146"/>
      <c r="H361" s="146"/>
    </row>
    <row r="362" spans="1:8" x14ac:dyDescent="0.25">
      <c r="A362" s="142"/>
      <c r="B362" s="19"/>
      <c r="C362" s="142"/>
      <c r="E362" s="144"/>
      <c r="F362" s="145"/>
      <c r="G362" s="146"/>
      <c r="H362" s="146"/>
    </row>
    <row r="363" spans="1:8" x14ac:dyDescent="0.25">
      <c r="A363" s="142"/>
      <c r="B363" s="19"/>
      <c r="C363" s="142"/>
      <c r="E363" s="144"/>
      <c r="F363" s="145"/>
      <c r="G363" s="146"/>
      <c r="H363" s="146"/>
    </row>
    <row r="364" spans="1:8" x14ac:dyDescent="0.25">
      <c r="A364" s="142"/>
      <c r="B364" s="19"/>
      <c r="C364" s="142"/>
      <c r="E364" s="144"/>
      <c r="F364" s="145"/>
      <c r="G364" s="146"/>
      <c r="H364" s="146"/>
    </row>
    <row r="365" spans="1:8" x14ac:dyDescent="0.25">
      <c r="A365" s="142"/>
      <c r="B365" s="19"/>
      <c r="C365" s="142"/>
      <c r="E365" s="144"/>
      <c r="F365" s="145"/>
      <c r="G365" s="146"/>
      <c r="H365" s="146"/>
    </row>
    <row r="366" spans="1:8" x14ac:dyDescent="0.25">
      <c r="A366" s="142"/>
      <c r="B366" s="19"/>
      <c r="C366" s="142"/>
      <c r="E366" s="144"/>
      <c r="F366" s="145"/>
      <c r="G366" s="146"/>
      <c r="H366" s="146"/>
    </row>
    <row r="367" spans="1:8" x14ac:dyDescent="0.25">
      <c r="A367" s="142"/>
      <c r="B367" s="19"/>
      <c r="C367" s="142"/>
      <c r="E367" s="144"/>
      <c r="F367" s="145"/>
      <c r="G367" s="146"/>
      <c r="H367" s="146"/>
    </row>
    <row r="368" spans="1:8" x14ac:dyDescent="0.25">
      <c r="A368" s="142"/>
      <c r="B368" s="19"/>
      <c r="C368" s="142"/>
      <c r="E368" s="144"/>
      <c r="F368" s="145"/>
      <c r="G368" s="146"/>
      <c r="H368" s="146"/>
    </row>
    <row r="369" spans="1:8" x14ac:dyDescent="0.25">
      <c r="A369" s="142"/>
      <c r="B369" s="19"/>
      <c r="C369" s="142"/>
      <c r="E369" s="144"/>
      <c r="F369" s="145"/>
      <c r="G369" s="146"/>
      <c r="H369" s="146"/>
    </row>
    <row r="370" spans="1:8" x14ac:dyDescent="0.25">
      <c r="A370" s="142"/>
      <c r="B370" s="19"/>
      <c r="C370" s="142"/>
      <c r="E370" s="144"/>
      <c r="F370" s="145"/>
      <c r="G370" s="146"/>
      <c r="H370" s="146"/>
    </row>
    <row r="371" spans="1:8" x14ac:dyDescent="0.25">
      <c r="A371" s="142"/>
      <c r="B371" s="19"/>
      <c r="C371" s="142"/>
      <c r="E371" s="144"/>
      <c r="F371" s="145"/>
      <c r="G371" s="146"/>
      <c r="H371" s="146"/>
    </row>
    <row r="372" spans="1:8" x14ac:dyDescent="0.25">
      <c r="A372" s="142"/>
      <c r="B372" s="19"/>
      <c r="C372" s="142"/>
      <c r="E372" s="144"/>
      <c r="F372" s="145"/>
      <c r="G372" s="146"/>
      <c r="H372" s="146"/>
    </row>
    <row r="373" spans="1:8" x14ac:dyDescent="0.25">
      <c r="A373" s="142"/>
      <c r="B373" s="19"/>
      <c r="C373" s="142"/>
      <c r="E373" s="144"/>
      <c r="F373" s="145"/>
      <c r="G373" s="146"/>
      <c r="H373" s="146"/>
    </row>
    <row r="374" spans="1:8" x14ac:dyDescent="0.25">
      <c r="A374" s="142"/>
      <c r="B374" s="19"/>
      <c r="C374" s="142"/>
      <c r="E374" s="144"/>
      <c r="F374" s="145"/>
      <c r="G374" s="146"/>
      <c r="H374" s="146"/>
    </row>
    <row r="375" spans="1:8" x14ac:dyDescent="0.25">
      <c r="A375" s="142"/>
      <c r="B375" s="19"/>
      <c r="C375" s="142"/>
      <c r="E375" s="144"/>
      <c r="F375" s="145"/>
      <c r="G375" s="146"/>
      <c r="H375" s="146"/>
    </row>
    <row r="376" spans="1:8" x14ac:dyDescent="0.25">
      <c r="A376" s="142"/>
      <c r="B376" s="19"/>
      <c r="C376" s="142"/>
      <c r="E376" s="144"/>
      <c r="F376" s="145"/>
      <c r="G376" s="146"/>
      <c r="H376" s="146"/>
    </row>
    <row r="377" spans="1:8" x14ac:dyDescent="0.25">
      <c r="A377" s="142"/>
      <c r="B377" s="19"/>
      <c r="C377" s="142"/>
      <c r="E377" s="144"/>
      <c r="F377" s="145"/>
      <c r="G377" s="146"/>
      <c r="H377" s="146"/>
    </row>
    <row r="378" spans="1:8" x14ac:dyDescent="0.25">
      <c r="A378" s="142"/>
      <c r="B378" s="19"/>
      <c r="C378" s="142"/>
      <c r="E378" s="144"/>
      <c r="F378" s="145"/>
      <c r="G378" s="146"/>
      <c r="H378" s="146"/>
    </row>
    <row r="379" spans="1:8" x14ac:dyDescent="0.25">
      <c r="A379" s="142"/>
      <c r="B379" s="19"/>
      <c r="C379" s="142"/>
      <c r="E379" s="144"/>
      <c r="F379" s="145"/>
      <c r="G379" s="146"/>
      <c r="H379" s="146"/>
    </row>
    <row r="380" spans="1:8" x14ac:dyDescent="0.25">
      <c r="A380" s="142"/>
      <c r="B380" s="19"/>
      <c r="C380" s="142"/>
      <c r="E380" s="144"/>
      <c r="F380" s="145"/>
      <c r="G380" s="146"/>
      <c r="H380" s="146"/>
    </row>
    <row r="381" spans="1:8" x14ac:dyDescent="0.25">
      <c r="A381" s="142"/>
      <c r="B381" s="19"/>
      <c r="C381" s="142"/>
      <c r="E381" s="144"/>
      <c r="F381" s="145"/>
      <c r="G381" s="146"/>
      <c r="H381" s="146"/>
    </row>
    <row r="382" spans="1:8" x14ac:dyDescent="0.25">
      <c r="A382" s="142"/>
      <c r="B382" s="19"/>
      <c r="C382" s="142"/>
      <c r="E382" s="144"/>
      <c r="F382" s="145"/>
      <c r="G382" s="146"/>
      <c r="H382" s="146"/>
    </row>
    <row r="383" spans="1:8" x14ac:dyDescent="0.25">
      <c r="A383" s="142"/>
      <c r="B383" s="19"/>
      <c r="C383" s="142"/>
      <c r="E383" s="144"/>
      <c r="F383" s="145"/>
      <c r="G383" s="146"/>
      <c r="H383" s="146"/>
    </row>
    <row r="384" spans="1:8" x14ac:dyDescent="0.25">
      <c r="A384" s="142"/>
      <c r="B384" s="19"/>
      <c r="C384" s="142"/>
      <c r="E384" s="144"/>
      <c r="F384" s="145"/>
      <c r="G384" s="146"/>
      <c r="H384" s="146"/>
    </row>
    <row r="385" spans="1:8" x14ac:dyDescent="0.25">
      <c r="A385" s="142"/>
      <c r="B385" s="19"/>
      <c r="C385" s="142"/>
      <c r="E385" s="144"/>
      <c r="F385" s="145"/>
      <c r="G385" s="146"/>
      <c r="H385" s="146"/>
    </row>
    <row r="386" spans="1:8" x14ac:dyDescent="0.25">
      <c r="A386" s="142"/>
      <c r="B386" s="19"/>
      <c r="C386" s="142"/>
      <c r="E386" s="144"/>
      <c r="F386" s="145"/>
      <c r="G386" s="146"/>
      <c r="H386" s="146"/>
    </row>
    <row r="387" spans="1:8" x14ac:dyDescent="0.25">
      <c r="A387" s="142"/>
      <c r="B387" s="19"/>
      <c r="C387" s="142"/>
      <c r="E387" s="144"/>
      <c r="F387" s="145"/>
      <c r="G387" s="146"/>
      <c r="H387" s="146"/>
    </row>
    <row r="388" spans="1:8" x14ac:dyDescent="0.25">
      <c r="A388" s="142"/>
      <c r="B388" s="19"/>
      <c r="C388" s="142"/>
      <c r="E388" s="144"/>
      <c r="F388" s="145"/>
      <c r="G388" s="146"/>
      <c r="H388" s="146"/>
    </row>
    <row r="389" spans="1:8" x14ac:dyDescent="0.25">
      <c r="A389" s="142"/>
      <c r="B389" s="19"/>
      <c r="C389" s="142"/>
      <c r="E389" s="144"/>
      <c r="F389" s="145"/>
      <c r="G389" s="146"/>
      <c r="H389" s="146"/>
    </row>
    <row r="390" spans="1:8" x14ac:dyDescent="0.25">
      <c r="A390" s="142"/>
      <c r="B390" s="19"/>
      <c r="C390" s="142"/>
      <c r="E390" s="144"/>
      <c r="F390" s="145"/>
      <c r="G390" s="146"/>
      <c r="H390" s="146"/>
    </row>
    <row r="391" spans="1:8" x14ac:dyDescent="0.25">
      <c r="A391" s="142"/>
      <c r="B391" s="19"/>
      <c r="C391" s="142"/>
      <c r="E391" s="144"/>
      <c r="F391" s="145"/>
      <c r="G391" s="146"/>
      <c r="H391" s="146"/>
    </row>
    <row r="392" spans="1:8" x14ac:dyDescent="0.25">
      <c r="A392" s="142"/>
      <c r="B392" s="19"/>
      <c r="C392" s="142"/>
      <c r="E392" s="144"/>
      <c r="F392" s="145"/>
      <c r="G392" s="146"/>
      <c r="H392" s="146"/>
    </row>
    <row r="393" spans="1:8" x14ac:dyDescent="0.25">
      <c r="A393" s="142"/>
      <c r="B393" s="19"/>
      <c r="C393" s="142"/>
      <c r="E393" s="144"/>
      <c r="F393" s="145"/>
      <c r="G393" s="146"/>
      <c r="H393" s="146"/>
    </row>
    <row r="394" spans="1:8" x14ac:dyDescent="0.25">
      <c r="A394" s="142"/>
      <c r="B394" s="19"/>
      <c r="C394" s="142"/>
      <c r="E394" s="144"/>
      <c r="F394" s="145"/>
      <c r="G394" s="146"/>
      <c r="H394" s="146"/>
    </row>
    <row r="395" spans="1:8" x14ac:dyDescent="0.25">
      <c r="A395" s="142"/>
      <c r="B395" s="19"/>
      <c r="C395" s="142"/>
      <c r="E395" s="144"/>
      <c r="F395" s="145"/>
      <c r="G395" s="146"/>
      <c r="H395" s="146"/>
    </row>
    <row r="396" spans="1:8" x14ac:dyDescent="0.25">
      <c r="A396" s="142"/>
      <c r="B396" s="19"/>
      <c r="C396" s="142"/>
      <c r="E396" s="144"/>
      <c r="F396" s="145"/>
      <c r="G396" s="146"/>
      <c r="H396" s="146"/>
    </row>
    <row r="397" spans="1:8" x14ac:dyDescent="0.25">
      <c r="A397" s="142"/>
      <c r="B397" s="19"/>
      <c r="C397" s="142"/>
      <c r="E397" s="144"/>
      <c r="F397" s="145"/>
      <c r="G397" s="146"/>
      <c r="H397" s="146"/>
    </row>
    <row r="398" spans="1:8" x14ac:dyDescent="0.25">
      <c r="A398" s="142"/>
      <c r="B398" s="19"/>
      <c r="C398" s="142"/>
      <c r="E398" s="144"/>
      <c r="F398" s="145"/>
      <c r="G398" s="146"/>
      <c r="H398" s="146"/>
    </row>
    <row r="399" spans="1:8" x14ac:dyDescent="0.25">
      <c r="A399" s="142"/>
      <c r="B399" s="19"/>
      <c r="C399" s="142"/>
      <c r="E399" s="144"/>
      <c r="F399" s="145"/>
      <c r="G399" s="146"/>
      <c r="H399" s="146"/>
    </row>
    <row r="400" spans="1:8" x14ac:dyDescent="0.25">
      <c r="A400" s="142"/>
      <c r="B400" s="19"/>
      <c r="C400" s="142"/>
      <c r="E400" s="144"/>
      <c r="F400" s="145"/>
      <c r="G400" s="146"/>
      <c r="H400" s="146"/>
    </row>
    <row r="401" spans="1:8" x14ac:dyDescent="0.25">
      <c r="A401" s="142"/>
      <c r="B401" s="19"/>
      <c r="C401" s="142"/>
      <c r="E401" s="144"/>
      <c r="F401" s="145"/>
      <c r="G401" s="146"/>
      <c r="H401" s="146"/>
    </row>
    <row r="402" spans="1:8" x14ac:dyDescent="0.25">
      <c r="A402" s="142"/>
      <c r="B402" s="19"/>
      <c r="C402" s="142"/>
      <c r="E402" s="144"/>
      <c r="F402" s="145"/>
      <c r="G402" s="146"/>
      <c r="H402" s="146"/>
    </row>
    <row r="403" spans="1:8" x14ac:dyDescent="0.25">
      <c r="A403" s="142"/>
      <c r="B403" s="19"/>
      <c r="C403" s="142"/>
      <c r="E403" s="144"/>
      <c r="F403" s="145"/>
      <c r="G403" s="146"/>
      <c r="H403" s="146"/>
    </row>
    <row r="404" spans="1:8" x14ac:dyDescent="0.25">
      <c r="A404" s="142"/>
      <c r="B404" s="19"/>
      <c r="C404" s="142"/>
      <c r="E404" s="144"/>
      <c r="F404" s="145"/>
      <c r="G404" s="146"/>
      <c r="H404" s="146"/>
    </row>
    <row r="405" spans="1:8" x14ac:dyDescent="0.25">
      <c r="A405" s="142"/>
      <c r="B405" s="19"/>
      <c r="C405" s="142"/>
      <c r="E405" s="144"/>
      <c r="F405" s="145"/>
      <c r="G405" s="146"/>
      <c r="H405" s="146"/>
    </row>
    <row r="406" spans="1:8" x14ac:dyDescent="0.25">
      <c r="A406" s="142"/>
      <c r="B406" s="19"/>
      <c r="C406" s="142"/>
      <c r="E406" s="144"/>
      <c r="F406" s="145"/>
      <c r="G406" s="146"/>
      <c r="H406" s="146"/>
    </row>
    <row r="407" spans="1:8" x14ac:dyDescent="0.25">
      <c r="A407" s="142"/>
      <c r="B407" s="19"/>
      <c r="C407" s="142"/>
      <c r="E407" s="144"/>
      <c r="F407" s="145"/>
      <c r="G407" s="146"/>
      <c r="H407" s="146"/>
    </row>
    <row r="408" spans="1:8" x14ac:dyDescent="0.25">
      <c r="A408" s="142"/>
      <c r="B408" s="19"/>
      <c r="C408" s="142"/>
      <c r="E408" s="144"/>
      <c r="F408" s="145"/>
      <c r="G408" s="146"/>
      <c r="H408" s="146"/>
    </row>
    <row r="409" spans="1:8" x14ac:dyDescent="0.25">
      <c r="A409" s="142"/>
      <c r="B409" s="19"/>
      <c r="C409" s="142"/>
      <c r="E409" s="144"/>
      <c r="F409" s="145"/>
      <c r="G409" s="146"/>
      <c r="H409" s="146"/>
    </row>
    <row r="410" spans="1:8" x14ac:dyDescent="0.25">
      <c r="A410" s="142"/>
      <c r="B410" s="19"/>
      <c r="C410" s="142"/>
      <c r="E410" s="144"/>
      <c r="F410" s="145"/>
      <c r="G410" s="146"/>
      <c r="H410" s="146"/>
    </row>
    <row r="411" spans="1:8" x14ac:dyDescent="0.25">
      <c r="A411" s="142"/>
      <c r="B411" s="19"/>
      <c r="C411" s="142"/>
      <c r="E411" s="144"/>
      <c r="F411" s="145"/>
      <c r="G411" s="146"/>
      <c r="H411" s="146"/>
    </row>
    <row r="412" spans="1:8" x14ac:dyDescent="0.25">
      <c r="A412" s="142"/>
      <c r="B412" s="19"/>
      <c r="C412" s="142"/>
      <c r="E412" s="144"/>
      <c r="F412" s="145"/>
      <c r="G412" s="146"/>
      <c r="H412" s="146"/>
    </row>
    <row r="413" spans="1:8" x14ac:dyDescent="0.25">
      <c r="A413" s="142"/>
      <c r="B413" s="19"/>
      <c r="C413" s="142"/>
      <c r="E413" s="144"/>
      <c r="F413" s="145"/>
      <c r="G413" s="146"/>
      <c r="H413" s="146"/>
    </row>
    <row r="414" spans="1:8" x14ac:dyDescent="0.25">
      <c r="A414" s="142"/>
      <c r="B414" s="19"/>
      <c r="C414" s="142"/>
      <c r="E414" s="144"/>
      <c r="F414" s="145"/>
      <c r="G414" s="146"/>
      <c r="H414" s="146"/>
    </row>
    <row r="415" spans="1:8" x14ac:dyDescent="0.25">
      <c r="A415" s="142"/>
      <c r="B415" s="19"/>
      <c r="C415" s="142"/>
      <c r="E415" s="144"/>
      <c r="F415" s="145"/>
      <c r="G415" s="146"/>
      <c r="H415" s="146"/>
    </row>
    <row r="416" spans="1:8" x14ac:dyDescent="0.25">
      <c r="A416" s="142"/>
      <c r="B416" s="19"/>
      <c r="C416" s="142"/>
      <c r="E416" s="144"/>
      <c r="F416" s="145"/>
      <c r="G416" s="146"/>
      <c r="H416" s="146"/>
    </row>
    <row r="417" spans="1:8" x14ac:dyDescent="0.25">
      <c r="A417" s="142"/>
      <c r="B417" s="19"/>
      <c r="C417" s="142"/>
      <c r="E417" s="144"/>
      <c r="F417" s="145"/>
      <c r="G417" s="146"/>
      <c r="H417" s="146"/>
    </row>
    <row r="418" spans="1:8" x14ac:dyDescent="0.25">
      <c r="A418" s="142"/>
      <c r="B418" s="19"/>
      <c r="C418" s="142"/>
      <c r="E418" s="144"/>
      <c r="F418" s="145"/>
      <c r="G418" s="146"/>
      <c r="H418" s="146"/>
    </row>
    <row r="419" spans="1:8" x14ac:dyDescent="0.25">
      <c r="A419" s="142"/>
      <c r="B419" s="19"/>
      <c r="C419" s="142"/>
      <c r="E419" s="144"/>
      <c r="F419" s="145"/>
      <c r="G419" s="146"/>
      <c r="H419" s="146"/>
    </row>
    <row r="420" spans="1:8" x14ac:dyDescent="0.25">
      <c r="A420" s="142"/>
      <c r="B420" s="19"/>
      <c r="C420" s="142"/>
      <c r="E420" s="144"/>
      <c r="F420" s="145"/>
      <c r="G420" s="146"/>
      <c r="H420" s="146"/>
    </row>
    <row r="421" spans="1:8" x14ac:dyDescent="0.25">
      <c r="A421" s="142"/>
      <c r="B421" s="19"/>
      <c r="C421" s="142"/>
      <c r="E421" s="144"/>
      <c r="F421" s="145"/>
      <c r="G421" s="146"/>
      <c r="H421" s="146"/>
    </row>
    <row r="422" spans="1:8" x14ac:dyDescent="0.25">
      <c r="A422" s="142"/>
      <c r="B422" s="19"/>
      <c r="C422" s="142"/>
      <c r="E422" s="144"/>
      <c r="F422" s="145"/>
      <c r="G422" s="146"/>
      <c r="H422" s="146"/>
    </row>
    <row r="423" spans="1:8" x14ac:dyDescent="0.25">
      <c r="A423" s="142"/>
      <c r="B423" s="19"/>
      <c r="C423" s="142"/>
      <c r="E423" s="144"/>
      <c r="F423" s="145"/>
      <c r="G423" s="146"/>
      <c r="H423" s="146"/>
    </row>
    <row r="424" spans="1:8" x14ac:dyDescent="0.25">
      <c r="A424" s="142"/>
      <c r="B424" s="19"/>
      <c r="C424" s="142"/>
      <c r="E424" s="144"/>
      <c r="F424" s="145"/>
      <c r="G424" s="146"/>
      <c r="H424" s="146"/>
    </row>
    <row r="425" spans="1:8" x14ac:dyDescent="0.25">
      <c r="A425" s="142"/>
      <c r="B425" s="19"/>
      <c r="C425" s="142"/>
      <c r="E425" s="144"/>
      <c r="F425" s="145"/>
      <c r="G425" s="146"/>
      <c r="H425" s="146"/>
    </row>
    <row r="426" spans="1:8" x14ac:dyDescent="0.25">
      <c r="A426" s="142"/>
      <c r="B426" s="19"/>
      <c r="C426" s="142"/>
      <c r="E426" s="144"/>
      <c r="F426" s="145"/>
      <c r="G426" s="146"/>
      <c r="H426" s="146"/>
    </row>
    <row r="427" spans="1:8" x14ac:dyDescent="0.25">
      <c r="A427" s="142"/>
      <c r="B427" s="19"/>
      <c r="C427" s="142"/>
      <c r="E427" s="144"/>
      <c r="F427" s="145"/>
      <c r="G427" s="146"/>
      <c r="H427" s="146"/>
    </row>
    <row r="428" spans="1:8" x14ac:dyDescent="0.25">
      <c r="A428" s="142"/>
      <c r="B428" s="19"/>
      <c r="C428" s="142"/>
      <c r="E428" s="144"/>
      <c r="F428" s="145"/>
      <c r="G428" s="146"/>
      <c r="H428" s="146"/>
    </row>
    <row r="429" spans="1:8" x14ac:dyDescent="0.25">
      <c r="A429" s="142"/>
      <c r="B429" s="19"/>
      <c r="C429" s="142"/>
      <c r="E429" s="144"/>
      <c r="F429" s="145"/>
      <c r="G429" s="146"/>
      <c r="H429" s="146"/>
    </row>
    <row r="430" spans="1:8" x14ac:dyDescent="0.25">
      <c r="A430" s="142"/>
      <c r="B430" s="19"/>
      <c r="C430" s="142"/>
      <c r="E430" s="144"/>
      <c r="F430" s="145"/>
      <c r="G430" s="146"/>
      <c r="H430" s="146"/>
    </row>
    <row r="431" spans="1:8" x14ac:dyDescent="0.25">
      <c r="A431" s="142"/>
      <c r="B431" s="19"/>
      <c r="C431" s="142"/>
      <c r="E431" s="144"/>
      <c r="F431" s="145"/>
      <c r="G431" s="146"/>
      <c r="H431" s="146"/>
    </row>
    <row r="432" spans="1:8" x14ac:dyDescent="0.25">
      <c r="A432" s="142"/>
      <c r="B432" s="19"/>
      <c r="C432" s="142"/>
      <c r="E432" s="144"/>
      <c r="F432" s="145"/>
      <c r="G432" s="146"/>
      <c r="H432" s="146"/>
    </row>
    <row r="433" spans="1:8" x14ac:dyDescent="0.25">
      <c r="A433" s="142"/>
      <c r="B433" s="19"/>
      <c r="C433" s="142"/>
      <c r="E433" s="144"/>
      <c r="F433" s="145"/>
      <c r="G433" s="146"/>
      <c r="H433" s="146"/>
    </row>
    <row r="434" spans="1:8" x14ac:dyDescent="0.25">
      <c r="A434" s="142"/>
      <c r="B434" s="19"/>
      <c r="C434" s="142"/>
      <c r="E434" s="144"/>
      <c r="F434" s="145"/>
      <c r="G434" s="146"/>
      <c r="H434" s="146"/>
    </row>
    <row r="435" spans="1:8" x14ac:dyDescent="0.25">
      <c r="A435" s="142"/>
      <c r="B435" s="19"/>
      <c r="C435" s="142"/>
      <c r="E435" s="144"/>
      <c r="F435" s="145"/>
      <c r="G435" s="146"/>
      <c r="H435" s="146"/>
    </row>
    <row r="436" spans="1:8" x14ac:dyDescent="0.25">
      <c r="A436" s="142"/>
      <c r="B436" s="19"/>
      <c r="C436" s="142"/>
      <c r="E436" s="144"/>
      <c r="F436" s="145"/>
      <c r="G436" s="146"/>
      <c r="H436" s="146"/>
    </row>
    <row r="437" spans="1:8" x14ac:dyDescent="0.25">
      <c r="A437" s="142"/>
      <c r="B437" s="19"/>
      <c r="C437" s="142"/>
      <c r="E437" s="144"/>
      <c r="F437" s="145"/>
      <c r="G437" s="146"/>
      <c r="H437" s="146"/>
    </row>
  </sheetData>
  <mergeCells count="3">
    <mergeCell ref="B1:H1"/>
    <mergeCell ref="B2:H2"/>
    <mergeCell ref="B3:H3"/>
  </mergeCells>
  <printOptions horizontalCentered="1"/>
  <pageMargins left="0.78740157480314965" right="0.39370078740157483" top="0.78740157480314965" bottom="0.39370078740157483" header="0.31496062992125984" footer="0.31496062992125984"/>
  <pageSetup paperSize="9" scale="70" fitToHeight="1000" orientation="portrait" r:id="rId1"/>
  <headerFooter>
    <oddFooter>Página &amp;P de &amp;N</oddFooter>
  </headerFooter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2</xdr:col>
                <xdr:colOff>676275</xdr:colOff>
                <xdr:row>2</xdr:row>
                <xdr:rowOff>152400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workbookViewId="0"/>
  </sheetViews>
  <sheetFormatPr defaultRowHeight="15.75" x14ac:dyDescent="0.25"/>
  <cols>
    <col min="1" max="1" width="11" style="18" customWidth="1"/>
    <col min="2" max="2" width="50.7109375" style="19" customWidth="1"/>
    <col min="3" max="3" width="22.85546875" style="17" customWidth="1"/>
    <col min="4" max="11" width="18.7109375" style="16" customWidth="1"/>
    <col min="12" max="218" width="9.140625" style="16"/>
    <col min="219" max="219" width="14.7109375" style="16" customWidth="1"/>
    <col min="220" max="220" width="40.7109375" style="16" customWidth="1"/>
    <col min="221" max="221" width="6.7109375" style="16" customWidth="1"/>
    <col min="222" max="224" width="12.7109375" style="16" customWidth="1"/>
    <col min="225" max="225" width="14.7109375" style="16" customWidth="1"/>
    <col min="226" max="227" width="15.7109375" style="16" customWidth="1"/>
    <col min="228" max="231" width="12.7109375" style="16" customWidth="1"/>
    <col min="232" max="474" width="9.140625" style="16"/>
    <col min="475" max="475" width="14.7109375" style="16" customWidth="1"/>
    <col min="476" max="476" width="40.7109375" style="16" customWidth="1"/>
    <col min="477" max="477" width="6.7109375" style="16" customWidth="1"/>
    <col min="478" max="480" width="12.7109375" style="16" customWidth="1"/>
    <col min="481" max="481" width="14.7109375" style="16" customWidth="1"/>
    <col min="482" max="483" width="15.7109375" style="16" customWidth="1"/>
    <col min="484" max="487" width="12.7109375" style="16" customWidth="1"/>
    <col min="488" max="730" width="9.140625" style="16"/>
    <col min="731" max="731" width="14.7109375" style="16" customWidth="1"/>
    <col min="732" max="732" width="40.7109375" style="16" customWidth="1"/>
    <col min="733" max="733" width="6.7109375" style="16" customWidth="1"/>
    <col min="734" max="736" width="12.7109375" style="16" customWidth="1"/>
    <col min="737" max="737" width="14.7109375" style="16" customWidth="1"/>
    <col min="738" max="739" width="15.7109375" style="16" customWidth="1"/>
    <col min="740" max="743" width="12.7109375" style="16" customWidth="1"/>
    <col min="744" max="986" width="9.140625" style="16"/>
    <col min="987" max="987" width="14.7109375" style="16" customWidth="1"/>
    <col min="988" max="988" width="40.7109375" style="16" customWidth="1"/>
    <col min="989" max="989" width="6.7109375" style="16" customWidth="1"/>
    <col min="990" max="992" width="12.7109375" style="16" customWidth="1"/>
    <col min="993" max="993" width="14.7109375" style="16" customWidth="1"/>
    <col min="994" max="995" width="15.7109375" style="16" customWidth="1"/>
    <col min="996" max="999" width="12.7109375" style="16" customWidth="1"/>
    <col min="1000" max="1242" width="9.140625" style="16"/>
    <col min="1243" max="1243" width="14.7109375" style="16" customWidth="1"/>
    <col min="1244" max="1244" width="40.7109375" style="16" customWidth="1"/>
    <col min="1245" max="1245" width="6.7109375" style="16" customWidth="1"/>
    <col min="1246" max="1248" width="12.7109375" style="16" customWidth="1"/>
    <col min="1249" max="1249" width="14.7109375" style="16" customWidth="1"/>
    <col min="1250" max="1251" width="15.7109375" style="16" customWidth="1"/>
    <col min="1252" max="1255" width="12.7109375" style="16" customWidth="1"/>
    <col min="1256" max="1498" width="9.140625" style="16"/>
    <col min="1499" max="1499" width="14.7109375" style="16" customWidth="1"/>
    <col min="1500" max="1500" width="40.7109375" style="16" customWidth="1"/>
    <col min="1501" max="1501" width="6.7109375" style="16" customWidth="1"/>
    <col min="1502" max="1504" width="12.7109375" style="16" customWidth="1"/>
    <col min="1505" max="1505" width="14.7109375" style="16" customWidth="1"/>
    <col min="1506" max="1507" width="15.7109375" style="16" customWidth="1"/>
    <col min="1508" max="1511" width="12.7109375" style="16" customWidth="1"/>
    <col min="1512" max="1754" width="9.140625" style="16"/>
    <col min="1755" max="1755" width="14.7109375" style="16" customWidth="1"/>
    <col min="1756" max="1756" width="40.7109375" style="16" customWidth="1"/>
    <col min="1757" max="1757" width="6.7109375" style="16" customWidth="1"/>
    <col min="1758" max="1760" width="12.7109375" style="16" customWidth="1"/>
    <col min="1761" max="1761" width="14.7109375" style="16" customWidth="1"/>
    <col min="1762" max="1763" width="15.7109375" style="16" customWidth="1"/>
    <col min="1764" max="1767" width="12.7109375" style="16" customWidth="1"/>
    <col min="1768" max="2010" width="9.140625" style="16"/>
    <col min="2011" max="2011" width="14.7109375" style="16" customWidth="1"/>
    <col min="2012" max="2012" width="40.7109375" style="16" customWidth="1"/>
    <col min="2013" max="2013" width="6.7109375" style="16" customWidth="1"/>
    <col min="2014" max="2016" width="12.7109375" style="16" customWidth="1"/>
    <col min="2017" max="2017" width="14.7109375" style="16" customWidth="1"/>
    <col min="2018" max="2019" width="15.7109375" style="16" customWidth="1"/>
    <col min="2020" max="2023" width="12.7109375" style="16" customWidth="1"/>
    <col min="2024" max="2266" width="9.140625" style="16"/>
    <col min="2267" max="2267" width="14.7109375" style="16" customWidth="1"/>
    <col min="2268" max="2268" width="40.7109375" style="16" customWidth="1"/>
    <col min="2269" max="2269" width="6.7109375" style="16" customWidth="1"/>
    <col min="2270" max="2272" width="12.7109375" style="16" customWidth="1"/>
    <col min="2273" max="2273" width="14.7109375" style="16" customWidth="1"/>
    <col min="2274" max="2275" width="15.7109375" style="16" customWidth="1"/>
    <col min="2276" max="2279" width="12.7109375" style="16" customWidth="1"/>
    <col min="2280" max="2522" width="9.140625" style="16"/>
    <col min="2523" max="2523" width="14.7109375" style="16" customWidth="1"/>
    <col min="2524" max="2524" width="40.7109375" style="16" customWidth="1"/>
    <col min="2525" max="2525" width="6.7109375" style="16" customWidth="1"/>
    <col min="2526" max="2528" width="12.7109375" style="16" customWidth="1"/>
    <col min="2529" max="2529" width="14.7109375" style="16" customWidth="1"/>
    <col min="2530" max="2531" width="15.7109375" style="16" customWidth="1"/>
    <col min="2532" max="2535" width="12.7109375" style="16" customWidth="1"/>
    <col min="2536" max="2778" width="9.140625" style="16"/>
    <col min="2779" max="2779" width="14.7109375" style="16" customWidth="1"/>
    <col min="2780" max="2780" width="40.7109375" style="16" customWidth="1"/>
    <col min="2781" max="2781" width="6.7109375" style="16" customWidth="1"/>
    <col min="2782" max="2784" width="12.7109375" style="16" customWidth="1"/>
    <col min="2785" max="2785" width="14.7109375" style="16" customWidth="1"/>
    <col min="2786" max="2787" width="15.7109375" style="16" customWidth="1"/>
    <col min="2788" max="2791" width="12.7109375" style="16" customWidth="1"/>
    <col min="2792" max="3034" width="9.140625" style="16"/>
    <col min="3035" max="3035" width="14.7109375" style="16" customWidth="1"/>
    <col min="3036" max="3036" width="40.7109375" style="16" customWidth="1"/>
    <col min="3037" max="3037" width="6.7109375" style="16" customWidth="1"/>
    <col min="3038" max="3040" width="12.7109375" style="16" customWidth="1"/>
    <col min="3041" max="3041" width="14.7109375" style="16" customWidth="1"/>
    <col min="3042" max="3043" width="15.7109375" style="16" customWidth="1"/>
    <col min="3044" max="3047" width="12.7109375" style="16" customWidth="1"/>
    <col min="3048" max="3290" width="9.140625" style="16"/>
    <col min="3291" max="3291" width="14.7109375" style="16" customWidth="1"/>
    <col min="3292" max="3292" width="40.7109375" style="16" customWidth="1"/>
    <col min="3293" max="3293" width="6.7109375" style="16" customWidth="1"/>
    <col min="3294" max="3296" width="12.7109375" style="16" customWidth="1"/>
    <col min="3297" max="3297" width="14.7109375" style="16" customWidth="1"/>
    <col min="3298" max="3299" width="15.7109375" style="16" customWidth="1"/>
    <col min="3300" max="3303" width="12.7109375" style="16" customWidth="1"/>
    <col min="3304" max="3546" width="9.140625" style="16"/>
    <col min="3547" max="3547" width="14.7109375" style="16" customWidth="1"/>
    <col min="3548" max="3548" width="40.7109375" style="16" customWidth="1"/>
    <col min="3549" max="3549" width="6.7109375" style="16" customWidth="1"/>
    <col min="3550" max="3552" width="12.7109375" style="16" customWidth="1"/>
    <col min="3553" max="3553" width="14.7109375" style="16" customWidth="1"/>
    <col min="3554" max="3555" width="15.7109375" style="16" customWidth="1"/>
    <col min="3556" max="3559" width="12.7109375" style="16" customWidth="1"/>
    <col min="3560" max="3802" width="9.140625" style="16"/>
    <col min="3803" max="3803" width="14.7109375" style="16" customWidth="1"/>
    <col min="3804" max="3804" width="40.7109375" style="16" customWidth="1"/>
    <col min="3805" max="3805" width="6.7109375" style="16" customWidth="1"/>
    <col min="3806" max="3808" width="12.7109375" style="16" customWidth="1"/>
    <col min="3809" max="3809" width="14.7109375" style="16" customWidth="1"/>
    <col min="3810" max="3811" width="15.7109375" style="16" customWidth="1"/>
    <col min="3812" max="3815" width="12.7109375" style="16" customWidth="1"/>
    <col min="3816" max="4058" width="9.140625" style="16"/>
    <col min="4059" max="4059" width="14.7109375" style="16" customWidth="1"/>
    <col min="4060" max="4060" width="40.7109375" style="16" customWidth="1"/>
    <col min="4061" max="4061" width="6.7109375" style="16" customWidth="1"/>
    <col min="4062" max="4064" width="12.7109375" style="16" customWidth="1"/>
    <col min="4065" max="4065" width="14.7109375" style="16" customWidth="1"/>
    <col min="4066" max="4067" width="15.7109375" style="16" customWidth="1"/>
    <col min="4068" max="4071" width="12.7109375" style="16" customWidth="1"/>
    <col min="4072" max="4314" width="9.140625" style="16"/>
    <col min="4315" max="4315" width="14.7109375" style="16" customWidth="1"/>
    <col min="4316" max="4316" width="40.7109375" style="16" customWidth="1"/>
    <col min="4317" max="4317" width="6.7109375" style="16" customWidth="1"/>
    <col min="4318" max="4320" width="12.7109375" style="16" customWidth="1"/>
    <col min="4321" max="4321" width="14.7109375" style="16" customWidth="1"/>
    <col min="4322" max="4323" width="15.7109375" style="16" customWidth="1"/>
    <col min="4324" max="4327" width="12.7109375" style="16" customWidth="1"/>
    <col min="4328" max="4570" width="9.140625" style="16"/>
    <col min="4571" max="4571" width="14.7109375" style="16" customWidth="1"/>
    <col min="4572" max="4572" width="40.7109375" style="16" customWidth="1"/>
    <col min="4573" max="4573" width="6.7109375" style="16" customWidth="1"/>
    <col min="4574" max="4576" width="12.7109375" style="16" customWidth="1"/>
    <col min="4577" max="4577" width="14.7109375" style="16" customWidth="1"/>
    <col min="4578" max="4579" width="15.7109375" style="16" customWidth="1"/>
    <col min="4580" max="4583" width="12.7109375" style="16" customWidth="1"/>
    <col min="4584" max="4826" width="9.140625" style="16"/>
    <col min="4827" max="4827" width="14.7109375" style="16" customWidth="1"/>
    <col min="4828" max="4828" width="40.7109375" style="16" customWidth="1"/>
    <col min="4829" max="4829" width="6.7109375" style="16" customWidth="1"/>
    <col min="4830" max="4832" width="12.7109375" style="16" customWidth="1"/>
    <col min="4833" max="4833" width="14.7109375" style="16" customWidth="1"/>
    <col min="4834" max="4835" width="15.7109375" style="16" customWidth="1"/>
    <col min="4836" max="4839" width="12.7109375" style="16" customWidth="1"/>
    <col min="4840" max="5082" width="9.140625" style="16"/>
    <col min="5083" max="5083" width="14.7109375" style="16" customWidth="1"/>
    <col min="5084" max="5084" width="40.7109375" style="16" customWidth="1"/>
    <col min="5085" max="5085" width="6.7109375" style="16" customWidth="1"/>
    <col min="5086" max="5088" width="12.7109375" style="16" customWidth="1"/>
    <col min="5089" max="5089" width="14.7109375" style="16" customWidth="1"/>
    <col min="5090" max="5091" width="15.7109375" style="16" customWidth="1"/>
    <col min="5092" max="5095" width="12.7109375" style="16" customWidth="1"/>
    <col min="5096" max="5338" width="9.140625" style="16"/>
    <col min="5339" max="5339" width="14.7109375" style="16" customWidth="1"/>
    <col min="5340" max="5340" width="40.7109375" style="16" customWidth="1"/>
    <col min="5341" max="5341" width="6.7109375" style="16" customWidth="1"/>
    <col min="5342" max="5344" width="12.7109375" style="16" customWidth="1"/>
    <col min="5345" max="5345" width="14.7109375" style="16" customWidth="1"/>
    <col min="5346" max="5347" width="15.7109375" style="16" customWidth="1"/>
    <col min="5348" max="5351" width="12.7109375" style="16" customWidth="1"/>
    <col min="5352" max="5594" width="9.140625" style="16"/>
    <col min="5595" max="5595" width="14.7109375" style="16" customWidth="1"/>
    <col min="5596" max="5596" width="40.7109375" style="16" customWidth="1"/>
    <col min="5597" max="5597" width="6.7109375" style="16" customWidth="1"/>
    <col min="5598" max="5600" width="12.7109375" style="16" customWidth="1"/>
    <col min="5601" max="5601" width="14.7109375" style="16" customWidth="1"/>
    <col min="5602" max="5603" width="15.7109375" style="16" customWidth="1"/>
    <col min="5604" max="5607" width="12.7109375" style="16" customWidth="1"/>
    <col min="5608" max="5850" width="9.140625" style="16"/>
    <col min="5851" max="5851" width="14.7109375" style="16" customWidth="1"/>
    <col min="5852" max="5852" width="40.7109375" style="16" customWidth="1"/>
    <col min="5853" max="5853" width="6.7109375" style="16" customWidth="1"/>
    <col min="5854" max="5856" width="12.7109375" style="16" customWidth="1"/>
    <col min="5857" max="5857" width="14.7109375" style="16" customWidth="1"/>
    <col min="5858" max="5859" width="15.7109375" style="16" customWidth="1"/>
    <col min="5860" max="5863" width="12.7109375" style="16" customWidth="1"/>
    <col min="5864" max="6106" width="9.140625" style="16"/>
    <col min="6107" max="6107" width="14.7109375" style="16" customWidth="1"/>
    <col min="6108" max="6108" width="40.7109375" style="16" customWidth="1"/>
    <col min="6109" max="6109" width="6.7109375" style="16" customWidth="1"/>
    <col min="6110" max="6112" width="12.7109375" style="16" customWidth="1"/>
    <col min="6113" max="6113" width="14.7109375" style="16" customWidth="1"/>
    <col min="6114" max="6115" width="15.7109375" style="16" customWidth="1"/>
    <col min="6116" max="6119" width="12.7109375" style="16" customWidth="1"/>
    <col min="6120" max="6362" width="9.140625" style="16"/>
    <col min="6363" max="6363" width="14.7109375" style="16" customWidth="1"/>
    <col min="6364" max="6364" width="40.7109375" style="16" customWidth="1"/>
    <col min="6365" max="6365" width="6.7109375" style="16" customWidth="1"/>
    <col min="6366" max="6368" width="12.7109375" style="16" customWidth="1"/>
    <col min="6369" max="6369" width="14.7109375" style="16" customWidth="1"/>
    <col min="6370" max="6371" width="15.7109375" style="16" customWidth="1"/>
    <col min="6372" max="6375" width="12.7109375" style="16" customWidth="1"/>
    <col min="6376" max="6618" width="9.140625" style="16"/>
    <col min="6619" max="6619" width="14.7109375" style="16" customWidth="1"/>
    <col min="6620" max="6620" width="40.7109375" style="16" customWidth="1"/>
    <col min="6621" max="6621" width="6.7109375" style="16" customWidth="1"/>
    <col min="6622" max="6624" width="12.7109375" style="16" customWidth="1"/>
    <col min="6625" max="6625" width="14.7109375" style="16" customWidth="1"/>
    <col min="6626" max="6627" width="15.7109375" style="16" customWidth="1"/>
    <col min="6628" max="6631" width="12.7109375" style="16" customWidth="1"/>
    <col min="6632" max="6874" width="9.140625" style="16"/>
    <col min="6875" max="6875" width="14.7109375" style="16" customWidth="1"/>
    <col min="6876" max="6876" width="40.7109375" style="16" customWidth="1"/>
    <col min="6877" max="6877" width="6.7109375" style="16" customWidth="1"/>
    <col min="6878" max="6880" width="12.7109375" style="16" customWidth="1"/>
    <col min="6881" max="6881" width="14.7109375" style="16" customWidth="1"/>
    <col min="6882" max="6883" width="15.7109375" style="16" customWidth="1"/>
    <col min="6884" max="6887" width="12.7109375" style="16" customWidth="1"/>
    <col min="6888" max="7130" width="9.140625" style="16"/>
    <col min="7131" max="7131" width="14.7109375" style="16" customWidth="1"/>
    <col min="7132" max="7132" width="40.7109375" style="16" customWidth="1"/>
    <col min="7133" max="7133" width="6.7109375" style="16" customWidth="1"/>
    <col min="7134" max="7136" width="12.7109375" style="16" customWidth="1"/>
    <col min="7137" max="7137" width="14.7109375" style="16" customWidth="1"/>
    <col min="7138" max="7139" width="15.7109375" style="16" customWidth="1"/>
    <col min="7140" max="7143" width="12.7109375" style="16" customWidth="1"/>
    <col min="7144" max="7386" width="9.140625" style="16"/>
    <col min="7387" max="7387" width="14.7109375" style="16" customWidth="1"/>
    <col min="7388" max="7388" width="40.7109375" style="16" customWidth="1"/>
    <col min="7389" max="7389" width="6.7109375" style="16" customWidth="1"/>
    <col min="7390" max="7392" width="12.7109375" style="16" customWidth="1"/>
    <col min="7393" max="7393" width="14.7109375" style="16" customWidth="1"/>
    <col min="7394" max="7395" width="15.7109375" style="16" customWidth="1"/>
    <col min="7396" max="7399" width="12.7109375" style="16" customWidth="1"/>
    <col min="7400" max="7642" width="9.140625" style="16"/>
    <col min="7643" max="7643" width="14.7109375" style="16" customWidth="1"/>
    <col min="7644" max="7644" width="40.7109375" style="16" customWidth="1"/>
    <col min="7645" max="7645" width="6.7109375" style="16" customWidth="1"/>
    <col min="7646" max="7648" width="12.7109375" style="16" customWidth="1"/>
    <col min="7649" max="7649" width="14.7109375" style="16" customWidth="1"/>
    <col min="7650" max="7651" width="15.7109375" style="16" customWidth="1"/>
    <col min="7652" max="7655" width="12.7109375" style="16" customWidth="1"/>
    <col min="7656" max="7898" width="9.140625" style="16"/>
    <col min="7899" max="7899" width="14.7109375" style="16" customWidth="1"/>
    <col min="7900" max="7900" width="40.7109375" style="16" customWidth="1"/>
    <col min="7901" max="7901" width="6.7109375" style="16" customWidth="1"/>
    <col min="7902" max="7904" width="12.7109375" style="16" customWidth="1"/>
    <col min="7905" max="7905" width="14.7109375" style="16" customWidth="1"/>
    <col min="7906" max="7907" width="15.7109375" style="16" customWidth="1"/>
    <col min="7908" max="7911" width="12.7109375" style="16" customWidth="1"/>
    <col min="7912" max="8154" width="9.140625" style="16"/>
    <col min="8155" max="8155" width="14.7109375" style="16" customWidth="1"/>
    <col min="8156" max="8156" width="40.7109375" style="16" customWidth="1"/>
    <col min="8157" max="8157" width="6.7109375" style="16" customWidth="1"/>
    <col min="8158" max="8160" width="12.7109375" style="16" customWidth="1"/>
    <col min="8161" max="8161" width="14.7109375" style="16" customWidth="1"/>
    <col min="8162" max="8163" width="15.7109375" style="16" customWidth="1"/>
    <col min="8164" max="8167" width="12.7109375" style="16" customWidth="1"/>
    <col min="8168" max="8410" width="9.140625" style="16"/>
    <col min="8411" max="8411" width="14.7109375" style="16" customWidth="1"/>
    <col min="8412" max="8412" width="40.7109375" style="16" customWidth="1"/>
    <col min="8413" max="8413" width="6.7109375" style="16" customWidth="1"/>
    <col min="8414" max="8416" width="12.7109375" style="16" customWidth="1"/>
    <col min="8417" max="8417" width="14.7109375" style="16" customWidth="1"/>
    <col min="8418" max="8419" width="15.7109375" style="16" customWidth="1"/>
    <col min="8420" max="8423" width="12.7109375" style="16" customWidth="1"/>
    <col min="8424" max="8666" width="9.140625" style="16"/>
    <col min="8667" max="8667" width="14.7109375" style="16" customWidth="1"/>
    <col min="8668" max="8668" width="40.7109375" style="16" customWidth="1"/>
    <col min="8669" max="8669" width="6.7109375" style="16" customWidth="1"/>
    <col min="8670" max="8672" width="12.7109375" style="16" customWidth="1"/>
    <col min="8673" max="8673" width="14.7109375" style="16" customWidth="1"/>
    <col min="8674" max="8675" width="15.7109375" style="16" customWidth="1"/>
    <col min="8676" max="8679" width="12.7109375" style="16" customWidth="1"/>
    <col min="8680" max="8922" width="9.140625" style="16"/>
    <col min="8923" max="8923" width="14.7109375" style="16" customWidth="1"/>
    <col min="8924" max="8924" width="40.7109375" style="16" customWidth="1"/>
    <col min="8925" max="8925" width="6.7109375" style="16" customWidth="1"/>
    <col min="8926" max="8928" width="12.7109375" style="16" customWidth="1"/>
    <col min="8929" max="8929" width="14.7109375" style="16" customWidth="1"/>
    <col min="8930" max="8931" width="15.7109375" style="16" customWidth="1"/>
    <col min="8932" max="8935" width="12.7109375" style="16" customWidth="1"/>
    <col min="8936" max="9178" width="9.140625" style="16"/>
    <col min="9179" max="9179" width="14.7109375" style="16" customWidth="1"/>
    <col min="9180" max="9180" width="40.7109375" style="16" customWidth="1"/>
    <col min="9181" max="9181" width="6.7109375" style="16" customWidth="1"/>
    <col min="9182" max="9184" width="12.7109375" style="16" customWidth="1"/>
    <col min="9185" max="9185" width="14.7109375" style="16" customWidth="1"/>
    <col min="9186" max="9187" width="15.7109375" style="16" customWidth="1"/>
    <col min="9188" max="9191" width="12.7109375" style="16" customWidth="1"/>
    <col min="9192" max="9434" width="9.140625" style="16"/>
    <col min="9435" max="9435" width="14.7109375" style="16" customWidth="1"/>
    <col min="9436" max="9436" width="40.7109375" style="16" customWidth="1"/>
    <col min="9437" max="9437" width="6.7109375" style="16" customWidth="1"/>
    <col min="9438" max="9440" width="12.7109375" style="16" customWidth="1"/>
    <col min="9441" max="9441" width="14.7109375" style="16" customWidth="1"/>
    <col min="9442" max="9443" width="15.7109375" style="16" customWidth="1"/>
    <col min="9444" max="9447" width="12.7109375" style="16" customWidth="1"/>
    <col min="9448" max="9690" width="9.140625" style="16"/>
    <col min="9691" max="9691" width="14.7109375" style="16" customWidth="1"/>
    <col min="9692" max="9692" width="40.7109375" style="16" customWidth="1"/>
    <col min="9693" max="9693" width="6.7109375" style="16" customWidth="1"/>
    <col min="9694" max="9696" width="12.7109375" style="16" customWidth="1"/>
    <col min="9697" max="9697" width="14.7109375" style="16" customWidth="1"/>
    <col min="9698" max="9699" width="15.7109375" style="16" customWidth="1"/>
    <col min="9700" max="9703" width="12.7109375" style="16" customWidth="1"/>
    <col min="9704" max="9946" width="9.140625" style="16"/>
    <col min="9947" max="9947" width="14.7109375" style="16" customWidth="1"/>
    <col min="9948" max="9948" width="40.7109375" style="16" customWidth="1"/>
    <col min="9949" max="9949" width="6.7109375" style="16" customWidth="1"/>
    <col min="9950" max="9952" width="12.7109375" style="16" customWidth="1"/>
    <col min="9953" max="9953" width="14.7109375" style="16" customWidth="1"/>
    <col min="9954" max="9955" width="15.7109375" style="16" customWidth="1"/>
    <col min="9956" max="9959" width="12.7109375" style="16" customWidth="1"/>
    <col min="9960" max="10202" width="9.140625" style="16"/>
    <col min="10203" max="10203" width="14.7109375" style="16" customWidth="1"/>
    <col min="10204" max="10204" width="40.7109375" style="16" customWidth="1"/>
    <col min="10205" max="10205" width="6.7109375" style="16" customWidth="1"/>
    <col min="10206" max="10208" width="12.7109375" style="16" customWidth="1"/>
    <col min="10209" max="10209" width="14.7109375" style="16" customWidth="1"/>
    <col min="10210" max="10211" width="15.7109375" style="16" customWidth="1"/>
    <col min="10212" max="10215" width="12.7109375" style="16" customWidth="1"/>
    <col min="10216" max="10458" width="9.140625" style="16"/>
    <col min="10459" max="10459" width="14.7109375" style="16" customWidth="1"/>
    <col min="10460" max="10460" width="40.7109375" style="16" customWidth="1"/>
    <col min="10461" max="10461" width="6.7109375" style="16" customWidth="1"/>
    <col min="10462" max="10464" width="12.7109375" style="16" customWidth="1"/>
    <col min="10465" max="10465" width="14.7109375" style="16" customWidth="1"/>
    <col min="10466" max="10467" width="15.7109375" style="16" customWidth="1"/>
    <col min="10468" max="10471" width="12.7109375" style="16" customWidth="1"/>
    <col min="10472" max="10714" width="9.140625" style="16"/>
    <col min="10715" max="10715" width="14.7109375" style="16" customWidth="1"/>
    <col min="10716" max="10716" width="40.7109375" style="16" customWidth="1"/>
    <col min="10717" max="10717" width="6.7109375" style="16" customWidth="1"/>
    <col min="10718" max="10720" width="12.7109375" style="16" customWidth="1"/>
    <col min="10721" max="10721" width="14.7109375" style="16" customWidth="1"/>
    <col min="10722" max="10723" width="15.7109375" style="16" customWidth="1"/>
    <col min="10724" max="10727" width="12.7109375" style="16" customWidth="1"/>
    <col min="10728" max="10970" width="9.140625" style="16"/>
    <col min="10971" max="10971" width="14.7109375" style="16" customWidth="1"/>
    <col min="10972" max="10972" width="40.7109375" style="16" customWidth="1"/>
    <col min="10973" max="10973" width="6.7109375" style="16" customWidth="1"/>
    <col min="10974" max="10976" width="12.7109375" style="16" customWidth="1"/>
    <col min="10977" max="10977" width="14.7109375" style="16" customWidth="1"/>
    <col min="10978" max="10979" width="15.7109375" style="16" customWidth="1"/>
    <col min="10980" max="10983" width="12.7109375" style="16" customWidth="1"/>
    <col min="10984" max="11226" width="9.140625" style="16"/>
    <col min="11227" max="11227" width="14.7109375" style="16" customWidth="1"/>
    <col min="11228" max="11228" width="40.7109375" style="16" customWidth="1"/>
    <col min="11229" max="11229" width="6.7109375" style="16" customWidth="1"/>
    <col min="11230" max="11232" width="12.7109375" style="16" customWidth="1"/>
    <col min="11233" max="11233" width="14.7109375" style="16" customWidth="1"/>
    <col min="11234" max="11235" width="15.7109375" style="16" customWidth="1"/>
    <col min="11236" max="11239" width="12.7109375" style="16" customWidth="1"/>
    <col min="11240" max="11482" width="9.140625" style="16"/>
    <col min="11483" max="11483" width="14.7109375" style="16" customWidth="1"/>
    <col min="11484" max="11484" width="40.7109375" style="16" customWidth="1"/>
    <col min="11485" max="11485" width="6.7109375" style="16" customWidth="1"/>
    <col min="11486" max="11488" width="12.7109375" style="16" customWidth="1"/>
    <col min="11489" max="11489" width="14.7109375" style="16" customWidth="1"/>
    <col min="11490" max="11491" width="15.7109375" style="16" customWidth="1"/>
    <col min="11492" max="11495" width="12.7109375" style="16" customWidth="1"/>
    <col min="11496" max="11738" width="9.140625" style="16"/>
    <col min="11739" max="11739" width="14.7109375" style="16" customWidth="1"/>
    <col min="11740" max="11740" width="40.7109375" style="16" customWidth="1"/>
    <col min="11741" max="11741" width="6.7109375" style="16" customWidth="1"/>
    <col min="11742" max="11744" width="12.7109375" style="16" customWidth="1"/>
    <col min="11745" max="11745" width="14.7109375" style="16" customWidth="1"/>
    <col min="11746" max="11747" width="15.7109375" style="16" customWidth="1"/>
    <col min="11748" max="11751" width="12.7109375" style="16" customWidth="1"/>
    <col min="11752" max="11994" width="9.140625" style="16"/>
    <col min="11995" max="11995" width="14.7109375" style="16" customWidth="1"/>
    <col min="11996" max="11996" width="40.7109375" style="16" customWidth="1"/>
    <col min="11997" max="11997" width="6.7109375" style="16" customWidth="1"/>
    <col min="11998" max="12000" width="12.7109375" style="16" customWidth="1"/>
    <col min="12001" max="12001" width="14.7109375" style="16" customWidth="1"/>
    <col min="12002" max="12003" width="15.7109375" style="16" customWidth="1"/>
    <col min="12004" max="12007" width="12.7109375" style="16" customWidth="1"/>
    <col min="12008" max="12250" width="9.140625" style="16"/>
    <col min="12251" max="12251" width="14.7109375" style="16" customWidth="1"/>
    <col min="12252" max="12252" width="40.7109375" style="16" customWidth="1"/>
    <col min="12253" max="12253" width="6.7109375" style="16" customWidth="1"/>
    <col min="12254" max="12256" width="12.7109375" style="16" customWidth="1"/>
    <col min="12257" max="12257" width="14.7109375" style="16" customWidth="1"/>
    <col min="12258" max="12259" width="15.7109375" style="16" customWidth="1"/>
    <col min="12260" max="12263" width="12.7109375" style="16" customWidth="1"/>
    <col min="12264" max="12506" width="9.140625" style="16"/>
    <col min="12507" max="12507" width="14.7109375" style="16" customWidth="1"/>
    <col min="12508" max="12508" width="40.7109375" style="16" customWidth="1"/>
    <col min="12509" max="12509" width="6.7109375" style="16" customWidth="1"/>
    <col min="12510" max="12512" width="12.7109375" style="16" customWidth="1"/>
    <col min="12513" max="12513" width="14.7109375" style="16" customWidth="1"/>
    <col min="12514" max="12515" width="15.7109375" style="16" customWidth="1"/>
    <col min="12516" max="12519" width="12.7109375" style="16" customWidth="1"/>
    <col min="12520" max="12762" width="9.140625" style="16"/>
    <col min="12763" max="12763" width="14.7109375" style="16" customWidth="1"/>
    <col min="12764" max="12764" width="40.7109375" style="16" customWidth="1"/>
    <col min="12765" max="12765" width="6.7109375" style="16" customWidth="1"/>
    <col min="12766" max="12768" width="12.7109375" style="16" customWidth="1"/>
    <col min="12769" max="12769" width="14.7109375" style="16" customWidth="1"/>
    <col min="12770" max="12771" width="15.7109375" style="16" customWidth="1"/>
    <col min="12772" max="12775" width="12.7109375" style="16" customWidth="1"/>
    <col min="12776" max="13018" width="9.140625" style="16"/>
    <col min="13019" max="13019" width="14.7109375" style="16" customWidth="1"/>
    <col min="13020" max="13020" width="40.7109375" style="16" customWidth="1"/>
    <col min="13021" max="13021" width="6.7109375" style="16" customWidth="1"/>
    <col min="13022" max="13024" width="12.7109375" style="16" customWidth="1"/>
    <col min="13025" max="13025" width="14.7109375" style="16" customWidth="1"/>
    <col min="13026" max="13027" width="15.7109375" style="16" customWidth="1"/>
    <col min="13028" max="13031" width="12.7109375" style="16" customWidth="1"/>
    <col min="13032" max="13274" width="9.140625" style="16"/>
    <col min="13275" max="13275" width="14.7109375" style="16" customWidth="1"/>
    <col min="13276" max="13276" width="40.7109375" style="16" customWidth="1"/>
    <col min="13277" max="13277" width="6.7109375" style="16" customWidth="1"/>
    <col min="13278" max="13280" width="12.7109375" style="16" customWidth="1"/>
    <col min="13281" max="13281" width="14.7109375" style="16" customWidth="1"/>
    <col min="13282" max="13283" width="15.7109375" style="16" customWidth="1"/>
    <col min="13284" max="13287" width="12.7109375" style="16" customWidth="1"/>
    <col min="13288" max="13530" width="9.140625" style="16"/>
    <col min="13531" max="13531" width="14.7109375" style="16" customWidth="1"/>
    <col min="13532" max="13532" width="40.7109375" style="16" customWidth="1"/>
    <col min="13533" max="13533" width="6.7109375" style="16" customWidth="1"/>
    <col min="13534" max="13536" width="12.7109375" style="16" customWidth="1"/>
    <col min="13537" max="13537" width="14.7109375" style="16" customWidth="1"/>
    <col min="13538" max="13539" width="15.7109375" style="16" customWidth="1"/>
    <col min="13540" max="13543" width="12.7109375" style="16" customWidth="1"/>
    <col min="13544" max="13786" width="9.140625" style="16"/>
    <col min="13787" max="13787" width="14.7109375" style="16" customWidth="1"/>
    <col min="13788" max="13788" width="40.7109375" style="16" customWidth="1"/>
    <col min="13789" max="13789" width="6.7109375" style="16" customWidth="1"/>
    <col min="13790" max="13792" width="12.7109375" style="16" customWidth="1"/>
    <col min="13793" max="13793" width="14.7109375" style="16" customWidth="1"/>
    <col min="13794" max="13795" width="15.7109375" style="16" customWidth="1"/>
    <col min="13796" max="13799" width="12.7109375" style="16" customWidth="1"/>
    <col min="13800" max="14042" width="9.140625" style="16"/>
    <col min="14043" max="14043" width="14.7109375" style="16" customWidth="1"/>
    <col min="14044" max="14044" width="40.7109375" style="16" customWidth="1"/>
    <col min="14045" max="14045" width="6.7109375" style="16" customWidth="1"/>
    <col min="14046" max="14048" width="12.7109375" style="16" customWidth="1"/>
    <col min="14049" max="14049" width="14.7109375" style="16" customWidth="1"/>
    <col min="14050" max="14051" width="15.7109375" style="16" customWidth="1"/>
    <col min="14052" max="14055" width="12.7109375" style="16" customWidth="1"/>
    <col min="14056" max="14298" width="9.140625" style="16"/>
    <col min="14299" max="14299" width="14.7109375" style="16" customWidth="1"/>
    <col min="14300" max="14300" width="40.7109375" style="16" customWidth="1"/>
    <col min="14301" max="14301" width="6.7109375" style="16" customWidth="1"/>
    <col min="14302" max="14304" width="12.7109375" style="16" customWidth="1"/>
    <col min="14305" max="14305" width="14.7109375" style="16" customWidth="1"/>
    <col min="14306" max="14307" width="15.7109375" style="16" customWidth="1"/>
    <col min="14308" max="14311" width="12.7109375" style="16" customWidth="1"/>
    <col min="14312" max="14554" width="9.140625" style="16"/>
    <col min="14555" max="14555" width="14.7109375" style="16" customWidth="1"/>
    <col min="14556" max="14556" width="40.7109375" style="16" customWidth="1"/>
    <col min="14557" max="14557" width="6.7109375" style="16" customWidth="1"/>
    <col min="14558" max="14560" width="12.7109375" style="16" customWidth="1"/>
    <col min="14561" max="14561" width="14.7109375" style="16" customWidth="1"/>
    <col min="14562" max="14563" width="15.7109375" style="16" customWidth="1"/>
    <col min="14564" max="14567" width="12.7109375" style="16" customWidth="1"/>
    <col min="14568" max="14810" width="9.140625" style="16"/>
    <col min="14811" max="14811" width="14.7109375" style="16" customWidth="1"/>
    <col min="14812" max="14812" width="40.7109375" style="16" customWidth="1"/>
    <col min="14813" max="14813" width="6.7109375" style="16" customWidth="1"/>
    <col min="14814" max="14816" width="12.7109375" style="16" customWidth="1"/>
    <col min="14817" max="14817" width="14.7109375" style="16" customWidth="1"/>
    <col min="14818" max="14819" width="15.7109375" style="16" customWidth="1"/>
    <col min="14820" max="14823" width="12.7109375" style="16" customWidth="1"/>
    <col min="14824" max="15066" width="9.140625" style="16"/>
    <col min="15067" max="15067" width="14.7109375" style="16" customWidth="1"/>
    <col min="15068" max="15068" width="40.7109375" style="16" customWidth="1"/>
    <col min="15069" max="15069" width="6.7109375" style="16" customWidth="1"/>
    <col min="15070" max="15072" width="12.7109375" style="16" customWidth="1"/>
    <col min="15073" max="15073" width="14.7109375" style="16" customWidth="1"/>
    <col min="15074" max="15075" width="15.7109375" style="16" customWidth="1"/>
    <col min="15076" max="15079" width="12.7109375" style="16" customWidth="1"/>
    <col min="15080" max="15322" width="9.140625" style="16"/>
    <col min="15323" max="15323" width="14.7109375" style="16" customWidth="1"/>
    <col min="15324" max="15324" width="40.7109375" style="16" customWidth="1"/>
    <col min="15325" max="15325" width="6.7109375" style="16" customWidth="1"/>
    <col min="15326" max="15328" width="12.7109375" style="16" customWidth="1"/>
    <col min="15329" max="15329" width="14.7109375" style="16" customWidth="1"/>
    <col min="15330" max="15331" width="15.7109375" style="16" customWidth="1"/>
    <col min="15332" max="15335" width="12.7109375" style="16" customWidth="1"/>
    <col min="15336" max="15578" width="9.140625" style="16"/>
    <col min="15579" max="15579" width="14.7109375" style="16" customWidth="1"/>
    <col min="15580" max="15580" width="40.7109375" style="16" customWidth="1"/>
    <col min="15581" max="15581" width="6.7109375" style="16" customWidth="1"/>
    <col min="15582" max="15584" width="12.7109375" style="16" customWidth="1"/>
    <col min="15585" max="15585" width="14.7109375" style="16" customWidth="1"/>
    <col min="15586" max="15587" width="15.7109375" style="16" customWidth="1"/>
    <col min="15588" max="15591" width="12.7109375" style="16" customWidth="1"/>
    <col min="15592" max="15834" width="9.140625" style="16"/>
    <col min="15835" max="15835" width="14.7109375" style="16" customWidth="1"/>
    <col min="15836" max="15836" width="40.7109375" style="16" customWidth="1"/>
    <col min="15837" max="15837" width="6.7109375" style="16" customWidth="1"/>
    <col min="15838" max="15840" width="12.7109375" style="16" customWidth="1"/>
    <col min="15841" max="15841" width="14.7109375" style="16" customWidth="1"/>
    <col min="15842" max="15843" width="15.7109375" style="16" customWidth="1"/>
    <col min="15844" max="15847" width="12.7109375" style="16" customWidth="1"/>
    <col min="15848" max="16090" width="9.140625" style="16"/>
    <col min="16091" max="16091" width="14.7109375" style="16" customWidth="1"/>
    <col min="16092" max="16092" width="40.7109375" style="16" customWidth="1"/>
    <col min="16093" max="16093" width="6.7109375" style="16" customWidth="1"/>
    <col min="16094" max="16096" width="12.7109375" style="16" customWidth="1"/>
    <col min="16097" max="16097" width="14.7109375" style="16" customWidth="1"/>
    <col min="16098" max="16099" width="15.7109375" style="16" customWidth="1"/>
    <col min="16100" max="16103" width="12.7109375" style="16" customWidth="1"/>
    <col min="16104" max="16384" width="9.140625" style="16"/>
  </cols>
  <sheetData>
    <row r="1" spans="1:11" s="94" customFormat="1" x14ac:dyDescent="0.2">
      <c r="A1" s="1"/>
      <c r="B1" s="140"/>
      <c r="C1" s="140" t="s">
        <v>54</v>
      </c>
    </row>
    <row r="2" spans="1:11" s="94" customFormat="1" ht="15.75" customHeight="1" x14ac:dyDescent="0.2">
      <c r="A2" s="1"/>
      <c r="B2" s="140"/>
      <c r="C2" s="140" t="s">
        <v>0</v>
      </c>
    </row>
    <row r="3" spans="1:11" s="94" customFormat="1" x14ac:dyDescent="0.2">
      <c r="A3" s="1"/>
      <c r="B3" s="140"/>
      <c r="C3" s="140" t="s">
        <v>300</v>
      </c>
    </row>
    <row r="4" spans="1:11" s="94" customFormat="1" x14ac:dyDescent="0.2">
      <c r="A4" s="4"/>
      <c r="B4" s="92"/>
      <c r="C4" s="95"/>
    </row>
    <row r="5" spans="1:11" s="94" customFormat="1" ht="15.75" customHeight="1" x14ac:dyDescent="0.2">
      <c r="A5" s="11"/>
      <c r="B5" s="93"/>
      <c r="C5" s="96"/>
    </row>
    <row r="6" spans="1:11" s="94" customFormat="1" x14ac:dyDescent="0.2">
      <c r="A6" s="11" t="s">
        <v>11</v>
      </c>
      <c r="B6" s="93" t="s">
        <v>287</v>
      </c>
      <c r="C6" s="97"/>
    </row>
    <row r="7" spans="1:11" s="94" customFormat="1" x14ac:dyDescent="0.2">
      <c r="C7" s="97"/>
    </row>
    <row r="8" spans="1:11" s="94" customFormat="1" ht="25.5" x14ac:dyDescent="0.2">
      <c r="A8" s="176" t="s">
        <v>211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</row>
    <row r="9" spans="1:11" s="94" customFormat="1" x14ac:dyDescent="0.2">
      <c r="A9" s="4"/>
      <c r="B9" s="92"/>
      <c r="C9" s="6"/>
    </row>
    <row r="10" spans="1:11" s="92" customFormat="1" ht="35.1" customHeight="1" x14ac:dyDescent="0.2">
      <c r="A10" s="9" t="s">
        <v>2</v>
      </c>
      <c r="B10" s="10" t="s">
        <v>3</v>
      </c>
      <c r="C10" s="8" t="s">
        <v>212</v>
      </c>
      <c r="D10" s="10" t="s">
        <v>213</v>
      </c>
      <c r="E10" s="10" t="s">
        <v>214</v>
      </c>
      <c r="F10" s="10" t="s">
        <v>215</v>
      </c>
      <c r="G10" s="10" t="s">
        <v>216</v>
      </c>
      <c r="H10" s="10" t="s">
        <v>217</v>
      </c>
      <c r="I10" s="10" t="s">
        <v>218</v>
      </c>
      <c r="J10" s="10" t="s">
        <v>219</v>
      </c>
      <c r="K10" s="10" t="s">
        <v>220</v>
      </c>
    </row>
    <row r="11" spans="1:11" s="22" customFormat="1" ht="35.1" customHeight="1" x14ac:dyDescent="0.25">
      <c r="A11" s="98" t="s">
        <v>6</v>
      </c>
      <c r="B11" s="101" t="str">
        <f>'CISTERNAS SERGIPE'!B14</f>
        <v xml:space="preserve">SERVIÇOS PRELIMINAES E CANTEIRO DE OBRAS                                                                                                                                                                </v>
      </c>
      <c r="C11" s="102">
        <f>'CISTERNAS SERGIPE'!I14</f>
        <v>552593.99</v>
      </c>
      <c r="D11" s="99">
        <f>('CISTERNAS SERGIPE'!I15+'CISTERNAS SERGIPE'!I16+'CISTERNAS SERGIPE'!I17+'CISTERNAS SERGIPE'!I18)/7+'CISTERNAS SERGIPE'!I19</f>
        <v>95940.889999999985</v>
      </c>
      <c r="E11" s="99">
        <f>('CISTERNAS SERGIPE'!I15+'CISTERNAS SERGIPE'!I16+'CISTERNAS SERGIPE'!I17+'CISTERNAS SERGIPE'!I18)/7</f>
        <v>76108.849999999991</v>
      </c>
      <c r="F11" s="99">
        <f>E11</f>
        <v>76108.849999999991</v>
      </c>
      <c r="G11" s="99">
        <f t="shared" ref="G11:I11" si="0">F11</f>
        <v>76108.849999999991</v>
      </c>
      <c r="H11" s="99">
        <f t="shared" si="0"/>
        <v>76108.849999999991</v>
      </c>
      <c r="I11" s="99">
        <f t="shared" si="0"/>
        <v>76108.849999999991</v>
      </c>
      <c r="J11" s="99">
        <f>C11-SUM(D11:I11)</f>
        <v>76108.850000000093</v>
      </c>
      <c r="K11" s="99">
        <f>SUM(D11:J11)</f>
        <v>552593.99</v>
      </c>
    </row>
    <row r="12" spans="1:11" s="22" customFormat="1" ht="35.1" customHeight="1" x14ac:dyDescent="0.25">
      <c r="A12" s="98" t="s">
        <v>7</v>
      </c>
      <c r="B12" s="101" t="str">
        <f>'CISTERNAS SERGIPE'!B21</f>
        <v xml:space="preserve">INSTALAÇÃO DAS CISTERNAS                                                                                                                                                                    </v>
      </c>
      <c r="C12" s="102">
        <f>'CISTERNAS SERGIPE'!I21</f>
        <v>910121.39000000013</v>
      </c>
      <c r="D12" s="99">
        <f>C12/6/2</f>
        <v>75843.449166666673</v>
      </c>
      <c r="E12" s="99">
        <f>C12/6</f>
        <v>151686.89833333335</v>
      </c>
      <c r="F12" s="99">
        <f>E12</f>
        <v>151686.89833333335</v>
      </c>
      <c r="G12" s="99">
        <f t="shared" ref="G12:I12" si="1">F12</f>
        <v>151686.89833333335</v>
      </c>
      <c r="H12" s="99">
        <f t="shared" si="1"/>
        <v>151686.89833333335</v>
      </c>
      <c r="I12" s="99">
        <f t="shared" si="1"/>
        <v>151686.89833333335</v>
      </c>
      <c r="J12" s="99">
        <f t="shared" ref="J12" si="2">C12-SUM(D12:I12)</f>
        <v>75843.449166666833</v>
      </c>
      <c r="K12" s="99">
        <f t="shared" ref="K12:K16" si="3">SUM(D12:J12)</f>
        <v>910121.39000000013</v>
      </c>
    </row>
    <row r="13" spans="1:11" s="22" customFormat="1" ht="35.1" customHeight="1" x14ac:dyDescent="0.25">
      <c r="A13" s="98" t="s">
        <v>174</v>
      </c>
      <c r="B13" s="101" t="str">
        <f>'CISTERNAS SERGIPE'!B29</f>
        <v xml:space="preserve">SERVIÇOS COMPLEMENTARES                                                                                                                                                                                 </v>
      </c>
      <c r="C13" s="102">
        <f>'CISTERNAS SERGIPE'!I29</f>
        <v>1015212.6600000001</v>
      </c>
      <c r="D13" s="99">
        <f t="shared" ref="D13:D16" si="4">C13/6/2</f>
        <v>84601.055000000008</v>
      </c>
      <c r="E13" s="99">
        <f t="shared" ref="E13:E16" si="5">C13/6</f>
        <v>169202.11000000002</v>
      </c>
      <c r="F13" s="99">
        <f t="shared" ref="F13:F16" si="6">E13</f>
        <v>169202.11000000002</v>
      </c>
      <c r="G13" s="99">
        <f t="shared" ref="G13:G16" si="7">F13</f>
        <v>169202.11000000002</v>
      </c>
      <c r="H13" s="99">
        <f t="shared" ref="H13:H16" si="8">G13</f>
        <v>169202.11000000002</v>
      </c>
      <c r="I13" s="99">
        <f t="shared" ref="I13:I16" si="9">H13</f>
        <v>169202.11000000002</v>
      </c>
      <c r="J13" s="99">
        <f t="shared" ref="J13:J16" si="10">C13-SUM(D13:I13)</f>
        <v>84601.055000000168</v>
      </c>
      <c r="K13" s="99">
        <f t="shared" si="3"/>
        <v>1015212.6600000001</v>
      </c>
    </row>
    <row r="14" spans="1:11" s="22" customFormat="1" ht="35.1" customHeight="1" x14ac:dyDescent="0.25">
      <c r="A14" s="98" t="s">
        <v>178</v>
      </c>
      <c r="B14" s="101" t="str">
        <f>'CISTERNAS SERGIPE'!B35</f>
        <v xml:space="preserve">TRANSPORTE DAS CISTERNAS                                                                                                                                                                                </v>
      </c>
      <c r="C14" s="102">
        <f>'CISTERNAS SERGIPE'!I35</f>
        <v>82447.63</v>
      </c>
      <c r="D14" s="99">
        <f t="shared" si="4"/>
        <v>6870.6358333333337</v>
      </c>
      <c r="E14" s="99">
        <f t="shared" si="5"/>
        <v>13741.271666666667</v>
      </c>
      <c r="F14" s="99">
        <f t="shared" si="6"/>
        <v>13741.271666666667</v>
      </c>
      <c r="G14" s="99">
        <f t="shared" si="7"/>
        <v>13741.271666666667</v>
      </c>
      <c r="H14" s="99">
        <f t="shared" si="8"/>
        <v>13741.271666666667</v>
      </c>
      <c r="I14" s="99">
        <f t="shared" si="9"/>
        <v>13741.271666666667</v>
      </c>
      <c r="J14" s="99">
        <f t="shared" si="10"/>
        <v>6870.6358333333337</v>
      </c>
      <c r="K14" s="99">
        <f t="shared" si="3"/>
        <v>82447.63</v>
      </c>
    </row>
    <row r="15" spans="1:11" s="22" customFormat="1" ht="35.1" customHeight="1" x14ac:dyDescent="0.25">
      <c r="A15" s="98" t="s">
        <v>33</v>
      </c>
      <c r="B15" s="101" t="str">
        <f>'CISTERNAS SERGIPE'!B42</f>
        <v>MATERIAIS PARA INSTALAÇÃO DAS CISTERNAS</v>
      </c>
      <c r="C15" s="102">
        <f>'CISTERNAS SERGIPE'!I42</f>
        <v>11580112.74</v>
      </c>
      <c r="D15" s="99">
        <f t="shared" si="4"/>
        <v>965009.39500000002</v>
      </c>
      <c r="E15" s="99">
        <f t="shared" si="5"/>
        <v>1930018.79</v>
      </c>
      <c r="F15" s="99">
        <f t="shared" si="6"/>
        <v>1930018.79</v>
      </c>
      <c r="G15" s="99">
        <f t="shared" si="7"/>
        <v>1930018.79</v>
      </c>
      <c r="H15" s="99">
        <f t="shared" si="8"/>
        <v>1930018.79</v>
      </c>
      <c r="I15" s="99">
        <f t="shared" si="9"/>
        <v>1930018.79</v>
      </c>
      <c r="J15" s="99">
        <f t="shared" si="10"/>
        <v>965009.39500000142</v>
      </c>
      <c r="K15" s="99">
        <f t="shared" si="3"/>
        <v>11580112.74</v>
      </c>
    </row>
    <row r="16" spans="1:11" ht="35.1" customHeight="1" x14ac:dyDescent="0.25">
      <c r="A16" s="98" t="s">
        <v>34</v>
      </c>
      <c r="B16" s="101" t="str">
        <f>'CISTERNAS SERGIPE'!B45</f>
        <v>MATERIAIS PARA INSTALAÇÃO DAS CISTERNAS (SERVIÇOS COMPLEMENTARES)</v>
      </c>
      <c r="C16" s="102">
        <f>'CISTERNAS SERGIPE'!I45</f>
        <v>857830.53000000014</v>
      </c>
      <c r="D16" s="99">
        <f t="shared" si="4"/>
        <v>71485.877500000017</v>
      </c>
      <c r="E16" s="99">
        <f t="shared" si="5"/>
        <v>142971.75500000003</v>
      </c>
      <c r="F16" s="99">
        <f t="shared" si="6"/>
        <v>142971.75500000003</v>
      </c>
      <c r="G16" s="99">
        <f t="shared" si="7"/>
        <v>142971.75500000003</v>
      </c>
      <c r="H16" s="99">
        <f t="shared" si="8"/>
        <v>142971.75500000003</v>
      </c>
      <c r="I16" s="99">
        <f t="shared" si="9"/>
        <v>142971.75500000003</v>
      </c>
      <c r="J16" s="99">
        <f t="shared" si="10"/>
        <v>71485.877500000061</v>
      </c>
      <c r="K16" s="99">
        <f t="shared" si="3"/>
        <v>857830.53000000014</v>
      </c>
    </row>
    <row r="17" spans="1:11" s="23" customFormat="1" ht="35.1" customHeight="1" x14ac:dyDescent="0.25">
      <c r="A17" s="98"/>
      <c r="B17" s="101" t="s">
        <v>78</v>
      </c>
      <c r="C17" s="102">
        <f>SUM(C11:C16)</f>
        <v>14998318.939999999</v>
      </c>
      <c r="D17" s="99">
        <f>SUM(D11:D16)</f>
        <v>1299751.3025</v>
      </c>
      <c r="E17" s="99">
        <f t="shared" ref="E17:J17" si="11">SUM(E11:E16)</f>
        <v>2483729.6749999998</v>
      </c>
      <c r="F17" s="99">
        <f t="shared" si="11"/>
        <v>2483729.6749999998</v>
      </c>
      <c r="G17" s="99">
        <f t="shared" si="11"/>
        <v>2483729.6749999998</v>
      </c>
      <c r="H17" s="99">
        <f t="shared" si="11"/>
        <v>2483729.6749999998</v>
      </c>
      <c r="I17" s="99">
        <f t="shared" si="11"/>
        <v>2483729.6749999998</v>
      </c>
      <c r="J17" s="99">
        <f t="shared" si="11"/>
        <v>1279919.262500002</v>
      </c>
      <c r="K17" s="102">
        <f>SUM(D17:J17)</f>
        <v>14998318.940000005</v>
      </c>
    </row>
    <row r="18" spans="1:11" ht="35.1" customHeight="1" x14ac:dyDescent="0.25">
      <c r="A18" s="98"/>
      <c r="B18" s="101" t="s">
        <v>222</v>
      </c>
      <c r="C18" s="103">
        <f>C17/C17</f>
        <v>1</v>
      </c>
      <c r="D18" s="100">
        <f>D17/$C$17</f>
        <v>8.6659798854764186E-2</v>
      </c>
      <c r="E18" s="100">
        <f t="shared" ref="E18:J18" si="12">E17/$C$17</f>
        <v>0.16560053729594845</v>
      </c>
      <c r="F18" s="100">
        <f t="shared" si="12"/>
        <v>0.16560053729594845</v>
      </c>
      <c r="G18" s="100">
        <f t="shared" si="12"/>
        <v>0.16560053729594845</v>
      </c>
      <c r="H18" s="100">
        <f t="shared" si="12"/>
        <v>0.16560053729594845</v>
      </c>
      <c r="I18" s="100">
        <f t="shared" si="12"/>
        <v>0.16560053729594845</v>
      </c>
      <c r="J18" s="100">
        <f t="shared" si="12"/>
        <v>8.5337514665493705E-2</v>
      </c>
      <c r="K18" s="103">
        <f>SUM(D18:J18)</f>
        <v>1.0000000000000002</v>
      </c>
    </row>
  </sheetData>
  <mergeCells count="1">
    <mergeCell ref="A8:K8"/>
  </mergeCells>
  <phoneticPr fontId="24" type="noConversion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9217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2962275</xdr:colOff>
                <xdr:row>2</xdr:row>
                <xdr:rowOff>171450</xdr:rowOff>
              </to>
            </anchor>
          </objectPr>
        </oleObject>
      </mc:Choice>
      <mc:Fallback>
        <oleObject progId="MSPhotoEd.3" shapeId="921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CISTERNAS SERGIPE</vt:lpstr>
      <vt:lpstr>B.D.I SERVIÇOS (SEM DES.)</vt:lpstr>
      <vt:lpstr>B.D.I MATERIAIS (SEM DES.)</vt:lpstr>
      <vt:lpstr>COMPOSIÇÕES</vt:lpstr>
      <vt:lpstr>Cronograma Físico-Financeiro</vt:lpstr>
      <vt:lpstr>'B.D.I MATERIAIS (SEM DES.)'!Area_de_impressao</vt:lpstr>
      <vt:lpstr>'B.D.I SERVIÇOS (SEM DES.)'!Area_de_impressao</vt:lpstr>
      <vt:lpstr>'CISTERNAS SERGIPE'!Area_de_impressao</vt:lpstr>
      <vt:lpstr>COMPOSIÇÕES!Area_de_impressao</vt:lpstr>
      <vt:lpstr>'CISTERNAS SERGIPE'!Titulos_de_impressao</vt:lpstr>
      <vt:lpstr>COMPOSIÇÕES!Titulos_de_impressao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Denilson Pereira de Souza</cp:lastModifiedBy>
  <cp:lastPrinted>2020-11-14T23:33:32Z</cp:lastPrinted>
  <dcterms:created xsi:type="dcterms:W3CDTF">2009-11-03T19:36:00Z</dcterms:created>
  <dcterms:modified xsi:type="dcterms:W3CDTF">2020-12-01T17:06:14Z</dcterms:modified>
</cp:coreProperties>
</file>