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480" windowHeight="8190" tabRatio="893"/>
  </bookViews>
  <sheets>
    <sheet name="memorial de calculo" sheetId="10" r:id="rId1"/>
    <sheet name="PFS" sheetId="1" r:id="rId2"/>
    <sheet name="PFS_I Equipe" sheetId="2" r:id="rId3"/>
    <sheet name="PFS_II Desp Viagens" sheetId="3" r:id="rId4"/>
    <sheet name="PFS_III Ser Graf" sheetId="4" r:id="rId5"/>
    <sheet name="PFS_IV Desp Gerais" sheetId="5" r:id="rId6"/>
    <sheet name="PFS_V Cronog Financ" sheetId="6" r:id="rId7"/>
    <sheet name="PFS_VI_ Det_ Custos Adm_" sheetId="7" r:id="rId8"/>
    <sheet name="PFS_VII Det_ Desp Fiscais" sheetId="8" r:id="rId9"/>
    <sheet name="PFS_VIII Det_ Enc_ Soc_" sheetId="9" r:id="rId10"/>
  </sheets>
  <definedNames>
    <definedName name="_xlnm.Print_Area" localSheetId="1">PFS!$A$1:$D$56</definedName>
    <definedName name="_xlnm.Print_Area" localSheetId="2">'PFS_I Equipe'!$A$1:$I$38</definedName>
    <definedName name="_xlnm.Print_Area" localSheetId="3">'PFS_II Desp Viagens'!$A$1:$M$42</definedName>
    <definedName name="_xlnm.Print_Area" localSheetId="4">'PFS_III Ser Graf'!$A$1:$G$60</definedName>
    <definedName name="_xlnm.Print_Area" localSheetId="5">'PFS_IV Desp Gerais'!$A$1:$H$57</definedName>
    <definedName name="_xlnm.Print_Area" localSheetId="8">'PFS_VII Det_ Desp Fiscais'!$A$1:$G$59</definedName>
    <definedName name="Excel_BuiltIn_Print_Area_2">#REF!</definedName>
    <definedName name="Excel_BuiltIn_Print_Area_7">#REF!</definedName>
    <definedName name="_xlnm.Print_Titles" localSheetId="0">'memorial de calculo'!$1:$13</definedName>
  </definedNames>
  <calcPr calcId="145621"/>
</workbook>
</file>

<file path=xl/calcChain.xml><?xml version="1.0" encoding="utf-8"?>
<calcChain xmlns="http://schemas.openxmlformats.org/spreadsheetml/2006/main">
  <c r="C36" i="10" l="1"/>
  <c r="C35" i="10"/>
  <c r="F25" i="5"/>
  <c r="D45" i="10" l="1"/>
  <c r="D44" i="10"/>
  <c r="F44" i="10" s="1"/>
  <c r="F33" i="5" s="1"/>
  <c r="D43" i="10"/>
  <c r="B43" i="10"/>
  <c r="B45" i="10" s="1"/>
  <c r="D42" i="10"/>
  <c r="B42" i="10"/>
  <c r="D41" i="10"/>
  <c r="F41" i="10" s="1"/>
  <c r="F30" i="5" s="1"/>
  <c r="D40" i="10"/>
  <c r="F40" i="10" s="1"/>
  <c r="F29" i="5" s="1"/>
  <c r="D36" i="10"/>
  <c r="B36" i="10"/>
  <c r="D35" i="10"/>
  <c r="F35" i="10" s="1"/>
  <c r="H17" i="3" s="1"/>
  <c r="B35" i="10"/>
  <c r="D31" i="10"/>
  <c r="B31" i="10"/>
  <c r="D30" i="10"/>
  <c r="B30" i="10"/>
  <c r="C26" i="10"/>
  <c r="B26" i="10"/>
  <c r="C25" i="10"/>
  <c r="B25" i="10"/>
  <c r="C24" i="10"/>
  <c r="F24" i="10" s="1"/>
  <c r="C20" i="10"/>
  <c r="F20" i="10" s="1"/>
  <c r="C17" i="2" s="1"/>
  <c r="C19" i="10"/>
  <c r="F19" i="10" s="1"/>
  <c r="C16" i="2" s="1"/>
  <c r="F19" i="4"/>
  <c r="A9" i="7"/>
  <c r="A9" i="6" s="1"/>
  <c r="A9" i="5" s="1"/>
  <c r="A9" i="4" s="1"/>
  <c r="A9" i="3" s="1"/>
  <c r="A9" i="2" s="1"/>
  <c r="A9" i="1" s="1"/>
  <c r="A8" i="10" s="1"/>
  <c r="A9" i="8"/>
  <c r="F25" i="10" l="1"/>
  <c r="F26" i="10"/>
  <c r="F17" i="5" s="1"/>
  <c r="F30" i="10"/>
  <c r="B17" i="3" s="1"/>
  <c r="F42" i="10"/>
  <c r="F31" i="5" s="1"/>
  <c r="F43" i="10"/>
  <c r="F32" i="5" s="1"/>
  <c r="F31" i="10"/>
  <c r="E18" i="3" s="1"/>
  <c r="F36" i="10"/>
  <c r="K18" i="3" s="1"/>
  <c r="F45" i="10"/>
  <c r="F34" i="5" s="1"/>
  <c r="H34" i="5" s="1"/>
  <c r="F41" i="9" l="1"/>
  <c r="G19" i="4"/>
  <c r="G24" i="4"/>
  <c r="G22" i="4"/>
  <c r="A47" i="1"/>
  <c r="A32" i="1"/>
  <c r="A46" i="1"/>
  <c r="D17" i="4"/>
  <c r="G17" i="4" s="1"/>
  <c r="I17" i="3"/>
  <c r="F18" i="3"/>
  <c r="D17" i="3"/>
  <c r="D30" i="3" s="1"/>
  <c r="E44" i="8"/>
  <c r="A52" i="1"/>
  <c r="H21" i="5"/>
  <c r="H28" i="5"/>
  <c r="H27" i="5"/>
  <c r="H24" i="5"/>
  <c r="H22" i="5"/>
  <c r="H26" i="2"/>
  <c r="D22" i="1" s="1"/>
  <c r="F26" i="2"/>
  <c r="E16" i="2"/>
  <c r="D45" i="7"/>
  <c r="A31" i="1" s="1"/>
  <c r="F28" i="9"/>
  <c r="F49" i="9"/>
  <c r="F55" i="9"/>
  <c r="D18" i="1"/>
  <c r="F19" i="8"/>
  <c r="A49" i="1"/>
  <c r="F20" i="8"/>
  <c r="F18" i="8"/>
  <c r="H20" i="8" s="1"/>
  <c r="H31" i="1" l="1"/>
  <c r="J17" i="3"/>
  <c r="J30" i="3" s="1"/>
  <c r="F57" i="9"/>
  <c r="I16" i="2" s="1"/>
  <c r="I17" i="2" s="1"/>
  <c r="F44" i="8"/>
  <c r="G18" i="3"/>
  <c r="G30" i="3" s="1"/>
  <c r="D21" i="4"/>
  <c r="G21" i="4" s="1"/>
  <c r="G47" i="4" s="1"/>
  <c r="G49" i="4" s="1"/>
  <c r="D26" i="1" s="1"/>
  <c r="L18" i="3"/>
  <c r="M18" i="3" s="1"/>
  <c r="M30" i="3" s="1"/>
  <c r="E17" i="2"/>
  <c r="G16" i="2" l="1"/>
  <c r="K31" i="3"/>
  <c r="D25" i="1" s="1"/>
  <c r="A53" i="1"/>
  <c r="A33" i="1"/>
  <c r="H33" i="5"/>
  <c r="H25" i="5"/>
  <c r="H17" i="5"/>
  <c r="E26" i="2"/>
  <c r="G17" i="2"/>
  <c r="G26" i="2" s="1"/>
  <c r="D21" i="1" s="1"/>
  <c r="D20" i="1" s="1"/>
  <c r="G52" i="9" l="1"/>
  <c r="G46" i="9"/>
  <c r="G39" i="9"/>
  <c r="G35" i="9"/>
  <c r="G31" i="9"/>
  <c r="G24" i="9"/>
  <c r="G20" i="9"/>
  <c r="G53" i="9"/>
  <c r="G45" i="9"/>
  <c r="G38" i="9"/>
  <c r="G34" i="9"/>
  <c r="G27" i="9"/>
  <c r="G23" i="9"/>
  <c r="G19" i="9"/>
  <c r="G48" i="9"/>
  <c r="G44" i="9"/>
  <c r="G37" i="9"/>
  <c r="G33" i="9"/>
  <c r="G26" i="9"/>
  <c r="G22" i="9"/>
  <c r="G47" i="9"/>
  <c r="G40" i="9"/>
  <c r="G36" i="9"/>
  <c r="G32" i="9"/>
  <c r="G25" i="9"/>
  <c r="G21" i="9"/>
  <c r="H29" i="5"/>
  <c r="D17" i="1"/>
  <c r="D16" i="1" s="1"/>
  <c r="G55" i="9" l="1"/>
  <c r="G41" i="9"/>
  <c r="G49" i="9"/>
  <c r="H30" i="5"/>
  <c r="G28" i="9"/>
  <c r="D15" i="1"/>
  <c r="D31" i="1"/>
  <c r="E21" i="7"/>
  <c r="E20" i="7"/>
  <c r="E17" i="7"/>
  <c r="G57" i="9" l="1"/>
  <c r="H31" i="5"/>
  <c r="H32" i="5"/>
  <c r="E45" i="7"/>
  <c r="H48" i="5" l="1"/>
  <c r="D27" i="1" s="1"/>
  <c r="D24" i="1" s="1"/>
  <c r="D29" i="1" s="1"/>
  <c r="D32" i="1" s="1"/>
  <c r="G31" i="1" l="1"/>
  <c r="D33" i="1"/>
  <c r="G44" i="8" s="1"/>
  <c r="G19" i="8" l="1"/>
  <c r="G20" i="8"/>
  <c r="G18" i="8"/>
  <c r="D34" i="1"/>
  <c r="E33" i="1"/>
  <c r="F33" i="1" s="1"/>
  <c r="E23" i="6" l="1"/>
  <c r="E22" i="6"/>
  <c r="E20" i="6"/>
  <c r="E17" i="6"/>
  <c r="E16" i="6"/>
  <c r="E18" i="6"/>
  <c r="E19" i="6"/>
  <c r="H34" i="1"/>
  <c r="E21" i="6"/>
  <c r="E32" i="6" l="1"/>
</calcChain>
</file>

<file path=xl/sharedStrings.xml><?xml version="1.0" encoding="utf-8"?>
<sst xmlns="http://schemas.openxmlformats.org/spreadsheetml/2006/main" count="448" uniqueCount="254">
  <si>
    <t>Ministério da Integração Nacional - MI</t>
  </si>
  <si>
    <t>Companhia de Desenvolvimento dos Vales do São Francisco e do Parnaíba</t>
  </si>
  <si>
    <t>PROPOSTA FINANCEIRA DE SERVIÇOS</t>
  </si>
  <si>
    <t>OBJETO:</t>
  </si>
  <si>
    <t>EDITAL:</t>
  </si>
  <si>
    <t>CUSTOS DIRETOS</t>
  </si>
  <si>
    <t>MÃO-DE-OBRA</t>
  </si>
  <si>
    <t>A - TOTAL DE SALÁRIO DA EQUIPE</t>
  </si>
  <si>
    <t>A1 - TOTAL SALÁRIOS DA EQUIPE COM VÍNCULO (PFS-I)</t>
  </si>
  <si>
    <t>A2 - TOTAL SALÁRIO DO AUTÔNOMO (PFS-I) - Consultoria</t>
  </si>
  <si>
    <t>B - TOTAL DE ENCARGOS SOCIAIS</t>
  </si>
  <si>
    <t xml:space="preserve">B1 -  77,25% INCIDENTE SOBRE O ITEM  A1 </t>
  </si>
  <si>
    <t>B2 -  20,00% INCIDENTE SOBRE O ITEM  A2</t>
  </si>
  <si>
    <t>OUTRAS DESPESAS</t>
  </si>
  <si>
    <t>C - DESPESAS COM VIAGENS (PFS-II)</t>
  </si>
  <si>
    <t>D - SERVIÇOS GRÁFICOS (PFS-III)</t>
  </si>
  <si>
    <t>E - DESPESAS GERAIS (PFS-IV)</t>
  </si>
  <si>
    <t>TOTAL DA PROPOSTA</t>
  </si>
  <si>
    <t>NOME DO INFORMANTE:</t>
  </si>
  <si>
    <t>QUALIFICAÇÃO:</t>
  </si>
  <si>
    <t>ASSINATURA:</t>
  </si>
  <si>
    <t>DATA:</t>
  </si>
  <si>
    <t>OBSERVAÇÃO:</t>
  </si>
  <si>
    <t xml:space="preserve">ESTE ORÇAMENTO FOI CALCULADO COM OS SEGUINTES % MÁXIMOS DE ENCARGOS SOCIAIS E CUSTOS INDIRETOS: </t>
  </si>
  <si>
    <t>1. ENCARGOS SOCIAIS DE AUTÔNOMOS = 20% SOBRE O SALÁRIO MENSAL</t>
  </si>
  <si>
    <t>2. ENCARGOS SOCIAIS DA EQUIPE COM VÍNCULO = 77,25% SOBRE O SALÁRIO MENSAL</t>
  </si>
  <si>
    <t>SALÁRIOS E ENCARGOS DA EQUIPE</t>
  </si>
  <si>
    <t>PFS-I</t>
  </si>
  <si>
    <t>CATEGORIA FUNCIONAL</t>
  </si>
  <si>
    <t>SÍMBOLO</t>
  </si>
  <si>
    <t>B1</t>
  </si>
  <si>
    <t>%</t>
  </si>
  <si>
    <t>-</t>
  </si>
  <si>
    <t>Técnico de Campo/Agrícola</t>
  </si>
  <si>
    <t>T2</t>
  </si>
  <si>
    <t>TOTAIS</t>
  </si>
  <si>
    <t>LEGENDA:</t>
  </si>
  <si>
    <t>B1 - SALÁRIOS DA EQUIPE EM DIAS ÚTEIS</t>
  </si>
  <si>
    <t>B2- SALÁRIO DO PESSOAL AUTÔNOMO (CONSULTORES)</t>
  </si>
  <si>
    <t>DETALHAR OS ENCARGOS SOCIAIS NO FOR PFS-VIII</t>
  </si>
  <si>
    <t>DESPESAS COM VIAGENS</t>
  </si>
  <si>
    <t>PFS-II</t>
  </si>
  <si>
    <t>ALIMENTAÇÃO</t>
  </si>
  <si>
    <t>EQUIPE</t>
  </si>
  <si>
    <t>NÍVEL SUPERIOR</t>
  </si>
  <si>
    <t>NÍVEL TÉCNICO</t>
  </si>
  <si>
    <t>NÍVEL TÉC/AUX/APOIO</t>
  </si>
  <si>
    <t>QUANT.</t>
  </si>
  <si>
    <t>CUSTO (R$)</t>
  </si>
  <si>
    <t>TOTAL (R$)</t>
  </si>
  <si>
    <t xml:space="preserve">TOTAL DE DESPESAS COM VIAGENS </t>
  </si>
  <si>
    <t>1 -  INCLUIR SOMENTE AS DESPESAS COM VIAGENS DE CONSULTORES</t>
  </si>
  <si>
    <t>SERVIÇOS GRÁFICOS</t>
  </si>
  <si>
    <t>PFS-III</t>
  </si>
  <si>
    <t>DISCRIMINAÇÃO</t>
  </si>
  <si>
    <t>UNITÁRIO</t>
  </si>
  <si>
    <t>TOTAL</t>
  </si>
  <si>
    <t>SUBTOTAL</t>
  </si>
  <si>
    <t>RESERVA DE 10%</t>
  </si>
  <si>
    <t>TOTAL  DE SERVIÇOS GRÁFICOS</t>
  </si>
  <si>
    <t>ASSINTATURA:</t>
  </si>
  <si>
    <t xml:space="preserve">1 - CORREPONDEM AOS SERVIÇOS COM IMPRESSÃO DOS  RELATÓRIOS. </t>
  </si>
  <si>
    <t xml:space="preserve">DESPESAS GERAIS </t>
  </si>
  <si>
    <t>PFS-IV</t>
  </si>
  <si>
    <t>ITEM</t>
  </si>
  <si>
    <t>UNID.</t>
  </si>
  <si>
    <t>TOTAL  DE DESPESAS GERAIS</t>
  </si>
  <si>
    <t>CRONOGRAMA FINANCEIRO</t>
  </si>
  <si>
    <t>PFS-V</t>
  </si>
  <si>
    <t>TAREFA</t>
  </si>
  <si>
    <t>RELATÓRIO/SERVIÇO DE CAMPO</t>
  </si>
  <si>
    <t>MESES
CORRIDOS</t>
  </si>
  <si>
    <t>VALOR DA PARCELA (R$)</t>
  </si>
  <si>
    <t>Relatório mensal 01</t>
  </si>
  <si>
    <t>Relatório mensal 02</t>
  </si>
  <si>
    <t>Relatório mensal 03</t>
  </si>
  <si>
    <t>Relatório mensal 04</t>
  </si>
  <si>
    <t>Relatório mensal 05</t>
  </si>
  <si>
    <t>Relatório mensal 06</t>
  </si>
  <si>
    <t>TOTAL DA FOLHA</t>
  </si>
  <si>
    <t>DETALHAMENTO DO CUSTO DE ADMINISTRAÇÃO</t>
  </si>
  <si>
    <t>PFS-VI</t>
  </si>
  <si>
    <t>VALORES</t>
  </si>
  <si>
    <t>R$</t>
  </si>
  <si>
    <t>Custos da equipe da administração central da empresa consultora ( diretoria, pessoal técnico de apoio e pessoal administrativo não diretamente vinculado à prestação dos serviços)</t>
  </si>
  <si>
    <t>TOTAIS DO CUSTO DE ADMINISTRAÇÃO</t>
  </si>
  <si>
    <t>OBSERVAÇAO:</t>
  </si>
  <si>
    <t>DETALHAMENTO DE DESPESAS FISCAIS</t>
  </si>
  <si>
    <t>PFS-VII</t>
  </si>
  <si>
    <t>DF %</t>
  </si>
  <si>
    <t>DF' %</t>
  </si>
  <si>
    <t>1 - ISS</t>
  </si>
  <si>
    <t>2 - PIS</t>
  </si>
  <si>
    <t>3 - COFINS</t>
  </si>
  <si>
    <t xml:space="preserve">TOTAIS DE DESPESAS FISCAIS </t>
  </si>
  <si>
    <t>DETALHAMENTO DOS ENCARGOS SOCIAIS</t>
  </si>
  <si>
    <t>PFS-VIII</t>
  </si>
  <si>
    <t>A</t>
  </si>
  <si>
    <t>ENCARGOS SOCIAIS BÁSICOS</t>
  </si>
  <si>
    <t>A2</t>
  </si>
  <si>
    <t>INSS</t>
  </si>
  <si>
    <t>A3</t>
  </si>
  <si>
    <t>FGTS</t>
  </si>
  <si>
    <t>A4</t>
  </si>
  <si>
    <t>A5</t>
  </si>
  <si>
    <t>A7</t>
  </si>
  <si>
    <t>A8</t>
  </si>
  <si>
    <t>A9</t>
  </si>
  <si>
    <t>SUBTOTAL DE "A"</t>
  </si>
  <si>
    <t>B</t>
  </si>
  <si>
    <t xml:space="preserve"> ENCARGOS SOCIAIS QUE RECEBEM INCIDÊNCIA DE "A"</t>
  </si>
  <si>
    <t>SUBTOTAL DE  "B"</t>
  </si>
  <si>
    <t>C</t>
  </si>
  <si>
    <t xml:space="preserve"> ENCARGOS SOCIAIS QUE NÃO RECEBEM INCIDÊNCIA DE "A"</t>
  </si>
  <si>
    <t>C1</t>
  </si>
  <si>
    <t>C2</t>
  </si>
  <si>
    <t>C3</t>
  </si>
  <si>
    <t>SUBTOTAL DE "C"</t>
  </si>
  <si>
    <t>D</t>
  </si>
  <si>
    <t xml:space="preserve"> REINCIDÊNCIAS</t>
  </si>
  <si>
    <t>D1</t>
  </si>
  <si>
    <t>Reincidência de "A" sobre "B"</t>
  </si>
  <si>
    <t>D2</t>
  </si>
  <si>
    <t>SUBTOTAL DE "D"</t>
  </si>
  <si>
    <t>TOTAIS DE ENCARGOS SOCIAIS</t>
  </si>
  <si>
    <t>TOTAL DE
HOMENS X MÊS</t>
  </si>
  <si>
    <t>SALÁRIO
MENSAL
(R$)</t>
  </si>
  <si>
    <t>TAXA DE
ENCARGOS
SOCIAIS (%)</t>
  </si>
  <si>
    <t>TOTAL CUSTO
SALÁRIOS
DE B1</t>
  </si>
  <si>
    <t>TOTAL CUSTO
SALÁRIOS
DE  B2</t>
  </si>
  <si>
    <t>TOTAL CUSTO
E. SOCIAIS
DE B1</t>
  </si>
  <si>
    <t>TOTAL CUSTO
E. SOCIAIS
DE B2</t>
  </si>
  <si>
    <t>CÓDIGO:</t>
  </si>
  <si>
    <t>2 - TRANSFERIR O TOTAL DAS DESPESAS COM VIAGENS PARA A LINHA "C" DO FORMULÁRIO PFS)</t>
  </si>
  <si>
    <t>EXEMPLARES
 / ITENS</t>
  </si>
  <si>
    <t>Nº DE
VIAS</t>
  </si>
  <si>
    <t>2 - RESERVA DE 10% CALCULADO SOBRE O SUBTOTAL PARA IMPRESSÃO DE RELATÓRIOS ESPECÍFICOS EXCEPCIONALMENTE SOLICITADO PELA CODEVASF</t>
  </si>
  <si>
    <t>un x mês</t>
  </si>
  <si>
    <t xml:space="preserve"> AS DESPESAS FISCAIS (DF) INCIDEM SOBRE O TOTAL DA FATURA E NÃO SOBRE OS CUSTOS INCORRIDOS. PORTANTO APLICAR A SEGUINTE FÓRMULA:</t>
  </si>
  <si>
    <t xml:space="preserve"> DF' = { [ 1 / ( 1 - DF ) ] - 1 } X 100</t>
  </si>
  <si>
    <t xml:space="preserve"> OU SEJA, PARA O VALOR MÁXIMO DE 14,25%, O VALOR A SER APLICADO NA COMPOSIÇÃO DOS PREÇOS SERÁ:</t>
  </si>
  <si>
    <t xml:space="preserve"> DF' = { [ 1 / ( 1 - 0,1425 ) ] - 1 } X 100</t>
  </si>
  <si>
    <t xml:space="preserve"> DF' =0,1662  OU  16,62%</t>
  </si>
  <si>
    <t>DIÁRIAS (PERNOITE)</t>
  </si>
  <si>
    <t>NOME DA CONCORRENTE:</t>
  </si>
  <si>
    <t>LOTE:</t>
  </si>
  <si>
    <t>09499/ORSE</t>
  </si>
  <si>
    <t>FONTE</t>
  </si>
  <si>
    <t>C1083/SEINFRA</t>
  </si>
  <si>
    <t>I8616/SEINFRA</t>
  </si>
  <si>
    <t xml:space="preserve">    DF' = { [ 1 / ( 1 - DF) ] - 1 } x 100</t>
  </si>
  <si>
    <t>6. DF' = UTILIZADO NA LINHA "H" SERÁ CALCULADO APLICANDO A SEGUINTE FÓRMULA:</t>
  </si>
  <si>
    <t>Apoio à implantação das ações de APL - Plano Brasil Sem Miséria</t>
  </si>
  <si>
    <t>Despesas Financeiras</t>
  </si>
  <si>
    <t>Seguros, riscos e garantias</t>
  </si>
  <si>
    <r>
      <t xml:space="preserve">7. </t>
    </r>
    <r>
      <rPr>
        <b/>
        <sz val="10"/>
        <rFont val="Arial"/>
        <family val="2"/>
      </rPr>
      <t xml:space="preserve">NÃO </t>
    </r>
    <r>
      <rPr>
        <sz val="10"/>
        <rFont val="Arial"/>
        <family val="2"/>
      </rPr>
      <t>FORAM INCLUÍDOS OS TRIBUTOS IRPJ E CSLL, EM CUMPRIMENTO AOS ACÓRDÃOS N.º 325/2007 – TCU – PLENÁRIO E N.º 2369/2011 – TCU – PLENÁRIO.</t>
    </r>
  </si>
  <si>
    <t>un</t>
  </si>
  <si>
    <t>fl.</t>
  </si>
  <si>
    <t>Ficha de cadastro de beneficiário (impressão PB, papel A4 75g)</t>
  </si>
  <si>
    <t>Certificado de capacitação (impressão colorida, papel couche A4 120g)</t>
  </si>
  <si>
    <t>Plotagem colorida em papel A1</t>
  </si>
  <si>
    <t>Relatório mensal, impressão colorida, papel A4, média de 15 fl.</t>
  </si>
  <si>
    <t>Relatório específico sob demanda da Codevasf, impressão colorida, papel A4, média de 25 fl.</t>
  </si>
  <si>
    <t>4.ª Superintendência Regional - Gerência Regional de Revitalização das Bacias Hidrográficas</t>
  </si>
  <si>
    <t>A1</t>
  </si>
  <si>
    <t>A6</t>
  </si>
  <si>
    <t>SESI</t>
  </si>
  <si>
    <t>SENAI</t>
  </si>
  <si>
    <t>INCRA</t>
  </si>
  <si>
    <t>SEBRAE</t>
  </si>
  <si>
    <t>Salário Educação</t>
  </si>
  <si>
    <t>Seguro Contra Acidentes de Trabalho</t>
  </si>
  <si>
    <t>SECONCI</t>
  </si>
  <si>
    <t>B2</t>
  </si>
  <si>
    <t>B3</t>
  </si>
  <si>
    <t>B4</t>
  </si>
  <si>
    <t>B5</t>
  </si>
  <si>
    <t>B6</t>
  </si>
  <si>
    <t>B7</t>
  </si>
  <si>
    <t>B8</t>
  </si>
  <si>
    <t>B9</t>
  </si>
  <si>
    <t>B10</t>
  </si>
  <si>
    <t>Repouso Semanal Remunerado</t>
  </si>
  <si>
    <t>Feriados</t>
  </si>
  <si>
    <t>Auxílio - Enfermidade</t>
  </si>
  <si>
    <t>13º Salário</t>
  </si>
  <si>
    <t>Licença Paternidade</t>
  </si>
  <si>
    <t>Faltas Justificadas</t>
  </si>
  <si>
    <t>Dias de Chuvas</t>
  </si>
  <si>
    <t>Auxílio Acidente de Trabalho</t>
  </si>
  <si>
    <t>Férias Gozadas</t>
  </si>
  <si>
    <t>Salário Maternidade</t>
  </si>
  <si>
    <t>C4</t>
  </si>
  <si>
    <t>C5</t>
  </si>
  <si>
    <t>Aviso Prévio Indenizado</t>
  </si>
  <si>
    <t>Aviso Prévio Trabalhado</t>
  </si>
  <si>
    <t>Férias Indenizadas</t>
  </si>
  <si>
    <t>Depósito Rescisão Sem Justa Causa</t>
  </si>
  <si>
    <t>Indenização Adicional</t>
  </si>
  <si>
    <t>Reincidência de Grupo A sobre Aviso Prévio Trabalhado e Reincidência do FGTS sobre Aviso Prévio Indenizado</t>
  </si>
  <si>
    <t>APOIO TÉCNICO PARA IMPLANTAÇÃO DAS AÇÕES DO PROGRAMA DESENVOLVIMENTO REGIONAL TERRITORIAL SUSTENTÁVEL, ECONOMIA SOLIDÁRIA E ECONOMIA CRIATIVA, NO ÂMBITO DA 4.ª/SR</t>
  </si>
  <si>
    <t>4.ª Superintendência Regional</t>
  </si>
  <si>
    <t>Codevasf - Tabela de consultoria</t>
  </si>
  <si>
    <t>5554/ORSE (insumo)</t>
  </si>
  <si>
    <t>Engenheiro Agrônomo</t>
  </si>
  <si>
    <t>P3</t>
  </si>
  <si>
    <t xml:space="preserve"> MEMORIAL DE CÁLCULO</t>
  </si>
  <si>
    <t>Prazo de execução do Contrato:</t>
  </si>
  <si>
    <t>EQUIPE TÉCNICA</t>
  </si>
  <si>
    <t>Informações adicionais</t>
  </si>
  <si>
    <t>Total</t>
  </si>
  <si>
    <t>Profissional / Função</t>
  </si>
  <si>
    <t>Quant</t>
  </si>
  <si>
    <t>Tempo (meses)</t>
  </si>
  <si>
    <t>Engenheiro Agrônomo, com registro no CREA, deverá ter experiência profissional em extensão rural, organização e/ou mobilização social, comprovada por certificados de cursos e/ou experiência de trabalho atestada pelos contratantes. Deverá ter carteira de habilitação para dirigir veículos categoria B.</t>
  </si>
  <si>
    <t>Técnico Agropecuário</t>
  </si>
  <si>
    <t>Técnico Agropecuário, com registro no CREA, deverá ter experiência comprovada em extensão rural, por meio de cursos, apresentando certificados, ou experiência de trabalho atestado pelos contratantes. Deverá ter carteira de habilitação para dirigir veículos categorias A e B</t>
  </si>
  <si>
    <t xml:space="preserve"> ALUGUEL DE VEÍCULOS</t>
  </si>
  <si>
    <t>Profissional/ Função</t>
  </si>
  <si>
    <t>Fiscalização da Codevasf</t>
  </si>
  <si>
    <t>HOSPEDAGEM DA EQUIPE TÉCNICA (DE CAMPO)</t>
  </si>
  <si>
    <t>Dias / Mês</t>
  </si>
  <si>
    <t xml:space="preserve">Estipulou-se  22 (vinte e duas) hospedagens por mês para cada Técnico Agropecuário. </t>
  </si>
  <si>
    <t>ALIMENTAÇÃO DA EQUIPE TÉCNICA</t>
  </si>
  <si>
    <t xml:space="preserve">Estipulou-se 22 (vinte e duas) diárias de alimentação por mês para cada Técnico Agropecuário. </t>
  </si>
  <si>
    <t>ALUGUEL DE EQUIPAMENTOS</t>
  </si>
  <si>
    <t>Descrição</t>
  </si>
  <si>
    <t>Contratada</t>
  </si>
  <si>
    <t>Fiscalização</t>
  </si>
  <si>
    <t>Meses</t>
  </si>
  <si>
    <t>Notebook - Profissionais de campo e  Fiscalização da Codevasf</t>
  </si>
  <si>
    <t>Estipulou-se notebooks para os profissionais de campo da equipe de apoio e para a fiscalização, tendo os equipamentos com as seguinte configuração: Notebook. Mínimo de 2 GB de Memória RAM e 500 GB de HD, Tela de, no mínimo,14 polegadas.</t>
  </si>
  <si>
    <t>Projetor multimídia (data show) - Profissionais de campo e  Fiscalização da Codevasf</t>
  </si>
  <si>
    <t>GPS - Profissionais de campo e  Fiscalização da Codevasf</t>
  </si>
  <si>
    <t>Estipulou-se GPSs para os profissionais de campo da equipe de apoio e para a fiscalização, tendo os equipamentos com as seguinte Especificações técnicas:  Resolução nativa de 176 x 220, tamanho de display de no mínimo 2”, com conexão USB, com no mínimo 12 canais e precisão maior que 05 metros</t>
  </si>
  <si>
    <t>Máquina Fotográfica  - Profissionais de campo e  Fiscalização da Codevasf</t>
  </si>
  <si>
    <t>Estipulou-se máquinas fotográficas para os profissionais de campo da equipe de apoio e para a fiscalização, tendo os equipamentos com as seguintes características:  Maquina fotográfica digital. Resolução mínima de 12.1 Megapixels; cartão de memória com, no mínimo, 4GB e com opção de filmagem.</t>
  </si>
  <si>
    <t>Impressora multifuncional  - Profissionais de campo da equipe de apoio.</t>
  </si>
  <si>
    <t>Comunicação - Profissionais de campo da equipe de apoio</t>
  </si>
  <si>
    <t>Estipulou-se comunicação para profissionais de campo da equipe de apoio. Especificações técnicas mínimas: Corresponde à disponibilização de telefone celular e acesso à internet, para comunicação entre a equipe de campo e a equipe de fiscalização da Codevasf.</t>
  </si>
  <si>
    <t>CODEVASF - TABELA DE ENGENHARIA CONSULTIVA - JAN/2014</t>
  </si>
  <si>
    <t>CODEVASF - TABELA DE ENGENHARIA CONSULTIVA - JAN/2015</t>
  </si>
  <si>
    <t>Relatório mensal 07</t>
  </si>
  <si>
    <t>Relatório mensal 08</t>
  </si>
  <si>
    <r>
      <t>A fiscalização do contrato por parte da Codevasf terá veículo tipo</t>
    </r>
    <r>
      <rPr>
        <b/>
        <sz val="10"/>
        <rFont val="Arial"/>
        <family val="2"/>
      </rPr>
      <t xml:space="preserve"> caminhonete pick-up 4x4</t>
    </r>
    <r>
      <rPr>
        <sz val="10"/>
        <rFont val="Arial"/>
        <family val="2"/>
      </rPr>
      <t xml:space="preserve">, disponível durante todo o período de execução do contrato, com as seguintes característica: veículo tipo pick-up, com no máximo 1 (um) ano de uso e até 30.000 km rodados, cabine dupla, motorização 2.8 ou superior, combustível diesel, potência (cv) mínima de 180 cilindradas (cm3), câmbio manual, tração 4x4, direção hidráulica, freios à disco, ar condicionado, alarme, computador de bordo, capota marítima, estribo, Santo Antônio, sistema de som com entrada de pen drive,  incluindo despesas com combustível, óleo, manutenção, licenciamento, seguros e impostos.  </t>
    </r>
  </si>
  <si>
    <r>
      <t>Engenheiro Agrônomo terá veículo tipo</t>
    </r>
    <r>
      <rPr>
        <b/>
        <sz val="10"/>
        <rFont val="Arial"/>
        <family val="2"/>
      </rPr>
      <t xml:space="preserve"> caminhonete pick-up 4x4</t>
    </r>
    <r>
      <rPr>
        <sz val="10"/>
        <rFont val="Arial"/>
        <family val="2"/>
      </rPr>
      <t xml:space="preserve">, disponível durante todo o período de execução do contrato, com as seguintes característica: veículo tipo pick-up, com no máximo 1 (um) ano de uso e até 30.000 km rodados, cabine dupla, motorização 2.8 ou superior, combustível diesel, potência (cv) mínima de 180 cilindradas (cm3), câmbio manual, tração 4x4, direção hidráulica, freios à disco, ar condicionado, alarme, computador de bordo, capota marítima, estribo, Santo Antônio, sistema de som com entrada de pen drive,  incluindo despesas com combustível, óleo, manutenção, licenciamento, seguros e impostos.  </t>
    </r>
  </si>
  <si>
    <r>
      <t xml:space="preserve">Os Técnicos Agropecuários terão </t>
    </r>
    <r>
      <rPr>
        <b/>
        <sz val="10"/>
        <rFont val="Arial"/>
        <family val="2"/>
      </rPr>
      <t>motocicletas</t>
    </r>
    <r>
      <rPr>
        <sz val="10"/>
        <rFont val="Arial"/>
        <family val="2"/>
      </rPr>
      <t xml:space="preserve"> disponível durante todo o período de execução do contrato, com as seguintes caracteristicas: motocicleta, tipo off road, com no máximo 1 (um) anos de uso, mínima 125 cilindradas, potência mínima 13 cv, sistema de partida elétrica, transmissão 5 velocidades, incluindo despesas com combustível, óleo, manutenção, licenciamento, seguros e  impostos. </t>
    </r>
  </si>
  <si>
    <t>Locação de motos (125CC/13CV ou superior) com no máximo 01 ano de uso, incluindo despesas com combustível, óleos, manutenção, licenciamento, seguros, impostos, conforme especificação</t>
  </si>
  <si>
    <t>Locação de veículo leve (1.4 ou superior) com no máximo 01 ano de uso e até 30.000 km rodados, com ar-condicionado, incluindo despesas com combustível, óleos, manutenção, licenciamento, seguros, impostos, conforme especificação</t>
  </si>
  <si>
    <t>Locação de veículo tipo caminhonete pick-up 4x4 tipo S10/Ranger ou similar, com no máximo 01 ano de uso e até 30.000 km rodados, com ar-condicionado, incluindo despesas com combustível, óleos, manutenção, licenciamento, seguros, impostos, conforme especificação</t>
  </si>
  <si>
    <t>Estipulou-se 18 (dezoito) diárias de alimentação por mês para o  Engenheiro Agrônomo.</t>
  </si>
  <si>
    <t xml:space="preserve">Estipulou-se 18 (dezoito) hospedagens por mês para o  Engenheiro Agrônomo. </t>
  </si>
  <si>
    <t>Estipulou-se impressora multifunicional para os profissionais de campo da equipe de apoio, tendo o equipamento as seguintes características: Impressora multifuncional (Pancromática / monocromática, digitalizar e  copiar).</t>
  </si>
  <si>
    <t>Estipulou-se projetor multimídias para os profissionais da equipe de apoio, tendo o equipamento as seguintes características: projeção teto/frontal/traseiro; resolução SVGA (800x600), mínimo de 2.500 lumens. Tela: 30 a 350 polegadas; com conectores e tela de projeção retrátil, com tripé e dimensões mínimas de 1,5 m x 1,5 m.</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</si>
</sst>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General_)"/>
    <numFmt numFmtId="165" formatCode="0_)"/>
    <numFmt numFmtId="166" formatCode="00"/>
    <numFmt numFmtId="167" formatCode="#,##0.00&quot;     &quot;"/>
    <numFmt numFmtId="168" formatCode="#,##0.00;[Red]#,##0.00"/>
    <numFmt numFmtId="169" formatCode="0.000000%"/>
    <numFmt numFmtId="170" formatCode="#,##0.00&quot;  &quot;"/>
    <numFmt numFmtId="171" formatCode="0.000000"/>
    <numFmt numFmtId="172" formatCode="#,##0.000"/>
    <numFmt numFmtId="173" formatCode="#,##0.000000"/>
    <numFmt numFmtId="174" formatCode="0.0"/>
    <numFmt numFmtId="175" formatCode="_(* #,##0.00_);_(* \(#,##0.00\);_(* \-??_);_(@_)"/>
    <numFmt numFmtId="176" formatCode="&quot;R$ &quot;#,##0_);&quot;(R$ &quot;#,##0\)"/>
  </numFmts>
  <fonts count="28" x14ac:knownFonts="1">
    <font>
      <sz val="10"/>
      <name val="MS Sans Serif"/>
      <family val="2"/>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10"/>
      <name val="Calibri"/>
      <family val="2"/>
    </font>
    <font>
      <sz val="11"/>
      <color indexed="62"/>
      <name val="Calibri"/>
      <family val="2"/>
    </font>
    <font>
      <sz val="11"/>
      <color indexed="20"/>
      <name val="Calibri"/>
      <family val="2"/>
    </font>
    <font>
      <sz val="11"/>
      <color indexed="19"/>
      <name val="Calibri"/>
      <family val="2"/>
    </font>
    <font>
      <sz val="8"/>
      <name val="Arial"/>
      <family val="2"/>
    </font>
    <font>
      <sz val="10"/>
      <name val="Arial"/>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0"/>
      <name val="Arial"/>
      <family val="2"/>
    </font>
    <font>
      <b/>
      <sz val="8"/>
      <name val="Arial"/>
      <family val="2"/>
    </font>
    <font>
      <sz val="10"/>
      <color indexed="8"/>
      <name val="Arial"/>
      <family val="2"/>
    </font>
    <font>
      <b/>
      <sz val="8"/>
      <color indexed="8"/>
      <name val="Arial"/>
      <family val="2"/>
    </font>
    <font>
      <sz val="8"/>
      <name val="MS Sans Serif"/>
      <family val="2"/>
    </font>
    <font>
      <sz val="10"/>
      <name val="MS Sans Serif"/>
      <family val="2"/>
    </font>
    <font>
      <b/>
      <sz val="10"/>
      <color indexed="8"/>
      <name val="Arial"/>
      <family val="2"/>
    </font>
    <font>
      <b/>
      <sz val="10"/>
      <name val="MS Sans Serif"/>
      <family val="2"/>
    </font>
    <font>
      <sz val="10"/>
      <color indexed="10"/>
      <name val="Arial"/>
      <family val="2"/>
    </font>
  </fonts>
  <fills count="23">
    <fill>
      <patternFill patternType="none"/>
    </fill>
    <fill>
      <patternFill patternType="gray125"/>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9"/>
        <bgColor indexed="26"/>
      </patternFill>
    </fill>
    <fill>
      <patternFill patternType="solid">
        <fgColor indexed="55"/>
        <bgColor indexed="23"/>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22"/>
        <bgColor indexed="47"/>
      </patternFill>
    </fill>
    <fill>
      <patternFill patternType="solid">
        <fgColor theme="0" tint="-0.34998626667073579"/>
        <bgColor indexed="47"/>
      </patternFill>
    </fill>
    <fill>
      <patternFill patternType="solid">
        <fgColor theme="0" tint="-0.34998626667073579"/>
        <bgColor indexed="64"/>
      </patternFill>
    </fill>
    <fill>
      <patternFill patternType="solid">
        <fgColor theme="0" tint="-0.34998626667073579"/>
        <bgColor indexed="22"/>
      </patternFill>
    </fill>
    <fill>
      <patternFill patternType="solid">
        <fgColor indexed="31"/>
        <bgColor indexed="22"/>
      </patternFill>
    </fill>
  </fills>
  <borders count="1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8"/>
      </bottom>
      <diagonal/>
    </border>
    <border>
      <left/>
      <right/>
      <top/>
      <bottom style="thick">
        <color indexed="42"/>
      </bottom>
      <diagonal/>
    </border>
    <border>
      <left/>
      <right/>
      <top/>
      <bottom style="medium">
        <color indexed="42"/>
      </bottom>
      <diagonal/>
    </border>
    <border>
      <left/>
      <right/>
      <top style="thin">
        <color indexed="48"/>
      </top>
      <bottom style="double">
        <color indexed="48"/>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right/>
      <top style="thin">
        <color indexed="64"/>
      </top>
      <bottom style="thin">
        <color indexed="8"/>
      </bottom>
      <diagonal/>
    </border>
    <border>
      <left style="thin">
        <color indexed="8"/>
      </left>
      <right style="thin">
        <color indexed="8"/>
      </right>
      <top style="hair">
        <color indexed="8"/>
      </top>
      <bottom style="thin">
        <color indexed="64"/>
      </bottom>
      <diagonal/>
    </border>
    <border>
      <left style="thin">
        <color indexed="8"/>
      </left>
      <right style="thin">
        <color indexed="8"/>
      </right>
      <top style="hair">
        <color indexed="8"/>
      </top>
      <bottom/>
      <diagonal/>
    </border>
    <border>
      <left style="thin">
        <color indexed="8"/>
      </left>
      <right style="thin">
        <color indexed="8"/>
      </right>
      <top/>
      <bottom/>
      <diagonal/>
    </border>
    <border>
      <left style="thin">
        <color indexed="8"/>
      </left>
      <right style="thin">
        <color indexed="8"/>
      </right>
      <top style="thin">
        <color indexed="64"/>
      </top>
      <bottom style="thin">
        <color indexed="64"/>
      </bottom>
      <diagonal/>
    </border>
    <border>
      <left style="thin">
        <color indexed="8"/>
      </left>
      <right/>
      <top/>
      <bottom style="hair">
        <color indexed="8"/>
      </bottom>
      <diagonal/>
    </border>
    <border>
      <left/>
      <right/>
      <top/>
      <bottom style="hair">
        <color indexed="8"/>
      </bottom>
      <diagonal/>
    </border>
    <border>
      <left/>
      <right style="thin">
        <color indexed="8"/>
      </right>
      <top/>
      <bottom style="hair">
        <color indexed="8"/>
      </bottom>
      <diagonal/>
    </border>
    <border>
      <left style="thin">
        <color indexed="8"/>
      </left>
      <right style="thin">
        <color indexed="8"/>
      </right>
      <top/>
      <bottom style="hair">
        <color indexed="8"/>
      </bottom>
      <diagonal/>
    </border>
    <border>
      <left style="thin">
        <color indexed="8"/>
      </left>
      <right style="thin">
        <color indexed="8"/>
      </right>
      <top style="thin">
        <color indexed="8"/>
      </top>
      <bottom style="hair">
        <color indexed="8"/>
      </bottom>
      <diagonal/>
    </border>
    <border>
      <left style="thin">
        <color indexed="64"/>
      </left>
      <right style="thin">
        <color indexed="8"/>
      </right>
      <top style="thin">
        <color indexed="64"/>
      </top>
      <bottom/>
      <diagonal/>
    </border>
    <border>
      <left/>
      <right/>
      <top style="thin">
        <color indexed="8"/>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8"/>
      </right>
      <top style="thin">
        <color indexed="64"/>
      </top>
      <bottom style="double">
        <color indexed="8"/>
      </bottom>
      <diagonal/>
    </border>
    <border>
      <left style="medium">
        <color indexed="8"/>
      </left>
      <right style="thin">
        <color indexed="8"/>
      </right>
      <top style="thin">
        <color indexed="64"/>
      </top>
      <bottom style="double">
        <color indexed="8"/>
      </bottom>
      <diagonal/>
    </border>
    <border>
      <left style="medium">
        <color indexed="8"/>
      </left>
      <right/>
      <top style="thin">
        <color indexed="64"/>
      </top>
      <bottom style="double">
        <color indexed="8"/>
      </bottom>
      <diagonal/>
    </border>
    <border>
      <left style="thin">
        <color indexed="64"/>
      </left>
      <right style="thin">
        <color indexed="8"/>
      </right>
      <top style="medium">
        <color indexed="8"/>
      </top>
      <bottom style="thin">
        <color indexed="64"/>
      </bottom>
      <diagonal/>
    </border>
    <border>
      <left style="medium">
        <color indexed="8"/>
      </left>
      <right style="thin">
        <color indexed="8"/>
      </right>
      <top style="medium">
        <color indexed="8"/>
      </top>
      <bottom style="thin">
        <color indexed="64"/>
      </bottom>
      <diagonal/>
    </border>
    <border>
      <left style="medium">
        <color indexed="8"/>
      </left>
      <right/>
      <top style="medium">
        <color indexed="8"/>
      </top>
      <bottom style="thin">
        <color indexed="64"/>
      </bottom>
      <diagonal/>
    </border>
    <border>
      <left style="thin">
        <color indexed="64"/>
      </left>
      <right style="thin">
        <color indexed="64"/>
      </right>
      <top/>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medium">
        <color indexed="8"/>
      </right>
      <top style="thin">
        <color indexed="64"/>
      </top>
      <bottom style="double">
        <color indexed="8"/>
      </bottom>
      <diagonal/>
    </border>
    <border>
      <left style="thin">
        <color indexed="8"/>
      </left>
      <right style="medium">
        <color indexed="8"/>
      </right>
      <top style="thin">
        <color indexed="64"/>
      </top>
      <bottom style="double">
        <color indexed="8"/>
      </bottom>
      <diagonal/>
    </border>
    <border>
      <left style="thin">
        <color indexed="8"/>
      </left>
      <right style="thin">
        <color indexed="64"/>
      </right>
      <top style="thin">
        <color indexed="64"/>
      </top>
      <bottom style="double">
        <color indexed="8"/>
      </bottom>
      <diagonal/>
    </border>
    <border>
      <left style="thin">
        <color indexed="64"/>
      </left>
      <right style="medium">
        <color indexed="8"/>
      </right>
      <top style="thin">
        <color indexed="8"/>
      </top>
      <bottom style="thin">
        <color indexed="64"/>
      </bottom>
      <diagonal/>
    </border>
    <border>
      <left style="thin">
        <color indexed="8"/>
      </left>
      <right style="medium">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medium">
        <color indexed="8"/>
      </left>
      <right style="thin">
        <color indexed="64"/>
      </right>
      <top style="thin">
        <color indexed="64"/>
      </top>
      <bottom/>
      <diagonal/>
    </border>
    <border>
      <left style="thin">
        <color indexed="64"/>
      </left>
      <right style="thin">
        <color indexed="8"/>
      </right>
      <top/>
      <bottom style="thin">
        <color indexed="64"/>
      </bottom>
      <diagonal/>
    </border>
    <border>
      <left style="medium">
        <color indexed="8"/>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top/>
      <bottom style="hair">
        <color indexed="64"/>
      </bottom>
      <diagonal/>
    </border>
    <border>
      <left/>
      <right style="thin">
        <color indexed="64"/>
      </right>
      <top style="hair">
        <color indexed="64"/>
      </top>
      <bottom/>
      <diagonal/>
    </border>
    <border>
      <left style="thin">
        <color indexed="64"/>
      </left>
      <right style="thin">
        <color indexed="8"/>
      </right>
      <top style="thin">
        <color indexed="64"/>
      </top>
      <bottom style="thin">
        <color indexed="64"/>
      </bottom>
      <diagonal/>
    </border>
    <border>
      <left style="medium">
        <color indexed="8"/>
      </left>
      <right style="medium">
        <color indexed="8"/>
      </right>
      <top style="thin">
        <color indexed="64"/>
      </top>
      <bottom style="double">
        <color indexed="8"/>
      </bottom>
      <diagonal/>
    </border>
    <border>
      <left style="medium">
        <color indexed="8"/>
      </left>
      <right style="thin">
        <color indexed="64"/>
      </right>
      <top style="thin">
        <color indexed="64"/>
      </top>
      <bottom style="double">
        <color indexed="8"/>
      </bottom>
      <diagonal/>
    </border>
    <border>
      <left style="thin">
        <color indexed="64"/>
      </left>
      <right style="medium">
        <color indexed="8"/>
      </right>
      <top style="medium">
        <color indexed="8"/>
      </top>
      <bottom style="thin">
        <color indexed="64"/>
      </bottom>
      <diagonal/>
    </border>
    <border>
      <left style="medium">
        <color indexed="8"/>
      </left>
      <right style="medium">
        <color indexed="8"/>
      </right>
      <top style="medium">
        <color indexed="8"/>
      </top>
      <bottom style="thin">
        <color indexed="64"/>
      </bottom>
      <diagonal/>
    </border>
    <border>
      <left style="medium">
        <color indexed="8"/>
      </left>
      <right style="thin">
        <color indexed="64"/>
      </right>
      <top style="medium">
        <color indexed="8"/>
      </top>
      <bottom style="thin">
        <color indexed="64"/>
      </bottom>
      <diagonal/>
    </border>
    <border>
      <left style="thin">
        <color indexed="8"/>
      </left>
      <right style="thin">
        <color indexed="8"/>
      </right>
      <top style="thin">
        <color indexed="64"/>
      </top>
      <bottom/>
      <diagonal/>
    </border>
    <border>
      <left style="thin">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thin">
        <color indexed="64"/>
      </top>
      <bottom/>
      <diagonal/>
    </border>
    <border>
      <left/>
      <right style="thin">
        <color indexed="8"/>
      </right>
      <top style="thin">
        <color indexed="64"/>
      </top>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8"/>
      </right>
      <top style="hair">
        <color indexed="8"/>
      </top>
      <bottom style="thin">
        <color indexed="64"/>
      </bottom>
      <diagonal/>
    </border>
    <border>
      <left style="thin">
        <color indexed="8"/>
      </left>
      <right style="thin">
        <color indexed="64"/>
      </right>
      <top style="thin">
        <color indexed="64"/>
      </top>
      <bottom/>
      <diagonal/>
    </border>
    <border>
      <left style="thin">
        <color indexed="8"/>
      </left>
      <right style="thin">
        <color indexed="8"/>
      </right>
      <top/>
      <bottom style="thin">
        <color indexed="8"/>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diagonal/>
    </border>
    <border>
      <left/>
      <right/>
      <top style="hair">
        <color indexed="8"/>
      </top>
      <bottom/>
      <diagonal/>
    </border>
    <border>
      <left/>
      <right style="thin">
        <color indexed="8"/>
      </right>
      <top style="hair">
        <color indexed="8"/>
      </top>
      <bottom/>
      <diagonal/>
    </border>
    <border>
      <left/>
      <right style="thin">
        <color indexed="8"/>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7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3" fillId="6" borderId="0" applyNumberFormat="0" applyBorder="0" applyAlignment="0" applyProtection="0"/>
    <xf numFmtId="0" fontId="4" fillId="11" borderId="1" applyNumberFormat="0" applyAlignment="0" applyProtection="0"/>
    <xf numFmtId="0" fontId="5" fillId="12" borderId="2" applyNumberFormat="0" applyAlignment="0" applyProtection="0"/>
    <xf numFmtId="0" fontId="6" fillId="0" borderId="3" applyNumberFormat="0" applyFill="0" applyAlignment="0" applyProtection="0"/>
    <xf numFmtId="0" fontId="2" fillId="13"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7" fillId="7" borderId="1" applyNumberFormat="0" applyAlignment="0" applyProtection="0"/>
    <xf numFmtId="0" fontId="8" fillId="17" borderId="0" applyNumberFormat="0" applyBorder="0" applyAlignment="0" applyProtection="0"/>
    <xf numFmtId="0" fontId="9" fillId="7" borderId="0" applyNumberFormat="0" applyBorder="0" applyAlignment="0" applyProtection="0"/>
    <xf numFmtId="164"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24" fillId="4" borderId="4" applyNumberFormat="0" applyAlignment="0" applyProtection="0"/>
    <xf numFmtId="9" fontId="11" fillId="0" borderId="0" applyFill="0" applyBorder="0" applyAlignment="0" applyProtection="0"/>
    <xf numFmtId="0" fontId="12" fillId="11" borderId="5" applyNumberFormat="0" applyAlignment="0" applyProtection="0"/>
    <xf numFmtId="0" fontId="6"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40" fontId="24" fillId="0" borderId="0" applyFill="0" applyBorder="0" applyAlignment="0" applyProtection="0"/>
    <xf numFmtId="0" fontId="11" fillId="0" borderId="0"/>
    <xf numFmtId="0" fontId="11" fillId="0" borderId="0"/>
    <xf numFmtId="0" fontId="24" fillId="0" borderId="0"/>
    <xf numFmtId="0" fontId="1" fillId="0" borderId="0"/>
    <xf numFmtId="0" fontId="11" fillId="0" borderId="0"/>
    <xf numFmtId="0" fontId="11" fillId="0" borderId="0"/>
    <xf numFmtId="0" fontId="24" fillId="0" borderId="0"/>
    <xf numFmtId="0" fontId="11" fillId="0" borderId="0"/>
    <xf numFmtId="9" fontId="24" fillId="0" borderId="0" applyFill="0" applyBorder="0" applyAlignment="0" applyProtection="0"/>
    <xf numFmtId="175" fontId="24" fillId="0" borderId="0" applyFill="0" applyBorder="0" applyAlignment="0" applyProtection="0"/>
    <xf numFmtId="175" fontId="11" fillId="0" borderId="0" applyFill="0" applyBorder="0" applyAlignment="0" applyProtection="0"/>
    <xf numFmtId="175" fontId="11" fillId="0" borderId="0" applyFill="0" applyBorder="0" applyAlignment="0" applyProtection="0"/>
    <xf numFmtId="175" fontId="24" fillId="0" borderId="0" applyFill="0" applyBorder="0" applyAlignment="0" applyProtection="0"/>
    <xf numFmtId="39" fontId="24" fillId="0" borderId="0" applyFill="0" applyBorder="0" applyAlignment="0" applyProtection="0"/>
    <xf numFmtId="176" fontId="11" fillId="0" borderId="0" applyFill="0" applyBorder="0" applyAlignment="0" applyProtection="0"/>
    <xf numFmtId="176" fontId="11" fillId="0" borderId="0" applyFill="0" applyBorder="0" applyAlignment="0" applyProtection="0"/>
    <xf numFmtId="175" fontId="11" fillId="0" borderId="0" applyFill="0" applyBorder="0" applyAlignment="0" applyProtection="0"/>
    <xf numFmtId="175" fontId="11" fillId="0" borderId="0" applyFill="0" applyBorder="0" applyAlignment="0" applyProtection="0"/>
    <xf numFmtId="175" fontId="11" fillId="0" borderId="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684">
    <xf numFmtId="0" fontId="0" fillId="0" borderId="0" xfId="0"/>
    <xf numFmtId="0" fontId="11" fillId="0" borderId="0" xfId="0" applyFont="1" applyAlignment="1">
      <alignment vertical="center"/>
    </xf>
    <xf numFmtId="0" fontId="19" fillId="0" borderId="0" xfId="0" applyFont="1" applyAlignment="1">
      <alignment vertical="center"/>
    </xf>
    <xf numFmtId="169" fontId="11" fillId="0" borderId="0" xfId="40" applyNumberFormat="1" applyFont="1" applyFill="1" applyBorder="1" applyAlignment="1" applyProtection="1">
      <alignment vertical="center"/>
    </xf>
    <xf numFmtId="40" fontId="11" fillId="0" borderId="0" xfId="51" applyFont="1" applyFill="1" applyBorder="1" applyAlignment="1" applyProtection="1">
      <alignment vertical="center"/>
    </xf>
    <xf numFmtId="40" fontId="11" fillId="0" borderId="0" xfId="51" applyFont="1" applyFill="1" applyBorder="1" applyAlignment="1" applyProtection="1">
      <alignment horizontal="left" vertical="center"/>
    </xf>
    <xf numFmtId="0" fontId="11" fillId="0" borderId="0" xfId="0" applyFont="1" applyBorder="1" applyAlignment="1">
      <alignment vertical="center"/>
    </xf>
    <xf numFmtId="4" fontId="11" fillId="0" borderId="0" xfId="0" applyNumberFormat="1" applyFont="1" applyAlignment="1">
      <alignment vertical="center"/>
    </xf>
    <xf numFmtId="0" fontId="11" fillId="0" borderId="0" xfId="37" applyFont="1" applyAlignment="1">
      <alignment vertical="center"/>
    </xf>
    <xf numFmtId="0" fontId="11" fillId="0" borderId="0" xfId="37" applyFont="1" applyBorder="1" applyAlignment="1">
      <alignment vertical="center"/>
    </xf>
    <xf numFmtId="0" fontId="11" fillId="0" borderId="10" xfId="37" applyFont="1" applyBorder="1" applyAlignment="1">
      <alignment vertical="center"/>
    </xf>
    <xf numFmtId="0" fontId="11" fillId="0" borderId="13" xfId="37" applyFont="1" applyBorder="1" applyAlignment="1">
      <alignment vertical="center"/>
    </xf>
    <xf numFmtId="0" fontId="11" fillId="0" borderId="14" xfId="37" applyFont="1" applyBorder="1" applyAlignment="1">
      <alignment vertical="center"/>
    </xf>
    <xf numFmtId="0" fontId="11" fillId="0" borderId="0" xfId="37" applyFont="1" applyBorder="1" applyAlignment="1">
      <alignment horizontal="left" vertical="center"/>
    </xf>
    <xf numFmtId="0" fontId="11" fillId="0" borderId="0" xfId="38" applyFont="1" applyAlignment="1">
      <alignment vertical="center"/>
    </xf>
    <xf numFmtId="0" fontId="11" fillId="0" borderId="0" xfId="38" applyFont="1" applyBorder="1" applyAlignment="1">
      <alignment vertical="center"/>
    </xf>
    <xf numFmtId="171" fontId="11" fillId="0" borderId="0" xfId="38" applyNumberFormat="1" applyFont="1" applyBorder="1" applyAlignment="1">
      <alignment vertical="center"/>
    </xf>
    <xf numFmtId="0" fontId="11" fillId="0" borderId="11" xfId="38" applyFont="1" applyBorder="1" applyAlignment="1">
      <alignment horizontal="left" vertical="center"/>
    </xf>
    <xf numFmtId="0" fontId="11" fillId="0" borderId="0" xfId="38" applyFont="1" applyBorder="1" applyAlignment="1">
      <alignment horizontal="left" vertical="center"/>
    </xf>
    <xf numFmtId="14" fontId="11" fillId="0" borderId="0" xfId="38" applyNumberFormat="1" applyFont="1" applyBorder="1" applyAlignment="1">
      <alignment horizontal="center" vertical="center"/>
    </xf>
    <xf numFmtId="14" fontId="11" fillId="0" borderId="12" xfId="38" applyNumberFormat="1" applyFont="1" applyBorder="1" applyAlignment="1">
      <alignment horizontal="center" vertical="center"/>
    </xf>
    <xf numFmtId="0" fontId="11" fillId="0" borderId="11" xfId="38" applyFont="1" applyBorder="1" applyAlignment="1">
      <alignment horizontal="center" vertical="center"/>
    </xf>
    <xf numFmtId="0" fontId="11" fillId="0" borderId="0" xfId="38" applyFont="1" applyBorder="1" applyAlignment="1">
      <alignment horizontal="center" vertical="center"/>
    </xf>
    <xf numFmtId="0" fontId="11" fillId="0" borderId="12" xfId="38" applyFont="1" applyBorder="1" applyAlignment="1">
      <alignment horizontal="center" vertical="center"/>
    </xf>
    <xf numFmtId="0" fontId="11" fillId="0" borderId="13" xfId="38" applyFont="1" applyBorder="1" applyAlignment="1">
      <alignment horizontal="left" vertical="center"/>
    </xf>
    <xf numFmtId="0" fontId="11" fillId="0" borderId="14" xfId="38" applyFont="1" applyBorder="1" applyAlignment="1">
      <alignment horizontal="left" vertical="center"/>
    </xf>
    <xf numFmtId="14" fontId="11" fillId="0" borderId="14" xfId="38" applyNumberFormat="1" applyFont="1" applyBorder="1" applyAlignment="1">
      <alignment horizontal="center" vertical="center"/>
    </xf>
    <xf numFmtId="14" fontId="11" fillId="0" borderId="10" xfId="38" applyNumberFormat="1" applyFont="1" applyBorder="1" applyAlignment="1">
      <alignment horizontal="center" vertical="center"/>
    </xf>
    <xf numFmtId="0" fontId="11" fillId="0" borderId="0" xfId="36" applyFont="1" applyAlignment="1">
      <alignment vertical="center"/>
    </xf>
    <xf numFmtId="38" fontId="11" fillId="0" borderId="0" xfId="51" applyNumberFormat="1" applyFont="1" applyFill="1" applyBorder="1" applyAlignment="1" applyProtection="1">
      <alignment horizontal="right" vertical="center"/>
    </xf>
    <xf numFmtId="0" fontId="11" fillId="0" borderId="0" xfId="36" applyFont="1" applyBorder="1" applyAlignment="1">
      <alignment vertical="center"/>
    </xf>
    <xf numFmtId="0" fontId="11" fillId="0" borderId="0" xfId="35" applyFont="1" applyFill="1" applyAlignment="1">
      <alignment vertical="center"/>
    </xf>
    <xf numFmtId="0" fontId="11" fillId="0" borderId="0" xfId="35" applyFont="1" applyFill="1" applyBorder="1" applyAlignment="1">
      <alignment vertical="center"/>
    </xf>
    <xf numFmtId="0" fontId="11" fillId="0" borderId="0" xfId="34" applyFont="1" applyAlignment="1">
      <alignment vertical="center"/>
    </xf>
    <xf numFmtId="0" fontId="11" fillId="0" borderId="0" xfId="34" applyFont="1" applyBorder="1" applyAlignment="1">
      <alignment vertical="center"/>
    </xf>
    <xf numFmtId="4" fontId="19" fillId="0" borderId="15" xfId="34" applyNumberFormat="1" applyFont="1" applyBorder="1" applyAlignment="1">
      <alignment horizontal="right" vertical="center"/>
    </xf>
    <xf numFmtId="4" fontId="11" fillId="0" borderId="0" xfId="34" applyNumberFormat="1" applyFont="1" applyAlignment="1">
      <alignment vertical="center"/>
    </xf>
    <xf numFmtId="0" fontId="11" fillId="0" borderId="16" xfId="34" applyFont="1" applyBorder="1" applyAlignment="1">
      <alignment horizontal="center" vertical="center"/>
    </xf>
    <xf numFmtId="0" fontId="11" fillId="0" borderId="0" xfId="33" applyFont="1" applyAlignment="1">
      <alignment horizontal="left" vertical="center"/>
    </xf>
    <xf numFmtId="0" fontId="11" fillId="0" borderId="0" xfId="33" applyFont="1" applyAlignment="1">
      <alignment horizontal="center" vertical="center"/>
    </xf>
    <xf numFmtId="0" fontId="11" fillId="0" borderId="0" xfId="33" applyFont="1" applyAlignment="1">
      <alignment vertical="center"/>
    </xf>
    <xf numFmtId="0" fontId="11" fillId="0" borderId="0" xfId="33" applyFont="1" applyBorder="1" applyAlignment="1">
      <alignment horizontal="center" vertical="center"/>
    </xf>
    <xf numFmtId="0" fontId="11" fillId="0" borderId="0" xfId="33" applyFont="1" applyBorder="1" applyAlignment="1">
      <alignment vertical="center"/>
    </xf>
    <xf numFmtId="0" fontId="11" fillId="0" borderId="0" xfId="33" applyFont="1" applyBorder="1" applyAlignment="1">
      <alignment horizontal="left" vertical="center"/>
    </xf>
    <xf numFmtId="0" fontId="11" fillId="0" borderId="0" xfId="0" applyFont="1" applyBorder="1" applyAlignment="1">
      <alignment horizontal="center" vertical="center"/>
    </xf>
    <xf numFmtId="0" fontId="19" fillId="0" borderId="0" xfId="33" applyFont="1" applyFill="1" applyBorder="1" applyAlignment="1">
      <alignment horizontal="center" vertical="center"/>
    </xf>
    <xf numFmtId="40" fontId="11" fillId="0" borderId="0" xfId="51" applyFont="1" applyFill="1" applyBorder="1" applyAlignment="1" applyProtection="1">
      <alignment horizontal="center" vertical="center"/>
    </xf>
    <xf numFmtId="0" fontId="11" fillId="19" borderId="17" xfId="0" applyFont="1" applyFill="1" applyBorder="1" applyAlignment="1">
      <alignment horizontal="center" vertical="center"/>
    </xf>
    <xf numFmtId="0" fontId="19" fillId="19" borderId="18" xfId="33" applyFont="1" applyFill="1" applyBorder="1" applyAlignment="1">
      <alignment horizontal="center" vertical="center"/>
    </xf>
    <xf numFmtId="165" fontId="22" fillId="0" borderId="19" xfId="32" applyNumberFormat="1" applyFont="1" applyFill="1" applyBorder="1" applyAlignment="1" applyProtection="1">
      <alignment horizontal="left" vertical="center" wrapText="1"/>
      <protection locked="0"/>
    </xf>
    <xf numFmtId="165" fontId="22" fillId="0" borderId="19" xfId="32" applyNumberFormat="1" applyFont="1" applyFill="1" applyBorder="1" applyAlignment="1" applyProtection="1">
      <alignment horizontal="center" vertical="center" wrapText="1"/>
      <protection locked="0"/>
    </xf>
    <xf numFmtId="40" fontId="20" fillId="0" borderId="19" xfId="51" applyFont="1" applyFill="1" applyBorder="1" applyAlignment="1" applyProtection="1">
      <alignment horizontal="center" vertical="center" wrapText="1"/>
    </xf>
    <xf numFmtId="39" fontId="22" fillId="0" borderId="19" xfId="32" applyNumberFormat="1" applyFont="1" applyFill="1" applyBorder="1" applyAlignment="1" applyProtection="1">
      <alignment horizontal="center" vertical="center" wrapText="1"/>
      <protection locked="0"/>
    </xf>
    <xf numFmtId="0" fontId="20" fillId="0" borderId="19" xfId="33" applyFont="1" applyBorder="1" applyAlignment="1">
      <alignment horizontal="center" vertical="center" wrapText="1"/>
    </xf>
    <xf numFmtId="164" fontId="21" fillId="0" borderId="20" xfId="32" applyFont="1" applyBorder="1" applyAlignment="1">
      <alignment horizontal="left" vertical="center"/>
    </xf>
    <xf numFmtId="164" fontId="21" fillId="0" borderId="20" xfId="32" applyFont="1" applyBorder="1" applyAlignment="1">
      <alignment horizontal="center" vertical="center"/>
    </xf>
    <xf numFmtId="40" fontId="11" fillId="0" borderId="20" xfId="51" applyFont="1" applyFill="1" applyBorder="1" applyAlignment="1" applyProtection="1">
      <alignment horizontal="right" vertical="center"/>
      <protection locked="0"/>
    </xf>
    <xf numFmtId="4" fontId="21" fillId="0" borderId="20" xfId="32" applyNumberFormat="1" applyFont="1" applyBorder="1" applyAlignment="1" applyProtection="1">
      <alignment horizontal="right" vertical="center"/>
      <protection locked="0"/>
    </xf>
    <xf numFmtId="4" fontId="21" fillId="0" borderId="20" xfId="32" applyNumberFormat="1" applyFont="1" applyBorder="1" applyAlignment="1" applyProtection="1">
      <alignment horizontal="center" vertical="center"/>
      <protection locked="0"/>
    </xf>
    <xf numFmtId="10" fontId="11" fillId="0" borderId="20" xfId="33" applyNumberFormat="1" applyFont="1" applyBorder="1" applyAlignment="1">
      <alignment horizontal="right" vertical="center"/>
    </xf>
    <xf numFmtId="164" fontId="21" fillId="0" borderId="21" xfId="32" applyFont="1" applyBorder="1" applyAlignment="1">
      <alignment horizontal="left" vertical="center"/>
    </xf>
    <xf numFmtId="164" fontId="21" fillId="0" borderId="21" xfId="32" applyFont="1" applyBorder="1" applyAlignment="1">
      <alignment horizontal="center" vertical="center"/>
    </xf>
    <xf numFmtId="40" fontId="11" fillId="0" borderId="21" xfId="51" applyFont="1" applyFill="1" applyBorder="1" applyAlignment="1" applyProtection="1">
      <alignment horizontal="right" vertical="center"/>
      <protection locked="0"/>
    </xf>
    <xf numFmtId="4" fontId="21" fillId="0" borderId="21" xfId="32" applyNumberFormat="1" applyFont="1" applyBorder="1" applyAlignment="1" applyProtection="1">
      <alignment horizontal="right" vertical="center"/>
      <protection locked="0"/>
    </xf>
    <xf numFmtId="4" fontId="21" fillId="0" borderId="21" xfId="32" applyNumberFormat="1" applyFont="1" applyBorder="1" applyAlignment="1" applyProtection="1">
      <alignment horizontal="center" vertical="center"/>
      <protection locked="0"/>
    </xf>
    <xf numFmtId="10" fontId="11" fillId="0" borderId="21" xfId="33" applyNumberFormat="1" applyFont="1" applyBorder="1" applyAlignment="1">
      <alignment horizontal="right" vertical="center"/>
    </xf>
    <xf numFmtId="39" fontId="21" fillId="0" borderId="21" xfId="32" applyNumberFormat="1" applyFont="1" applyFill="1" applyBorder="1" applyAlignment="1" applyProtection="1">
      <alignment horizontal="center" vertical="center"/>
      <protection locked="0"/>
    </xf>
    <xf numFmtId="37" fontId="21" fillId="0" borderId="21" xfId="32" applyNumberFormat="1" applyFont="1" applyFill="1" applyBorder="1" applyAlignment="1" applyProtection="1">
      <alignment horizontal="center" vertical="center"/>
      <protection locked="0"/>
    </xf>
    <xf numFmtId="0" fontId="11" fillId="0" borderId="21" xfId="33" applyFont="1" applyBorder="1" applyAlignment="1">
      <alignment horizontal="center" vertical="center"/>
    </xf>
    <xf numFmtId="165" fontId="21" fillId="0" borderId="21" xfId="32" applyNumberFormat="1" applyFont="1" applyFill="1" applyBorder="1" applyAlignment="1" applyProtection="1">
      <alignment horizontal="left" vertical="center"/>
      <protection locked="0"/>
    </xf>
    <xf numFmtId="165" fontId="21" fillId="0" borderId="21" xfId="32" applyNumberFormat="1" applyFont="1" applyFill="1" applyBorder="1" applyAlignment="1" applyProtection="1">
      <alignment horizontal="center" vertical="center"/>
      <protection locked="0"/>
    </xf>
    <xf numFmtId="4" fontId="11" fillId="0" borderId="21" xfId="32" applyNumberFormat="1" applyFont="1" applyBorder="1" applyAlignment="1" applyProtection="1">
      <alignment horizontal="right" vertical="center"/>
      <protection locked="0"/>
    </xf>
    <xf numFmtId="164" fontId="21" fillId="0" borderId="22" xfId="32" applyFont="1" applyBorder="1" applyAlignment="1">
      <alignment horizontal="left" vertical="center"/>
    </xf>
    <xf numFmtId="164" fontId="21" fillId="0" borderId="22" xfId="32" applyFont="1" applyBorder="1" applyAlignment="1">
      <alignment horizontal="center" vertical="center"/>
    </xf>
    <xf numFmtId="40" fontId="11" fillId="0" borderId="22" xfId="51" applyFont="1" applyFill="1" applyBorder="1" applyAlignment="1" applyProtection="1">
      <alignment horizontal="right" vertical="center"/>
      <protection locked="0"/>
    </xf>
    <xf numFmtId="4" fontId="11" fillId="0" borderId="22" xfId="32" applyNumberFormat="1" applyFont="1" applyBorder="1" applyAlignment="1" applyProtection="1">
      <alignment horizontal="right" vertical="center"/>
      <protection locked="0"/>
    </xf>
    <xf numFmtId="4" fontId="21" fillId="0" borderId="22" xfId="32" applyNumberFormat="1" applyFont="1" applyBorder="1" applyAlignment="1">
      <alignment horizontal="right" vertical="center"/>
    </xf>
    <xf numFmtId="4" fontId="21" fillId="0" borderId="22" xfId="32" applyNumberFormat="1" applyFont="1" applyBorder="1" applyAlignment="1" applyProtection="1">
      <alignment horizontal="right" vertical="center"/>
      <protection locked="0"/>
    </xf>
    <xf numFmtId="10" fontId="11" fillId="0" borderId="22" xfId="33" applyNumberFormat="1" applyFont="1" applyBorder="1" applyAlignment="1">
      <alignment horizontal="right" vertical="center"/>
    </xf>
    <xf numFmtId="0" fontId="11" fillId="0" borderId="23" xfId="33" applyFont="1" applyBorder="1" applyAlignment="1">
      <alignment vertical="center"/>
    </xf>
    <xf numFmtId="0" fontId="11" fillId="0" borderId="24" xfId="33" applyFont="1" applyBorder="1" applyAlignment="1">
      <alignment vertical="center"/>
    </xf>
    <xf numFmtId="0" fontId="11" fillId="0" borderId="25" xfId="33" applyFont="1" applyBorder="1" applyAlignment="1">
      <alignment vertical="center"/>
    </xf>
    <xf numFmtId="0" fontId="11" fillId="0" borderId="26" xfId="33" applyFont="1" applyBorder="1" applyAlignment="1">
      <alignment vertical="center"/>
    </xf>
    <xf numFmtId="0" fontId="11" fillId="0" borderId="27" xfId="33" applyFont="1" applyBorder="1" applyAlignment="1">
      <alignment vertical="center"/>
    </xf>
    <xf numFmtId="0" fontId="11" fillId="0" borderId="28" xfId="33" applyFont="1" applyBorder="1" applyAlignment="1">
      <alignment vertical="center"/>
    </xf>
    <xf numFmtId="0" fontId="11" fillId="0" borderId="23" xfId="33" applyFont="1" applyBorder="1" applyAlignment="1">
      <alignment horizontal="left" vertical="center"/>
    </xf>
    <xf numFmtId="0" fontId="11" fillId="0" borderId="24" xfId="33" applyFont="1" applyBorder="1" applyAlignment="1">
      <alignment horizontal="center" vertical="center"/>
    </xf>
    <xf numFmtId="40" fontId="11" fillId="0" borderId="24" xfId="51" applyFont="1" applyFill="1" applyBorder="1" applyAlignment="1" applyProtection="1">
      <alignment horizontal="left" vertical="center"/>
    </xf>
    <xf numFmtId="0" fontId="11" fillId="0" borderId="24" xfId="33" applyFont="1" applyBorder="1" applyAlignment="1">
      <alignment horizontal="left" vertical="center"/>
    </xf>
    <xf numFmtId="0" fontId="11" fillId="0" borderId="26" xfId="33" applyFont="1" applyBorder="1" applyAlignment="1">
      <alignment horizontal="left" vertical="center"/>
    </xf>
    <xf numFmtId="0" fontId="11" fillId="0" borderId="27" xfId="33" applyFont="1" applyBorder="1" applyAlignment="1">
      <alignment horizontal="center" vertical="center"/>
    </xf>
    <xf numFmtId="4" fontId="25" fillId="0" borderId="0" xfId="51" applyNumberFormat="1" applyFont="1" applyFill="1" applyBorder="1" applyAlignment="1" applyProtection="1">
      <alignment horizontal="right" vertical="center"/>
    </xf>
    <xf numFmtId="4" fontId="25" fillId="0" borderId="0" xfId="0" applyNumberFormat="1" applyFont="1" applyFill="1" applyBorder="1" applyAlignment="1" applyProtection="1">
      <alignment horizontal="right" vertical="center"/>
    </xf>
    <xf numFmtId="164" fontId="25" fillId="0" borderId="0" xfId="32" applyFont="1" applyFill="1" applyBorder="1" applyAlignment="1">
      <alignment horizontal="left" vertical="center"/>
    </xf>
    <xf numFmtId="164" fontId="25" fillId="0" borderId="0" xfId="32" applyFont="1" applyFill="1" applyBorder="1" applyAlignment="1">
      <alignment horizontal="center" vertical="center"/>
    </xf>
    <xf numFmtId="164" fontId="25" fillId="0" borderId="0" xfId="32" applyFont="1" applyFill="1" applyBorder="1" applyAlignment="1">
      <alignment horizontal="right" vertical="center"/>
    </xf>
    <xf numFmtId="0" fontId="11" fillId="0" borderId="0" xfId="33" applyFont="1" applyFill="1" applyBorder="1" applyAlignment="1">
      <alignment vertical="center"/>
    </xf>
    <xf numFmtId="164" fontId="25" fillId="20" borderId="29" xfId="32" applyFont="1" applyFill="1" applyBorder="1" applyAlignment="1">
      <alignment horizontal="left" vertical="center"/>
    </xf>
    <xf numFmtId="164" fontId="25" fillId="20" borderId="30" xfId="32" applyFont="1" applyFill="1" applyBorder="1" applyAlignment="1">
      <alignment horizontal="center" vertical="center"/>
    </xf>
    <xf numFmtId="40" fontId="11" fillId="20" borderId="31" xfId="51" applyFont="1" applyFill="1" applyBorder="1" applyAlignment="1" applyProtection="1">
      <alignment horizontal="center" vertical="center"/>
    </xf>
    <xf numFmtId="164" fontId="25" fillId="21" borderId="19" xfId="32" applyFont="1" applyFill="1" applyBorder="1" applyAlignment="1">
      <alignment horizontal="right" vertical="center"/>
    </xf>
    <xf numFmtId="4" fontId="25" fillId="20" borderId="19" xfId="51" applyNumberFormat="1" applyFont="1" applyFill="1" applyBorder="1" applyAlignment="1" applyProtection="1">
      <alignment horizontal="right" vertical="center"/>
    </xf>
    <xf numFmtId="4" fontId="25" fillId="20" borderId="19" xfId="0" applyNumberFormat="1" applyFont="1" applyFill="1" applyBorder="1" applyAlignment="1" applyProtection="1">
      <alignment horizontal="right" vertical="center"/>
    </xf>
    <xf numFmtId="164" fontId="25" fillId="21" borderId="19" xfId="32" applyFont="1" applyFill="1" applyBorder="1" applyAlignment="1">
      <alignment horizontal="center" vertical="center"/>
    </xf>
    <xf numFmtId="0" fontId="11" fillId="0" borderId="27" xfId="33" applyFont="1" applyBorder="1" applyAlignment="1">
      <alignment horizontal="left" vertical="center"/>
    </xf>
    <xf numFmtId="40" fontId="11" fillId="0" borderId="27" xfId="51" applyFont="1" applyFill="1" applyBorder="1" applyAlignment="1" applyProtection="1">
      <alignment horizontal="left" vertical="center"/>
    </xf>
    <xf numFmtId="0" fontId="11" fillId="0" borderId="0" xfId="0" applyFont="1" applyBorder="1" applyAlignment="1">
      <alignment horizontal="left" vertical="center"/>
    </xf>
    <xf numFmtId="0" fontId="11" fillId="0" borderId="16" xfId="34" applyFont="1" applyBorder="1" applyAlignment="1">
      <alignment horizontal="left" vertical="center"/>
    </xf>
    <xf numFmtId="0" fontId="11" fillId="0" borderId="0" xfId="34" applyFont="1" applyBorder="1" applyAlignment="1">
      <alignment horizontal="left" vertical="center"/>
    </xf>
    <xf numFmtId="0" fontId="19" fillId="0" borderId="0" xfId="34" applyFont="1" applyFill="1" applyBorder="1" applyAlignment="1">
      <alignment horizontal="center" vertical="center"/>
    </xf>
    <xf numFmtId="0" fontId="11" fillId="0" borderId="0" xfId="34" applyFont="1" applyFill="1" applyBorder="1" applyAlignment="1">
      <alignment vertical="center"/>
    </xf>
    <xf numFmtId="0" fontId="20" fillId="0" borderId="19" xfId="34" applyFont="1" applyBorder="1" applyAlignment="1">
      <alignment horizontal="center" vertical="center"/>
    </xf>
    <xf numFmtId="0" fontId="11" fillId="0" borderId="0" xfId="34" applyFont="1" applyBorder="1" applyAlignment="1">
      <alignment horizontal="center" vertical="center"/>
    </xf>
    <xf numFmtId="0" fontId="19" fillId="0" borderId="15" xfId="34" applyFont="1" applyBorder="1" applyAlignment="1">
      <alignment horizontal="left" vertical="center"/>
    </xf>
    <xf numFmtId="0" fontId="19" fillId="0" borderId="0" xfId="35" applyFont="1" applyFill="1" applyBorder="1" applyAlignment="1">
      <alignment horizontal="center" vertical="center"/>
    </xf>
    <xf numFmtId="0" fontId="11" fillId="0" borderId="0" xfId="0" applyFont="1" applyFill="1" applyBorder="1" applyAlignment="1">
      <alignment horizontal="left" vertical="center"/>
    </xf>
    <xf numFmtId="0" fontId="19" fillId="0" borderId="0" xfId="35" applyFont="1" applyFill="1" applyBorder="1" applyAlignment="1">
      <alignment horizontal="right" vertical="center"/>
    </xf>
    <xf numFmtId="0" fontId="20" fillId="0" borderId="19" xfId="35" applyFont="1" applyFill="1" applyBorder="1" applyAlignment="1">
      <alignment horizontal="center" vertical="center"/>
    </xf>
    <xf numFmtId="0" fontId="19" fillId="20" borderId="18" xfId="33" applyFont="1" applyFill="1" applyBorder="1" applyAlignment="1">
      <alignment horizontal="center" vertical="center"/>
    </xf>
    <xf numFmtId="0" fontId="11" fillId="20" borderId="17" xfId="0" applyFont="1" applyFill="1" applyBorder="1" applyAlignment="1">
      <alignment horizontal="center" vertical="center"/>
    </xf>
    <xf numFmtId="0" fontId="11" fillId="0" borderId="26" xfId="35" applyFont="1" applyFill="1" applyBorder="1" applyAlignment="1">
      <alignment vertical="center"/>
    </xf>
    <xf numFmtId="0" fontId="11" fillId="0" borderId="27" xfId="35" applyFont="1" applyFill="1" applyBorder="1" applyAlignment="1">
      <alignment vertical="center"/>
    </xf>
    <xf numFmtId="0" fontId="11" fillId="0" borderId="28" xfId="35" applyFont="1" applyFill="1" applyBorder="1" applyAlignment="1">
      <alignment vertical="center"/>
    </xf>
    <xf numFmtId="0" fontId="11" fillId="0" borderId="32" xfId="0" applyFont="1" applyBorder="1" applyAlignment="1">
      <alignment horizontal="left" vertical="center"/>
    </xf>
    <xf numFmtId="0" fontId="11" fillId="0" borderId="32" xfId="0" applyFont="1" applyBorder="1" applyAlignment="1">
      <alignment horizontal="center" vertical="center"/>
    </xf>
    <xf numFmtId="4" fontId="11" fillId="0" borderId="32" xfId="0" applyNumberFormat="1" applyFont="1" applyBorder="1" applyAlignment="1" applyProtection="1">
      <alignment horizontal="right" vertical="center"/>
      <protection locked="0"/>
    </xf>
    <xf numFmtId="4" fontId="11" fillId="0" borderId="32" xfId="34" applyNumberFormat="1" applyFont="1" applyBorder="1" applyAlignment="1">
      <alignment horizontal="right" vertical="center"/>
    </xf>
    <xf numFmtId="3" fontId="11" fillId="0" borderId="32" xfId="34" applyNumberFormat="1" applyFont="1" applyBorder="1" applyAlignment="1">
      <alignment horizontal="center" vertical="center"/>
    </xf>
    <xf numFmtId="38" fontId="11" fillId="0" borderId="32" xfId="51" applyNumberFormat="1" applyFont="1" applyFill="1" applyBorder="1" applyAlignment="1" applyProtection="1">
      <alignment horizontal="center" vertical="center"/>
    </xf>
    <xf numFmtId="4" fontId="11" fillId="0" borderId="32" xfId="0" applyNumberFormat="1" applyFont="1" applyBorder="1" applyAlignment="1" applyProtection="1">
      <alignment vertical="center"/>
      <protection locked="0"/>
    </xf>
    <xf numFmtId="4" fontId="11" fillId="0" borderId="32" xfId="34" applyNumberFormat="1" applyFont="1" applyBorder="1" applyAlignment="1">
      <alignment vertical="center"/>
    </xf>
    <xf numFmtId="165" fontId="11" fillId="0" borderId="33" xfId="0" applyNumberFormat="1" applyFont="1" applyBorder="1" applyAlignment="1" applyProtection="1">
      <alignment horizontal="left" vertical="center"/>
      <protection locked="0"/>
    </xf>
    <xf numFmtId="0" fontId="11" fillId="0" borderId="33" xfId="0" applyFont="1" applyBorder="1" applyAlignment="1">
      <alignment horizontal="center" vertical="center"/>
    </xf>
    <xf numFmtId="4" fontId="11" fillId="0" borderId="33" xfId="0" applyNumberFormat="1" applyFont="1" applyBorder="1" applyAlignment="1" applyProtection="1">
      <alignment horizontal="right" vertical="center"/>
      <protection locked="0"/>
    </xf>
    <xf numFmtId="4" fontId="11" fillId="0" borderId="33" xfId="34" applyNumberFormat="1" applyFont="1" applyBorder="1" applyAlignment="1">
      <alignment horizontal="right" vertical="center"/>
    </xf>
    <xf numFmtId="4" fontId="11" fillId="0" borderId="33" xfId="0" applyNumberFormat="1" applyFont="1" applyBorder="1" applyAlignment="1" applyProtection="1">
      <alignment vertical="center"/>
      <protection locked="0"/>
    </xf>
    <xf numFmtId="4" fontId="11" fillId="0" borderId="33" xfId="34" applyNumberFormat="1" applyFont="1" applyBorder="1" applyAlignment="1">
      <alignment vertical="center"/>
    </xf>
    <xf numFmtId="3" fontId="11" fillId="0" borderId="33" xfId="34" applyNumberFormat="1" applyFont="1" applyBorder="1" applyAlignment="1">
      <alignment horizontal="center" vertical="center"/>
    </xf>
    <xf numFmtId="4" fontId="11" fillId="0" borderId="33" xfId="34" applyNumberFormat="1" applyFont="1" applyBorder="1" applyAlignment="1">
      <alignment horizontal="center" vertical="center"/>
    </xf>
    <xf numFmtId="165" fontId="11" fillId="0" borderId="33" xfId="0" applyNumberFormat="1" applyFont="1" applyBorder="1" applyAlignment="1" applyProtection="1">
      <alignment horizontal="center" vertical="center"/>
      <protection locked="0"/>
    </xf>
    <xf numFmtId="4" fontId="11" fillId="0" borderId="33" xfId="0" applyNumberFormat="1" applyFont="1" applyBorder="1" applyAlignment="1">
      <alignment vertical="center"/>
    </xf>
    <xf numFmtId="166" fontId="11" fillId="0" borderId="33" xfId="34" applyNumberFormat="1" applyFont="1" applyBorder="1" applyAlignment="1">
      <alignment horizontal="left" vertical="center"/>
    </xf>
    <xf numFmtId="166" fontId="11" fillId="0" borderId="34" xfId="34" applyNumberFormat="1" applyFont="1" applyBorder="1" applyAlignment="1">
      <alignment horizontal="left" vertical="center"/>
    </xf>
    <xf numFmtId="4" fontId="11" fillId="0" borderId="34" xfId="34" applyNumberFormat="1" applyFont="1" applyBorder="1" applyAlignment="1">
      <alignment horizontal="center" vertical="center"/>
    </xf>
    <xf numFmtId="168" fontId="19" fillId="0" borderId="35" xfId="35" applyNumberFormat="1" applyFont="1" applyFill="1" applyBorder="1" applyAlignment="1">
      <alignment vertical="center"/>
    </xf>
    <xf numFmtId="4" fontId="19" fillId="20" borderId="36" xfId="35" applyNumberFormat="1" applyFont="1" applyFill="1" applyBorder="1" applyAlignment="1">
      <alignment horizontal="right" vertical="center"/>
    </xf>
    <xf numFmtId="0" fontId="11" fillId="0" borderId="21" xfId="35" applyFont="1" applyFill="1" applyBorder="1" applyAlignment="1">
      <alignment horizontal="center" vertical="center"/>
    </xf>
    <xf numFmtId="4" fontId="11" fillId="0" borderId="21" xfId="0" applyNumberFormat="1" applyFont="1" applyFill="1" applyBorder="1" applyAlignment="1">
      <alignment horizontal="right" vertical="center"/>
    </xf>
    <xf numFmtId="4" fontId="11" fillId="0" borderId="21" xfId="35" applyNumberFormat="1" applyFont="1" applyFill="1" applyBorder="1" applyAlignment="1">
      <alignment horizontal="right" vertical="center"/>
    </xf>
    <xf numFmtId="3" fontId="21" fillId="0" borderId="21" xfId="0" applyNumberFormat="1" applyFont="1" applyFill="1" applyBorder="1" applyAlignment="1" applyProtection="1">
      <alignment horizontal="center" vertical="center"/>
      <protection locked="0"/>
    </xf>
    <xf numFmtId="0" fontId="11" fillId="0" borderId="21" xfId="0" applyFont="1" applyFill="1" applyBorder="1" applyAlignment="1">
      <alignment horizontal="center" vertical="center"/>
    </xf>
    <xf numFmtId="4" fontId="21" fillId="0" borderId="21" xfId="0" applyNumberFormat="1" applyFont="1" applyFill="1" applyBorder="1" applyAlignment="1" applyProtection="1">
      <alignment horizontal="right" vertical="center"/>
      <protection locked="0"/>
    </xf>
    <xf numFmtId="0" fontId="11" fillId="0" borderId="21" xfId="35" applyNumberFormat="1" applyFont="1" applyFill="1" applyBorder="1" applyAlignment="1">
      <alignment horizontal="center" vertical="center"/>
    </xf>
    <xf numFmtId="167" fontId="11" fillId="0" borderId="22" xfId="35" applyNumberFormat="1" applyFont="1" applyFill="1" applyBorder="1" applyAlignment="1">
      <alignment horizontal="right" vertical="center"/>
    </xf>
    <xf numFmtId="168" fontId="19" fillId="0" borderId="10" xfId="35" applyNumberFormat="1" applyFont="1" applyFill="1" applyBorder="1" applyAlignment="1">
      <alignment horizontal="right" vertical="center"/>
    </xf>
    <xf numFmtId="0" fontId="11" fillId="0" borderId="37" xfId="35" applyNumberFormat="1" applyFont="1" applyFill="1" applyBorder="1" applyAlignment="1">
      <alignment horizontal="center" vertical="center"/>
    </xf>
    <xf numFmtId="167" fontId="11" fillId="0" borderId="37" xfId="35" applyNumberFormat="1" applyFont="1" applyFill="1" applyBorder="1" applyAlignment="1">
      <alignment horizontal="right" vertical="center"/>
    </xf>
    <xf numFmtId="4" fontId="19" fillId="0" borderId="0" xfId="35" applyNumberFormat="1" applyFont="1" applyFill="1" applyBorder="1" applyAlignment="1">
      <alignment horizontal="right" vertical="center"/>
    </xf>
    <xf numFmtId="0" fontId="19" fillId="0" borderId="0" xfId="36" applyFont="1" applyFill="1" applyBorder="1" applyAlignment="1">
      <alignment horizontal="center" vertical="center"/>
    </xf>
    <xf numFmtId="0" fontId="11" fillId="0" borderId="0" xfId="36" applyFont="1" applyFill="1" applyAlignment="1">
      <alignment vertical="center"/>
    </xf>
    <xf numFmtId="0" fontId="20" fillId="0" borderId="19" xfId="36" applyFont="1" applyBorder="1" applyAlignment="1">
      <alignment horizontal="center" vertical="center"/>
    </xf>
    <xf numFmtId="38" fontId="11" fillId="0" borderId="30" xfId="51" applyNumberFormat="1" applyFont="1" applyFill="1" applyBorder="1" applyAlignment="1" applyProtection="1">
      <alignment vertical="center"/>
    </xf>
    <xf numFmtId="0" fontId="19" fillId="0" borderId="30" xfId="36" applyFont="1" applyBorder="1" applyAlignment="1">
      <alignment horizontal="right" vertical="center"/>
    </xf>
    <xf numFmtId="40" fontId="19" fillId="0" borderId="30" xfId="51" applyFont="1" applyFill="1" applyBorder="1" applyAlignment="1" applyProtection="1">
      <alignment horizontal="right" vertical="center"/>
    </xf>
    <xf numFmtId="40" fontId="19" fillId="20" borderId="19" xfId="51" applyFont="1" applyFill="1" applyBorder="1" applyAlignment="1" applyProtection="1">
      <alignment horizontal="right" vertical="center"/>
    </xf>
    <xf numFmtId="0" fontId="11" fillId="0" borderId="38" xfId="35" applyFont="1" applyFill="1" applyBorder="1" applyAlignment="1">
      <alignment vertical="center"/>
    </xf>
    <xf numFmtId="38" fontId="11" fillId="0" borderId="33" xfId="51" applyNumberFormat="1" applyFont="1" applyFill="1" applyBorder="1" applyAlignment="1" applyProtection="1">
      <alignment horizontal="center" vertical="center"/>
    </xf>
    <xf numFmtId="0" fontId="11" fillId="0" borderId="33" xfId="36" applyNumberFormat="1" applyFont="1" applyBorder="1" applyAlignment="1">
      <alignment horizontal="center" vertical="center"/>
    </xf>
    <xf numFmtId="4" fontId="11" fillId="0" borderId="33" xfId="51" applyNumberFormat="1" applyFont="1" applyFill="1" applyBorder="1" applyAlignment="1" applyProtection="1">
      <alignment vertical="center"/>
    </xf>
    <xf numFmtId="4" fontId="11" fillId="0" borderId="33" xfId="51" applyNumberFormat="1" applyFont="1" applyFill="1" applyBorder="1" applyAlignment="1" applyProtection="1">
      <alignment vertical="center"/>
      <protection locked="0"/>
    </xf>
    <xf numFmtId="38" fontId="11" fillId="0" borderId="39" xfId="51" applyNumberFormat="1" applyFont="1" applyFill="1" applyBorder="1" applyAlignment="1" applyProtection="1">
      <alignment horizontal="center" vertical="center"/>
    </xf>
    <xf numFmtId="0" fontId="11" fillId="0" borderId="39" xfId="36" applyNumberFormat="1" applyFont="1" applyBorder="1" applyAlignment="1">
      <alignment horizontal="center" vertical="center"/>
    </xf>
    <xf numFmtId="4" fontId="11" fillId="0" borderId="39" xfId="51" applyNumberFormat="1" applyFont="1" applyFill="1" applyBorder="1" applyAlignment="1" applyProtection="1">
      <alignment vertical="center"/>
    </xf>
    <xf numFmtId="0" fontId="19" fillId="0" borderId="0" xfId="38" applyNumberFormat="1" applyFont="1" applyBorder="1" applyAlignment="1">
      <alignment horizontal="right" vertical="center"/>
    </xf>
    <xf numFmtId="0" fontId="20" fillId="0" borderId="19" xfId="38" applyFont="1" applyBorder="1" applyAlignment="1">
      <alignment horizontal="center" vertical="center"/>
    </xf>
    <xf numFmtId="0" fontId="20" fillId="0" borderId="19" xfId="38" applyFont="1" applyBorder="1" applyAlignment="1">
      <alignment horizontal="center" vertical="center" wrapText="1"/>
    </xf>
    <xf numFmtId="0" fontId="11" fillId="0" borderId="23" xfId="38" applyFont="1" applyBorder="1" applyAlignment="1">
      <alignment horizontal="left" vertical="center"/>
    </xf>
    <xf numFmtId="0" fontId="11" fillId="0" borderId="25" xfId="38" applyFont="1" applyBorder="1" applyAlignment="1">
      <alignment horizontal="left" vertical="center"/>
    </xf>
    <xf numFmtId="170" fontId="19" fillId="0" borderId="0" xfId="38" applyNumberFormat="1" applyFont="1" applyBorder="1" applyAlignment="1">
      <alignment horizontal="right" vertical="center"/>
    </xf>
    <xf numFmtId="170" fontId="19" fillId="20" borderId="19" xfId="38" applyNumberFormat="1" applyFont="1" applyFill="1" applyBorder="1" applyAlignment="1">
      <alignment horizontal="right" vertical="center"/>
    </xf>
    <xf numFmtId="0" fontId="11" fillId="0" borderId="32" xfId="38" applyNumberFormat="1" applyFont="1" applyBorder="1" applyAlignment="1">
      <alignment horizontal="center" vertical="center"/>
    </xf>
    <xf numFmtId="49" fontId="11" fillId="0" borderId="32" xfId="38" applyNumberFormat="1" applyFont="1" applyBorder="1" applyAlignment="1">
      <alignment horizontal="left" vertical="center"/>
    </xf>
    <xf numFmtId="166" fontId="11" fillId="0" borderId="32" xfId="38" applyNumberFormat="1" applyFont="1" applyBorder="1" applyAlignment="1">
      <alignment horizontal="center" vertical="center"/>
    </xf>
    <xf numFmtId="0" fontId="11" fillId="0" borderId="33" xfId="38" applyNumberFormat="1" applyFont="1" applyBorder="1" applyAlignment="1">
      <alignment horizontal="center" vertical="center"/>
    </xf>
    <xf numFmtId="0" fontId="11" fillId="0" borderId="33" xfId="0" applyFont="1" applyBorder="1" applyAlignment="1">
      <alignment vertical="center"/>
    </xf>
    <xf numFmtId="49" fontId="11" fillId="0" borderId="33" xfId="38" applyNumberFormat="1" applyFont="1" applyBorder="1" applyAlignment="1">
      <alignment horizontal="left" vertical="center"/>
    </xf>
    <xf numFmtId="166" fontId="11" fillId="0" borderId="33" xfId="38" applyNumberFormat="1" applyFont="1" applyBorder="1" applyAlignment="1">
      <alignment horizontal="center" vertical="center"/>
    </xf>
    <xf numFmtId="4" fontId="11" fillId="0" borderId="33" xfId="38" applyNumberFormat="1" applyFont="1" applyBorder="1" applyAlignment="1">
      <alignment horizontal="right" vertical="center"/>
    </xf>
    <xf numFmtId="0" fontId="11" fillId="0" borderId="39" xfId="38" applyNumberFormat="1" applyFont="1" applyBorder="1" applyAlignment="1">
      <alignment horizontal="center" vertical="center"/>
    </xf>
    <xf numFmtId="0" fontId="11" fillId="0" borderId="39" xfId="0" applyFont="1" applyBorder="1" applyAlignment="1">
      <alignment vertical="center"/>
    </xf>
    <xf numFmtId="166" fontId="11" fillId="0" borderId="39" xfId="38" applyNumberFormat="1" applyFont="1" applyBorder="1" applyAlignment="1">
      <alignment horizontal="center" vertical="center"/>
    </xf>
    <xf numFmtId="4" fontId="11" fillId="0" borderId="39" xfId="38" applyNumberFormat="1" applyFont="1" applyBorder="1" applyAlignment="1">
      <alignment horizontal="right" vertical="center"/>
    </xf>
    <xf numFmtId="4" fontId="19" fillId="20" borderId="19" xfId="37" applyNumberFormat="1" applyFont="1" applyFill="1" applyBorder="1" applyAlignment="1">
      <alignment horizontal="right" vertical="center"/>
    </xf>
    <xf numFmtId="0" fontId="20" fillId="0" borderId="19" xfId="0" applyFont="1" applyBorder="1" applyAlignment="1">
      <alignment horizontal="center" vertical="center"/>
    </xf>
    <xf numFmtId="0" fontId="11" fillId="0" borderId="38" xfId="37" applyFont="1" applyBorder="1" applyAlignment="1">
      <alignment horizontal="left" vertical="center"/>
    </xf>
    <xf numFmtId="0" fontId="11" fillId="0" borderId="30" xfId="37" applyNumberFormat="1" applyFont="1" applyBorder="1" applyAlignment="1">
      <alignment horizontal="right" vertical="center"/>
    </xf>
    <xf numFmtId="4" fontId="11" fillId="0" borderId="30" xfId="37" applyNumberFormat="1" applyFont="1" applyBorder="1" applyAlignment="1">
      <alignment vertical="center"/>
    </xf>
    <xf numFmtId="4" fontId="11" fillId="0" borderId="32" xfId="37" applyNumberFormat="1" applyFont="1" applyBorder="1" applyAlignment="1">
      <alignment horizontal="right" vertical="center"/>
    </xf>
    <xf numFmtId="0" fontId="11" fillId="0" borderId="33" xfId="37" applyFont="1" applyBorder="1" applyAlignment="1">
      <alignment horizontal="center" vertical="center"/>
    </xf>
    <xf numFmtId="4" fontId="11" fillId="0" borderId="33" xfId="37" applyNumberFormat="1" applyFont="1" applyBorder="1" applyAlignment="1">
      <alignment horizontal="right" vertical="center"/>
    </xf>
    <xf numFmtId="0" fontId="11" fillId="0" borderId="33" xfId="0" applyFont="1" applyBorder="1" applyAlignment="1">
      <alignment horizontal="center" vertical="center" wrapText="1"/>
    </xf>
    <xf numFmtId="49" fontId="11" fillId="0" borderId="33" xfId="37" applyNumberFormat="1" applyFont="1" applyBorder="1" applyAlignment="1">
      <alignment horizontal="center" vertical="center"/>
    </xf>
    <xf numFmtId="2" fontId="21" fillId="0" borderId="33" xfId="0" applyNumberFormat="1" applyFont="1" applyBorder="1" applyAlignment="1">
      <alignment horizontal="center" vertical="center" wrapText="1"/>
    </xf>
    <xf numFmtId="49" fontId="11" fillId="0" borderId="39" xfId="37" applyNumberFormat="1" applyFont="1" applyBorder="1" applyAlignment="1">
      <alignment horizontal="center" vertical="center"/>
    </xf>
    <xf numFmtId="4" fontId="11" fillId="0" borderId="39" xfId="37" applyNumberFormat="1" applyFont="1" applyBorder="1" applyAlignment="1">
      <alignment horizontal="right" vertical="center"/>
    </xf>
    <xf numFmtId="0" fontId="19" fillId="0" borderId="0" xfId="37" applyNumberFormat="1" applyFont="1" applyBorder="1" applyAlignment="1">
      <alignment horizontal="right" vertical="center"/>
    </xf>
    <xf numFmtId="4" fontId="19" fillId="0" borderId="0" xfId="37" applyNumberFormat="1" applyFont="1" applyBorder="1" applyAlignment="1">
      <alignment horizontal="center" vertical="center"/>
    </xf>
    <xf numFmtId="4" fontId="19" fillId="0" borderId="0" xfId="51" applyNumberFormat="1" applyFont="1" applyFill="1" applyBorder="1" applyAlignment="1" applyProtection="1">
      <alignment horizontal="right" vertical="center"/>
    </xf>
    <xf numFmtId="4" fontId="19" fillId="20" borderId="19" xfId="37" applyNumberFormat="1" applyFont="1" applyFill="1" applyBorder="1" applyAlignment="1">
      <alignment horizontal="center" vertical="center"/>
    </xf>
    <xf numFmtId="4" fontId="19" fillId="20" borderId="19" xfId="51" applyNumberFormat="1" applyFont="1" applyFill="1" applyBorder="1" applyAlignment="1" applyProtection="1">
      <alignment horizontal="right" vertical="center"/>
    </xf>
    <xf numFmtId="4" fontId="11" fillId="0" borderId="33" xfId="51" applyNumberFormat="1" applyFont="1" applyFill="1" applyBorder="1" applyAlignment="1" applyProtection="1">
      <alignment horizontal="center" vertical="center"/>
    </xf>
    <xf numFmtId="4" fontId="11" fillId="0" borderId="33" xfId="37" applyNumberFormat="1" applyFont="1" applyBorder="1" applyAlignment="1">
      <alignment horizontal="center" vertical="center"/>
    </xf>
    <xf numFmtId="4" fontId="11" fillId="0" borderId="33" xfId="51" applyNumberFormat="1" applyFont="1" applyFill="1" applyBorder="1" applyAlignment="1" applyProtection="1">
      <alignment horizontal="right" vertical="center"/>
    </xf>
    <xf numFmtId="4" fontId="11" fillId="0" borderId="33" xfId="0" applyNumberFormat="1" applyFont="1" applyBorder="1" applyAlignment="1">
      <alignment horizontal="center" vertical="center"/>
    </xf>
    <xf numFmtId="0" fontId="19" fillId="0" borderId="0" xfId="37" applyNumberFormat="1" applyFont="1" applyFill="1" applyBorder="1" applyAlignment="1">
      <alignment horizontal="right" vertical="center"/>
    </xf>
    <xf numFmtId="10" fontId="19" fillId="0" borderId="0" xfId="51" applyNumberFormat="1" applyFont="1" applyFill="1" applyBorder="1" applyAlignment="1" applyProtection="1">
      <alignment horizontal="center" vertical="center"/>
    </xf>
    <xf numFmtId="4" fontId="19" fillId="0" borderId="0" xfId="37" applyNumberFormat="1" applyFont="1" applyFill="1" applyBorder="1" applyAlignment="1">
      <alignment horizontal="right" vertical="center"/>
    </xf>
    <xf numFmtId="0" fontId="19" fillId="0" borderId="0" xfId="0" applyFont="1" applyFill="1" applyBorder="1" applyAlignment="1">
      <alignment horizontal="right" vertical="center"/>
    </xf>
    <xf numFmtId="4" fontId="19" fillId="0" borderId="0" xfId="0" applyNumberFormat="1" applyFont="1" applyFill="1" applyBorder="1" applyAlignment="1">
      <alignment horizontal="right" vertical="center"/>
    </xf>
    <xf numFmtId="0" fontId="11" fillId="19" borderId="25" xfId="0" applyFont="1" applyFill="1" applyBorder="1" applyAlignment="1">
      <alignment horizontal="center" vertical="center"/>
    </xf>
    <xf numFmtId="0" fontId="19" fillId="19" borderId="28" xfId="0" applyFont="1" applyFill="1" applyBorder="1" applyAlignment="1">
      <alignment horizontal="center" vertical="center"/>
    </xf>
    <xf numFmtId="4" fontId="19" fillId="20" borderId="28" xfId="0" applyNumberFormat="1" applyFont="1" applyFill="1" applyBorder="1" applyAlignment="1">
      <alignment horizontal="right" vertical="center"/>
    </xf>
    <xf numFmtId="4" fontId="19" fillId="0" borderId="47" xfId="51" applyNumberFormat="1" applyFont="1" applyFill="1" applyBorder="1" applyAlignment="1" applyProtection="1">
      <alignment horizontal="right" vertical="center"/>
    </xf>
    <xf numFmtId="4" fontId="19" fillId="0" borderId="33" xfId="51" applyNumberFormat="1" applyFont="1" applyFill="1" applyBorder="1" applyAlignment="1" applyProtection="1">
      <alignment horizontal="right" vertical="center"/>
    </xf>
    <xf numFmtId="4" fontId="11" fillId="0" borderId="33" xfId="0" applyNumberFormat="1" applyFont="1" applyFill="1" applyBorder="1" applyAlignment="1">
      <alignment horizontal="right" vertical="center"/>
    </xf>
    <xf numFmtId="4" fontId="19" fillId="0" borderId="33" xfId="0" applyNumberFormat="1" applyFont="1" applyFill="1" applyBorder="1" applyAlignment="1">
      <alignment horizontal="right" vertical="center"/>
    </xf>
    <xf numFmtId="0" fontId="11" fillId="0" borderId="48" xfId="0" applyFont="1" applyBorder="1" applyAlignment="1">
      <alignment horizontal="left" vertical="center"/>
    </xf>
    <xf numFmtId="0" fontId="11" fillId="0" borderId="17" xfId="0" applyFont="1" applyBorder="1" applyAlignment="1">
      <alignment horizontal="left" vertical="center"/>
    </xf>
    <xf numFmtId="0" fontId="11" fillId="0" borderId="14" xfId="0" applyFont="1" applyBorder="1" applyAlignment="1">
      <alignment horizontal="left" vertical="center"/>
    </xf>
    <xf numFmtId="4" fontId="11" fillId="0" borderId="20" xfId="32" applyNumberFormat="1" applyFont="1" applyBorder="1" applyAlignment="1" applyProtection="1">
      <alignment horizontal="right" vertical="center"/>
      <protection locked="0"/>
    </xf>
    <xf numFmtId="172" fontId="11" fillId="0" borderId="32" xfId="38" applyNumberFormat="1" applyFont="1" applyBorder="1" applyAlignment="1">
      <alignment horizontal="right" vertical="center"/>
    </xf>
    <xf numFmtId="172" fontId="11" fillId="0" borderId="33" xfId="38" applyNumberFormat="1" applyFont="1" applyBorder="1" applyAlignment="1">
      <alignment horizontal="right" vertical="center"/>
    </xf>
    <xf numFmtId="0" fontId="11" fillId="0" borderId="30" xfId="0" applyFont="1" applyBorder="1" applyAlignment="1">
      <alignment horizontal="left" vertical="center"/>
    </xf>
    <xf numFmtId="0" fontId="19" fillId="0" borderId="30" xfId="0" applyFont="1" applyBorder="1" applyAlignment="1">
      <alignment horizontal="center" vertical="center"/>
    </xf>
    <xf numFmtId="0" fontId="11" fillId="0" borderId="49" xfId="34" applyFont="1" applyBorder="1" applyAlignment="1">
      <alignment vertical="center"/>
    </xf>
    <xf numFmtId="0" fontId="11" fillId="0" borderId="38" xfId="38" applyFont="1" applyBorder="1" applyAlignment="1">
      <alignment horizontal="left" vertical="center"/>
    </xf>
    <xf numFmtId="14" fontId="11" fillId="0" borderId="38" xfId="38" applyNumberFormat="1" applyFont="1" applyBorder="1" applyAlignment="1">
      <alignment horizontal="center" vertical="center"/>
    </xf>
    <xf numFmtId="0" fontId="11" fillId="0" borderId="32" xfId="0" applyFont="1" applyBorder="1" applyAlignment="1">
      <alignment vertical="center" wrapText="1"/>
    </xf>
    <xf numFmtId="0" fontId="11" fillId="0" borderId="33" xfId="0" applyFont="1" applyBorder="1" applyAlignment="1">
      <alignment vertical="center" wrapText="1"/>
    </xf>
    <xf numFmtId="10" fontId="11" fillId="0" borderId="33" xfId="51" applyNumberFormat="1" applyFont="1" applyFill="1" applyBorder="1" applyAlignment="1" applyProtection="1">
      <alignment horizontal="center" vertical="center"/>
    </xf>
    <xf numFmtId="10" fontId="11" fillId="0" borderId="33" xfId="0" applyNumberFormat="1" applyFont="1" applyBorder="1" applyAlignment="1">
      <alignment horizontal="center" vertical="center"/>
    </xf>
    <xf numFmtId="10" fontId="11" fillId="0" borderId="33" xfId="37" applyNumberFormat="1" applyFont="1" applyBorder="1" applyAlignment="1">
      <alignment horizontal="right" vertical="center"/>
    </xf>
    <xf numFmtId="10" fontId="11" fillId="0" borderId="39" xfId="37" applyNumberFormat="1" applyFont="1" applyBorder="1" applyAlignment="1">
      <alignment horizontal="right" vertical="center"/>
    </xf>
    <xf numFmtId="10" fontId="19" fillId="20" borderId="19" xfId="37" applyNumberFormat="1" applyFont="1" applyFill="1" applyBorder="1" applyAlignment="1">
      <alignment horizontal="center" vertical="center"/>
    </xf>
    <xf numFmtId="10" fontId="11" fillId="0" borderId="0" xfId="40" applyNumberFormat="1" applyFont="1" applyAlignment="1">
      <alignment vertical="center"/>
    </xf>
    <xf numFmtId="4" fontId="11" fillId="0" borderId="34" xfId="51" applyNumberFormat="1" applyFont="1" applyFill="1" applyBorder="1" applyAlignment="1" applyProtection="1">
      <alignment horizontal="right" vertical="center"/>
    </xf>
    <xf numFmtId="165" fontId="21" fillId="0" borderId="21" xfId="0" applyNumberFormat="1" applyFont="1" applyFill="1" applyBorder="1" applyAlignment="1" applyProtection="1">
      <alignment horizontal="center" vertical="center"/>
      <protection locked="0"/>
    </xf>
    <xf numFmtId="165" fontId="21" fillId="0" borderId="37" xfId="0" applyNumberFormat="1" applyFont="1" applyFill="1" applyBorder="1" applyAlignment="1" applyProtection="1">
      <alignment horizontal="center" vertical="center"/>
      <protection locked="0"/>
    </xf>
    <xf numFmtId="3" fontId="11" fillId="0" borderId="21" xfId="35" applyNumberFormat="1" applyFont="1" applyFill="1" applyBorder="1" applyAlignment="1">
      <alignment horizontal="center" vertical="center"/>
    </xf>
    <xf numFmtId="173" fontId="11" fillId="0" borderId="0" xfId="37" applyNumberFormat="1" applyFont="1" applyBorder="1" applyAlignment="1">
      <alignment vertical="center"/>
    </xf>
    <xf numFmtId="40" fontId="24" fillId="0" borderId="40" xfId="51" applyFill="1" applyBorder="1" applyAlignment="1">
      <alignment horizontal="center" vertical="center"/>
    </xf>
    <xf numFmtId="40" fontId="24" fillId="0" borderId="46" xfId="51" applyBorder="1" applyAlignment="1">
      <alignment horizontal="center" vertical="center"/>
    </xf>
    <xf numFmtId="40" fontId="24" fillId="0" borderId="45" xfId="51" applyFill="1" applyBorder="1" applyAlignment="1">
      <alignment horizontal="center" vertical="center"/>
    </xf>
    <xf numFmtId="40" fontId="24" fillId="0" borderId="33" xfId="51" applyFill="1" applyBorder="1" applyAlignment="1">
      <alignment horizontal="center" vertical="center"/>
    </xf>
    <xf numFmtId="40" fontId="24" fillId="0" borderId="44" xfId="51" applyFill="1" applyBorder="1" applyAlignment="1">
      <alignment horizontal="center" vertical="center"/>
    </xf>
    <xf numFmtId="40" fontId="26" fillId="20" borderId="19" xfId="51" applyFont="1" applyFill="1" applyBorder="1" applyAlignment="1" applyProtection="1">
      <alignment horizontal="center" vertical="center"/>
    </xf>
    <xf numFmtId="40" fontId="26" fillId="20" borderId="19" xfId="51" applyFont="1" applyFill="1" applyBorder="1" applyAlignment="1">
      <alignment horizontal="right" vertical="center"/>
    </xf>
    <xf numFmtId="0" fontId="20" fillId="0" borderId="17" xfId="0" applyFont="1" applyBorder="1" applyAlignment="1">
      <alignment horizontal="center" vertical="center"/>
    </xf>
    <xf numFmtId="40" fontId="24" fillId="0" borderId="47" xfId="51" applyBorder="1" applyAlignment="1">
      <alignment horizontal="center" vertical="center"/>
    </xf>
    <xf numFmtId="40" fontId="24" fillId="0" borderId="33" xfId="51" applyFill="1" applyBorder="1" applyAlignment="1" applyProtection="1">
      <alignment horizontal="center" vertical="center"/>
    </xf>
    <xf numFmtId="40" fontId="24" fillId="0" borderId="33" xfId="51" applyBorder="1" applyAlignment="1">
      <alignment horizontal="center" vertical="center"/>
    </xf>
    <xf numFmtId="40" fontId="24" fillId="0" borderId="40" xfId="51" applyFill="1" applyBorder="1" applyAlignment="1" applyProtection="1">
      <alignment horizontal="center" vertical="center"/>
    </xf>
    <xf numFmtId="40" fontId="24" fillId="0" borderId="40" xfId="51" applyBorder="1" applyAlignment="1">
      <alignment horizontal="center" vertical="center"/>
    </xf>
    <xf numFmtId="40" fontId="26" fillId="20" borderId="42" xfId="51" applyFont="1" applyFill="1" applyBorder="1" applyAlignment="1">
      <alignment horizontal="center" vertical="center"/>
    </xf>
    <xf numFmtId="40" fontId="26" fillId="20" borderId="36" xfId="51" applyFont="1" applyFill="1" applyBorder="1" applyAlignment="1">
      <alignment horizontal="center" vertical="center"/>
    </xf>
    <xf numFmtId="40" fontId="24" fillId="0" borderId="46" xfId="51" applyFill="1" applyBorder="1" applyAlignment="1">
      <alignment horizontal="center" vertical="center"/>
    </xf>
    <xf numFmtId="40" fontId="24" fillId="0" borderId="41" xfId="51" applyFill="1" applyBorder="1" applyAlignment="1">
      <alignment horizontal="center" vertical="center"/>
    </xf>
    <xf numFmtId="0" fontId="11" fillId="0" borderId="11" xfId="37" applyFont="1" applyBorder="1" applyAlignment="1">
      <alignment horizontal="left" vertical="center"/>
    </xf>
    <xf numFmtId="0" fontId="11" fillId="0" borderId="12" xfId="37" applyFont="1" applyBorder="1" applyAlignment="1">
      <alignment horizontal="left" vertical="center"/>
    </xf>
    <xf numFmtId="0" fontId="20" fillId="0" borderId="47" xfId="37" applyFont="1" applyBorder="1" applyAlignment="1">
      <alignment horizontal="justify" vertical="center"/>
    </xf>
    <xf numFmtId="0" fontId="19" fillId="0" borderId="46" xfId="37" applyFont="1" applyBorder="1" applyAlignment="1">
      <alignment horizontal="justify" vertical="center"/>
    </xf>
    <xf numFmtId="0" fontId="11" fillId="0" borderId="33" xfId="37" applyFont="1" applyBorder="1" applyAlignment="1">
      <alignment horizontal="justify" vertical="center"/>
    </xf>
    <xf numFmtId="0" fontId="11" fillId="0" borderId="40" xfId="37" applyFont="1" applyBorder="1" applyAlignment="1">
      <alignment horizontal="justify" vertical="center"/>
    </xf>
    <xf numFmtId="0" fontId="19" fillId="20" borderId="29" xfId="37" applyFont="1" applyFill="1" applyBorder="1" applyAlignment="1">
      <alignment horizontal="justify" vertical="center"/>
    </xf>
    <xf numFmtId="0" fontId="11" fillId="0" borderId="43" xfId="37" applyFont="1" applyFill="1" applyBorder="1" applyAlignment="1">
      <alignment horizontal="justify" vertical="center"/>
    </xf>
    <xf numFmtId="0" fontId="19" fillId="0" borderId="33" xfId="37" applyFont="1" applyFill="1" applyBorder="1" applyAlignment="1">
      <alignment horizontal="justify" vertical="center"/>
    </xf>
    <xf numFmtId="0" fontId="11" fillId="0" borderId="40" xfId="37" applyFont="1" applyFill="1" applyBorder="1" applyAlignment="1">
      <alignment horizontal="justify" vertical="center"/>
    </xf>
    <xf numFmtId="0" fontId="11" fillId="0" borderId="46" xfId="37" applyFont="1" applyFill="1" applyBorder="1" applyAlignment="1">
      <alignment horizontal="justify" vertical="center"/>
    </xf>
    <xf numFmtId="0" fontId="11" fillId="0" borderId="33" xfId="37" applyFont="1" applyFill="1" applyBorder="1" applyAlignment="1">
      <alignment horizontal="justify" vertical="center"/>
    </xf>
    <xf numFmtId="0" fontId="19" fillId="0" borderId="41" xfId="37" applyFont="1" applyFill="1" applyBorder="1" applyAlignment="1">
      <alignment horizontal="justify" vertical="center"/>
    </xf>
    <xf numFmtId="0" fontId="11" fillId="0" borderId="0" xfId="52" applyFont="1" applyBorder="1" applyAlignment="1">
      <alignment horizontal="center" vertical="center" wrapText="1"/>
    </xf>
    <xf numFmtId="0" fontId="11" fillId="0" borderId="0" xfId="52" applyFont="1" applyBorder="1" applyAlignment="1">
      <alignment horizontal="right" vertical="center"/>
    </xf>
    <xf numFmtId="0" fontId="11" fillId="22" borderId="19" xfId="52" applyFont="1" applyFill="1" applyBorder="1" applyAlignment="1">
      <alignment horizontal="center" vertical="center" wrapText="1"/>
    </xf>
    <xf numFmtId="0" fontId="11" fillId="0" borderId="0" xfId="52" applyFont="1" applyBorder="1" applyAlignment="1">
      <alignment horizontal="left" vertical="center" wrapText="1"/>
    </xf>
    <xf numFmtId="0" fontId="19" fillId="11" borderId="19" xfId="52" applyFont="1" applyFill="1" applyBorder="1" applyAlignment="1">
      <alignment horizontal="center" vertical="center"/>
    </xf>
    <xf numFmtId="0" fontId="19" fillId="11" borderId="19" xfId="52" applyFont="1" applyFill="1" applyBorder="1" applyAlignment="1">
      <alignment horizontal="center" vertical="center" wrapText="1"/>
    </xf>
    <xf numFmtId="0" fontId="11" fillId="0" borderId="110" xfId="52" applyFont="1" applyFill="1" applyBorder="1" applyAlignment="1">
      <alignment horizontal="justify" vertical="center" wrapText="1"/>
    </xf>
    <xf numFmtId="0" fontId="11" fillId="0" borderId="111" xfId="52" applyFont="1" applyFill="1" applyBorder="1" applyAlignment="1">
      <alignment horizontal="center" vertical="center"/>
    </xf>
    <xf numFmtId="0" fontId="11" fillId="0" borderId="111" xfId="52" applyFont="1" applyFill="1" applyBorder="1" applyAlignment="1">
      <alignment horizontal="justify" vertical="center" wrapText="1"/>
    </xf>
    <xf numFmtId="0" fontId="11" fillId="0" borderId="112" xfId="52" applyFont="1" applyFill="1" applyBorder="1" applyAlignment="1">
      <alignment horizontal="center" vertical="center" wrapText="1"/>
    </xf>
    <xf numFmtId="0" fontId="11" fillId="0" borderId="0" xfId="0" applyFont="1" applyFill="1" applyBorder="1" applyAlignment="1">
      <alignment vertical="center"/>
    </xf>
    <xf numFmtId="0" fontId="11" fillId="0" borderId="113" xfId="52" applyFont="1" applyFill="1" applyBorder="1" applyAlignment="1">
      <alignment horizontal="justify" vertical="center" wrapText="1"/>
    </xf>
    <xf numFmtId="0" fontId="11" fillId="0" borderId="114" xfId="52" applyFont="1" applyFill="1" applyBorder="1" applyAlignment="1">
      <alignment horizontal="center" vertical="center"/>
    </xf>
    <xf numFmtId="0" fontId="11" fillId="0" borderId="114" xfId="52" applyFont="1" applyFill="1" applyBorder="1" applyAlignment="1">
      <alignment horizontal="justify" vertical="center" wrapText="1"/>
    </xf>
    <xf numFmtId="0" fontId="11" fillId="0" borderId="115" xfId="52" applyFont="1" applyFill="1" applyBorder="1" applyAlignment="1">
      <alignment horizontal="center" vertical="center" wrapText="1"/>
    </xf>
    <xf numFmtId="0" fontId="11" fillId="0" borderId="0" xfId="52" applyFont="1" applyFill="1" applyBorder="1" applyAlignment="1">
      <alignment horizontal="left" vertical="center"/>
    </xf>
    <xf numFmtId="0" fontId="11" fillId="0" borderId="0" xfId="52" applyFont="1" applyFill="1" applyBorder="1" applyAlignment="1">
      <alignment horizontal="center" vertical="center"/>
    </xf>
    <xf numFmtId="0" fontId="11" fillId="0" borderId="0" xfId="52" applyFont="1" applyFill="1" applyBorder="1" applyAlignment="1">
      <alignment horizontal="left" vertical="center" wrapText="1"/>
    </xf>
    <xf numFmtId="0" fontId="11" fillId="0" borderId="0" xfId="52" applyFont="1" applyFill="1" applyBorder="1" applyAlignment="1">
      <alignment horizontal="center" vertical="center" wrapText="1"/>
    </xf>
    <xf numFmtId="2" fontId="11" fillId="0" borderId="116" xfId="52" applyNumberFormat="1" applyFont="1" applyFill="1" applyBorder="1" applyAlignment="1">
      <alignment horizontal="justify" vertical="center" wrapText="1"/>
    </xf>
    <xf numFmtId="3" fontId="11" fillId="0" borderId="117" xfId="52" applyNumberFormat="1" applyFont="1" applyFill="1" applyBorder="1" applyAlignment="1">
      <alignment horizontal="center" vertical="center"/>
    </xf>
    <xf numFmtId="2" fontId="11" fillId="0" borderId="117" xfId="52" applyNumberFormat="1" applyFont="1" applyFill="1" applyBorder="1" applyAlignment="1">
      <alignment horizontal="justify" vertical="center" wrapText="1"/>
    </xf>
    <xf numFmtId="1" fontId="11" fillId="0" borderId="118" xfId="52" applyNumberFormat="1" applyFont="1" applyFill="1" applyBorder="1" applyAlignment="1">
      <alignment horizontal="center" vertical="center" wrapText="1"/>
    </xf>
    <xf numFmtId="0" fontId="27" fillId="0" borderId="0" xfId="0" applyFont="1" applyBorder="1" applyAlignment="1">
      <alignment vertical="center"/>
    </xf>
    <xf numFmtId="0" fontId="11" fillId="0" borderId="0" xfId="52" applyFont="1" applyFill="1" applyBorder="1" applyAlignment="1">
      <alignment horizontal="justify" vertical="center" wrapText="1"/>
    </xf>
    <xf numFmtId="0" fontId="19" fillId="0" borderId="19" xfId="52" applyFont="1" applyFill="1" applyBorder="1" applyAlignment="1">
      <alignment horizontal="center" vertical="center"/>
    </xf>
    <xf numFmtId="0" fontId="19" fillId="0" borderId="19" xfId="52" applyFont="1" applyFill="1" applyBorder="1" applyAlignment="1">
      <alignment horizontal="center" vertical="center" wrapText="1"/>
    </xf>
    <xf numFmtId="0" fontId="11" fillId="0" borderId="111" xfId="52" applyNumberFormat="1" applyFont="1" applyFill="1" applyBorder="1" applyAlignment="1">
      <alignment horizontal="center" vertical="center"/>
    </xf>
    <xf numFmtId="174" fontId="11" fillId="0" borderId="111" xfId="52" applyNumberFormat="1" applyFont="1" applyFill="1" applyBorder="1" applyAlignment="1">
      <alignment horizontal="justify" vertical="center" wrapText="1"/>
    </xf>
    <xf numFmtId="0" fontId="11" fillId="0" borderId="116" xfId="52" applyFont="1" applyFill="1" applyBorder="1" applyAlignment="1">
      <alignment horizontal="justify" vertical="center" wrapText="1"/>
    </xf>
    <xf numFmtId="0" fontId="11" fillId="0" borderId="117" xfId="52" applyNumberFormat="1" applyFont="1" applyFill="1" applyBorder="1" applyAlignment="1">
      <alignment horizontal="center" vertical="center"/>
    </xf>
    <xf numFmtId="0" fontId="11" fillId="0" borderId="117" xfId="52" applyFont="1" applyFill="1" applyBorder="1" applyAlignment="1">
      <alignment horizontal="center" vertical="center"/>
    </xf>
    <xf numFmtId="174" fontId="11" fillId="0" borderId="117" xfId="52" applyNumberFormat="1" applyFont="1" applyFill="1" applyBorder="1" applyAlignment="1">
      <alignment horizontal="justify" vertical="center" wrapText="1"/>
    </xf>
    <xf numFmtId="0" fontId="11" fillId="0" borderId="118" xfId="52" applyFont="1" applyFill="1" applyBorder="1" applyAlignment="1">
      <alignment horizontal="center" vertical="center" wrapText="1"/>
    </xf>
    <xf numFmtId="0" fontId="11" fillId="0" borderId="114" xfId="52" applyNumberFormat="1" applyFont="1" applyFill="1" applyBorder="1" applyAlignment="1">
      <alignment horizontal="center" vertical="center"/>
    </xf>
    <xf numFmtId="174" fontId="11" fillId="0" borderId="114" xfId="52" applyNumberFormat="1" applyFont="1" applyFill="1" applyBorder="1" applyAlignment="1">
      <alignment horizontal="justify" vertical="center" wrapText="1"/>
    </xf>
    <xf numFmtId="0" fontId="11" fillId="0" borderId="50" xfId="0" applyFont="1" applyBorder="1" applyAlignment="1">
      <alignment horizontal="justify" vertical="center" wrapText="1"/>
    </xf>
    <xf numFmtId="0" fontId="11" fillId="0" borderId="0" xfId="0" applyFont="1" applyBorder="1" applyAlignment="1">
      <alignment horizontal="justify" vertical="center" wrapText="1"/>
    </xf>
    <xf numFmtId="0" fontId="11" fillId="0" borderId="51" xfId="0" applyFont="1" applyBorder="1" applyAlignment="1">
      <alignment horizontal="justify" vertical="center" wrapText="1"/>
    </xf>
    <xf numFmtId="0" fontId="11" fillId="0" borderId="26" xfId="0" applyFont="1" applyBorder="1" applyAlignment="1">
      <alignment horizontal="justify" vertical="center" wrapText="1"/>
    </xf>
    <xf numFmtId="0" fontId="11" fillId="0" borderId="27" xfId="0" applyFont="1" applyBorder="1" applyAlignment="1">
      <alignment horizontal="justify" vertical="center" wrapText="1"/>
    </xf>
    <xf numFmtId="0" fontId="11" fillId="0" borderId="28" xfId="0" applyFont="1" applyBorder="1" applyAlignment="1">
      <alignment horizontal="justify" vertical="center" wrapText="1"/>
    </xf>
    <xf numFmtId="0" fontId="11" fillId="0" borderId="58" xfId="0" applyFont="1" applyBorder="1" applyAlignment="1">
      <alignment horizontal="left" vertical="center"/>
    </xf>
    <xf numFmtId="0" fontId="11" fillId="0" borderId="18" xfId="0" applyFont="1" applyBorder="1" applyAlignment="1">
      <alignment horizontal="left" vertical="center"/>
    </xf>
    <xf numFmtId="0" fontId="19" fillId="0" borderId="0" xfId="0" applyFont="1" applyAlignment="1">
      <alignment horizontal="left" vertical="center" indent="3"/>
    </xf>
    <xf numFmtId="0" fontId="10" fillId="0" borderId="0" xfId="0" applyFont="1" applyAlignment="1">
      <alignment horizontal="left" vertical="center" indent="3"/>
    </xf>
    <xf numFmtId="0" fontId="10" fillId="0" borderId="0" xfId="33" applyFont="1" applyAlignment="1">
      <alignment horizontal="left" vertical="center" indent="3"/>
    </xf>
    <xf numFmtId="0" fontId="19" fillId="12" borderId="19" xfId="52" applyFont="1" applyFill="1" applyBorder="1" applyAlignment="1">
      <alignment horizontal="center" vertical="center"/>
    </xf>
    <xf numFmtId="0" fontId="11" fillId="0" borderId="23" xfId="0" applyFont="1" applyBorder="1" applyAlignment="1">
      <alignment horizontal="left" vertical="center"/>
    </xf>
    <xf numFmtId="0" fontId="11" fillId="0" borderId="24" xfId="0" applyFont="1" applyBorder="1" applyAlignment="1">
      <alignment horizontal="left" vertical="center"/>
    </xf>
    <xf numFmtId="0" fontId="11" fillId="0" borderId="25" xfId="0" applyFont="1" applyBorder="1" applyAlignment="1">
      <alignment horizontal="left" vertical="center"/>
    </xf>
    <xf numFmtId="0" fontId="11" fillId="0" borderId="50" xfId="0" applyFont="1" applyBorder="1" applyAlignment="1">
      <alignment horizontal="left" vertical="center"/>
    </xf>
    <xf numFmtId="0" fontId="11" fillId="0" borderId="0" xfId="0" applyFont="1" applyBorder="1" applyAlignment="1">
      <alignment horizontal="left" vertical="center"/>
    </xf>
    <xf numFmtId="0" fontId="11" fillId="0" borderId="51" xfId="0" applyFont="1" applyBorder="1" applyAlignment="1">
      <alignment horizontal="left" vertical="center"/>
    </xf>
    <xf numFmtId="0" fontId="11" fillId="0" borderId="26"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19" fillId="11" borderId="19" xfId="52" applyFont="1" applyFill="1" applyBorder="1" applyAlignment="1">
      <alignment horizontal="center" vertical="center"/>
    </xf>
    <xf numFmtId="0" fontId="19" fillId="11" borderId="19" xfId="52" applyFont="1" applyFill="1" applyBorder="1" applyAlignment="1">
      <alignment horizontal="center" vertical="center" wrapText="1"/>
    </xf>
    <xf numFmtId="0" fontId="19" fillId="0" borderId="19" xfId="52" applyFont="1" applyFill="1" applyBorder="1" applyAlignment="1">
      <alignment horizontal="center" vertical="center" wrapText="1"/>
    </xf>
    <xf numFmtId="0" fontId="11" fillId="0" borderId="111" xfId="52" applyFont="1" applyFill="1" applyBorder="1" applyAlignment="1">
      <alignment horizontal="center" vertical="center"/>
    </xf>
    <xf numFmtId="0" fontId="11" fillId="0" borderId="114" xfId="52" applyFont="1" applyFill="1" applyBorder="1" applyAlignment="1">
      <alignment horizontal="center" vertical="center"/>
    </xf>
    <xf numFmtId="3" fontId="11" fillId="0" borderId="117" xfId="52" applyNumberFormat="1" applyFont="1" applyFill="1" applyBorder="1" applyAlignment="1">
      <alignment horizontal="center" vertical="center"/>
    </xf>
    <xf numFmtId="0" fontId="19" fillId="0" borderId="19" xfId="52" applyFont="1" applyFill="1" applyBorder="1" applyAlignment="1">
      <alignment horizontal="center" vertical="center"/>
    </xf>
    <xf numFmtId="0" fontId="19" fillId="19" borderId="52" xfId="0" applyFont="1" applyFill="1" applyBorder="1" applyAlignment="1">
      <alignment horizontal="center" vertical="center"/>
    </xf>
    <xf numFmtId="0" fontId="19" fillId="19" borderId="53" xfId="0" applyFont="1" applyFill="1" applyBorder="1" applyAlignment="1">
      <alignment horizontal="center" vertical="center"/>
    </xf>
    <xf numFmtId="0" fontId="19" fillId="19" borderId="54" xfId="0" applyFont="1" applyFill="1" applyBorder="1" applyAlignment="1">
      <alignment horizontal="center" vertical="center"/>
    </xf>
    <xf numFmtId="0" fontId="19" fillId="19" borderId="55" xfId="0" applyFont="1" applyFill="1" applyBorder="1" applyAlignment="1">
      <alignment horizontal="center" vertical="center"/>
    </xf>
    <xf numFmtId="0" fontId="19" fillId="19" borderId="56" xfId="0" applyFont="1" applyFill="1" applyBorder="1" applyAlignment="1">
      <alignment horizontal="center" vertical="center"/>
    </xf>
    <xf numFmtId="0" fontId="19" fillId="19" borderId="57" xfId="0" applyFont="1" applyFill="1" applyBorder="1" applyAlignment="1">
      <alignment horizontal="center" vertical="center"/>
    </xf>
    <xf numFmtId="0" fontId="11" fillId="0" borderId="26" xfId="0" applyFont="1" applyBorder="1" applyAlignment="1">
      <alignment vertical="center"/>
    </xf>
    <xf numFmtId="0" fontId="11" fillId="0" borderId="27" xfId="0" applyFont="1" applyBorder="1" applyAlignment="1">
      <alignment vertical="center"/>
    </xf>
    <xf numFmtId="0" fontId="11" fillId="0" borderId="28" xfId="0" applyFont="1" applyBorder="1" applyAlignment="1">
      <alignment vertical="center"/>
    </xf>
    <xf numFmtId="0" fontId="11" fillId="0" borderId="50" xfId="0" applyFont="1" applyBorder="1" applyAlignment="1">
      <alignment horizontal="left" vertical="center" wrapText="1"/>
    </xf>
    <xf numFmtId="0" fontId="11" fillId="0" borderId="0" xfId="0" applyFont="1" applyBorder="1" applyAlignment="1">
      <alignment horizontal="left" vertical="center" wrapText="1"/>
    </xf>
    <xf numFmtId="0" fontId="11" fillId="0" borderId="51" xfId="0" applyFont="1" applyBorder="1" applyAlignment="1">
      <alignment horizontal="left" vertical="center" wrapText="1"/>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50" xfId="0" applyFont="1" applyBorder="1" applyAlignment="1">
      <alignment vertical="center"/>
    </xf>
    <xf numFmtId="0" fontId="11" fillId="0" borderId="0" xfId="0" applyFont="1" applyBorder="1" applyAlignment="1">
      <alignment vertical="center"/>
    </xf>
    <xf numFmtId="0" fontId="11" fillId="0" borderId="51" xfId="0" applyFont="1" applyBorder="1" applyAlignment="1">
      <alignment vertical="center"/>
    </xf>
    <xf numFmtId="0" fontId="11" fillId="0" borderId="33" xfId="0" applyFont="1" applyFill="1" applyBorder="1" applyAlignment="1">
      <alignment horizontal="left" vertical="center"/>
    </xf>
    <xf numFmtId="0" fontId="19" fillId="0" borderId="33" xfId="0" applyFont="1" applyFill="1" applyBorder="1" applyAlignment="1">
      <alignment horizontal="left" vertical="center"/>
    </xf>
    <xf numFmtId="0" fontId="19" fillId="0" borderId="47" xfId="0" applyFont="1" applyFill="1" applyBorder="1" applyAlignment="1">
      <alignment horizontal="left" vertical="center"/>
    </xf>
    <xf numFmtId="0" fontId="19" fillId="0" borderId="26" xfId="0" applyFont="1" applyBorder="1" applyAlignment="1">
      <alignment horizontal="left" vertical="center"/>
    </xf>
    <xf numFmtId="0" fontId="19" fillId="0" borderId="28" xfId="0" applyFont="1" applyBorder="1" applyAlignment="1">
      <alignment horizontal="left" vertical="center"/>
    </xf>
    <xf numFmtId="0" fontId="19" fillId="20" borderId="18" xfId="0" applyFont="1" applyFill="1" applyBorder="1" applyAlignment="1">
      <alignment horizontal="right" vertical="center"/>
    </xf>
    <xf numFmtId="0" fontId="11" fillId="0" borderId="34" xfId="0" applyFont="1" applyFill="1" applyBorder="1" applyAlignment="1">
      <alignment horizontal="left" vertical="center"/>
    </xf>
    <xf numFmtId="0" fontId="19" fillId="0" borderId="33" xfId="0" applyFont="1" applyFill="1" applyBorder="1" applyAlignment="1">
      <alignment horizontal="right" vertical="center"/>
    </xf>
    <xf numFmtId="0" fontId="19" fillId="0" borderId="50" xfId="37" applyFont="1" applyBorder="1" applyAlignment="1">
      <alignment horizontal="left" vertical="center"/>
    </xf>
    <xf numFmtId="0" fontId="19" fillId="0" borderId="0" xfId="37" applyFont="1" applyBorder="1" applyAlignment="1">
      <alignment horizontal="left" vertical="center"/>
    </xf>
    <xf numFmtId="0" fontId="19" fillId="0" borderId="51" xfId="37" applyFont="1" applyBorder="1" applyAlignment="1">
      <alignment horizontal="left" vertical="center"/>
    </xf>
    <xf numFmtId="0" fontId="11" fillId="0" borderId="50" xfId="37" applyFont="1" applyBorder="1" applyAlignment="1">
      <alignment horizontal="left" vertical="center"/>
    </xf>
    <xf numFmtId="0" fontId="11" fillId="0" borderId="0" xfId="37" applyFont="1" applyBorder="1" applyAlignment="1">
      <alignment horizontal="left" vertical="center"/>
    </xf>
    <xf numFmtId="0" fontId="11" fillId="0" borderId="51" xfId="37" applyFont="1" applyBorder="1" applyAlignment="1">
      <alignment horizontal="left" vertical="center"/>
    </xf>
    <xf numFmtId="0" fontId="11" fillId="0" borderId="50" xfId="33" applyFont="1" applyBorder="1" applyAlignment="1">
      <alignment horizontal="left" vertical="center"/>
    </xf>
    <xf numFmtId="0" fontId="11" fillId="0" borderId="0" xfId="33" applyFont="1" applyBorder="1" applyAlignment="1">
      <alignment horizontal="left" vertical="center"/>
    </xf>
    <xf numFmtId="0" fontId="11" fillId="0" borderId="51" xfId="33" applyFont="1" applyBorder="1" applyAlignment="1">
      <alignment horizontal="left" vertical="center"/>
    </xf>
    <xf numFmtId="0" fontId="11" fillId="0" borderId="26" xfId="33" applyFont="1" applyBorder="1" applyAlignment="1">
      <alignment horizontal="left" vertical="center"/>
    </xf>
    <xf numFmtId="0" fontId="11" fillId="0" borderId="27" xfId="33" applyFont="1" applyBorder="1" applyAlignment="1">
      <alignment horizontal="left" vertical="center"/>
    </xf>
    <xf numFmtId="0" fontId="11" fillId="0" borderId="28" xfId="33" applyFont="1" applyBorder="1" applyAlignment="1">
      <alignment horizontal="left" vertical="center"/>
    </xf>
    <xf numFmtId="0" fontId="19" fillId="0" borderId="0" xfId="0" applyFont="1" applyAlignment="1">
      <alignment vertical="center"/>
    </xf>
    <xf numFmtId="0" fontId="10" fillId="0" borderId="0" xfId="0" applyFont="1" applyAlignment="1">
      <alignment vertical="center"/>
    </xf>
    <xf numFmtId="0" fontId="10" fillId="0" borderId="0" xfId="33" applyFont="1" applyAlignment="1">
      <alignment vertical="center"/>
    </xf>
    <xf numFmtId="0" fontId="11" fillId="0" borderId="23" xfId="33" applyFont="1" applyBorder="1" applyAlignment="1">
      <alignment vertical="center"/>
    </xf>
    <xf numFmtId="0" fontId="11" fillId="0" borderId="24" xfId="33" applyFont="1" applyBorder="1" applyAlignment="1">
      <alignment vertical="center"/>
    </xf>
    <xf numFmtId="0" fontId="11" fillId="0" borderId="25" xfId="33" applyFont="1" applyBorder="1" applyAlignment="1">
      <alignment vertical="center"/>
    </xf>
    <xf numFmtId="0" fontId="19" fillId="19" borderId="23" xfId="33" applyFont="1" applyFill="1" applyBorder="1" applyAlignment="1">
      <alignment horizontal="center" vertical="center"/>
    </xf>
    <xf numFmtId="0" fontId="19" fillId="19" borderId="24" xfId="33" applyFont="1" applyFill="1" applyBorder="1" applyAlignment="1">
      <alignment horizontal="center" vertical="center"/>
    </xf>
    <xf numFmtId="0" fontId="19" fillId="19" borderId="25" xfId="33" applyFont="1" applyFill="1" applyBorder="1" applyAlignment="1">
      <alignment horizontal="center" vertical="center"/>
    </xf>
    <xf numFmtId="0" fontId="19" fillId="19" borderId="26" xfId="33" applyFont="1" applyFill="1" applyBorder="1" applyAlignment="1">
      <alignment horizontal="center" vertical="center"/>
    </xf>
    <xf numFmtId="0" fontId="19" fillId="19" borderId="27" xfId="33" applyFont="1" applyFill="1" applyBorder="1" applyAlignment="1">
      <alignment horizontal="center" vertical="center"/>
    </xf>
    <xf numFmtId="0" fontId="19" fillId="19" borderId="28" xfId="33" applyFont="1" applyFill="1" applyBorder="1" applyAlignment="1">
      <alignment horizontal="center" vertical="center"/>
    </xf>
    <xf numFmtId="0" fontId="11" fillId="0" borderId="23" xfId="33" applyFont="1" applyBorder="1" applyAlignment="1">
      <alignment horizontal="left" vertical="center"/>
    </xf>
    <xf numFmtId="0" fontId="11" fillId="0" borderId="24" xfId="33" applyFont="1" applyBorder="1" applyAlignment="1">
      <alignment horizontal="left" vertical="center"/>
    </xf>
    <xf numFmtId="0" fontId="11" fillId="0" borderId="25" xfId="33" applyFont="1" applyBorder="1" applyAlignment="1">
      <alignment horizontal="left" vertical="center"/>
    </xf>
    <xf numFmtId="0" fontId="11" fillId="0" borderId="11" xfId="34" applyFont="1" applyBorder="1" applyAlignment="1">
      <alignment horizontal="left" vertical="center"/>
    </xf>
    <xf numFmtId="0" fontId="11" fillId="0" borderId="0" xfId="34" applyFont="1" applyBorder="1" applyAlignment="1">
      <alignment horizontal="left" vertical="center"/>
    </xf>
    <xf numFmtId="0" fontId="11" fillId="0" borderId="12" xfId="34" applyFont="1" applyBorder="1" applyAlignment="1">
      <alignment horizontal="left" vertical="center"/>
    </xf>
    <xf numFmtId="0" fontId="11" fillId="0" borderId="13" xfId="34" applyFont="1" applyBorder="1" applyAlignment="1">
      <alignment vertical="center"/>
    </xf>
    <xf numFmtId="0" fontId="11" fillId="0" borderId="14" xfId="34" applyFont="1" applyBorder="1" applyAlignment="1">
      <alignment vertical="center"/>
    </xf>
    <xf numFmtId="0" fontId="11" fillId="0" borderId="10" xfId="34" applyFont="1" applyBorder="1" applyAlignment="1">
      <alignment vertical="center"/>
    </xf>
    <xf numFmtId="0" fontId="20" fillId="0" borderId="19" xfId="34" applyFont="1" applyBorder="1" applyAlignment="1">
      <alignment horizontal="center" vertical="center"/>
    </xf>
    <xf numFmtId="0" fontId="11" fillId="0" borderId="59" xfId="34" applyFont="1" applyBorder="1" applyAlignment="1">
      <alignment horizontal="left" vertical="center"/>
    </xf>
    <xf numFmtId="0" fontId="11" fillId="0" borderId="16" xfId="34" applyFont="1" applyBorder="1" applyAlignment="1">
      <alignment horizontal="left" vertical="center"/>
    </xf>
    <xf numFmtId="0" fontId="11" fillId="0" borderId="60" xfId="34" applyFont="1" applyBorder="1" applyAlignment="1">
      <alignment horizontal="left" vertical="center"/>
    </xf>
    <xf numFmtId="0" fontId="19" fillId="20" borderId="15" xfId="34" applyFont="1" applyFill="1" applyBorder="1" applyAlignment="1">
      <alignment horizontal="right" vertical="center"/>
    </xf>
    <xf numFmtId="4" fontId="19" fillId="20" borderId="15" xfId="34" applyNumberFormat="1" applyFont="1" applyFill="1" applyBorder="1" applyAlignment="1">
      <alignment horizontal="right" vertical="center"/>
    </xf>
    <xf numFmtId="0" fontId="19" fillId="18" borderId="61" xfId="34" applyFont="1" applyFill="1" applyBorder="1" applyAlignment="1">
      <alignment horizontal="center" vertical="center"/>
    </xf>
    <xf numFmtId="0" fontId="19" fillId="18" borderId="62" xfId="34" applyFont="1" applyFill="1" applyBorder="1" applyAlignment="1">
      <alignment horizontal="center" vertical="center"/>
    </xf>
    <xf numFmtId="0" fontId="19" fillId="18" borderId="63" xfId="34" applyFont="1" applyFill="1" applyBorder="1" applyAlignment="1">
      <alignment horizontal="center" vertical="center"/>
    </xf>
    <xf numFmtId="0" fontId="19" fillId="18" borderId="64" xfId="34" applyFont="1" applyFill="1" applyBorder="1" applyAlignment="1">
      <alignment horizontal="center" vertical="center"/>
    </xf>
    <xf numFmtId="0" fontId="19" fillId="18" borderId="65" xfId="34" applyFont="1" applyFill="1" applyBorder="1" applyAlignment="1">
      <alignment horizontal="center" vertical="center"/>
    </xf>
    <xf numFmtId="0" fontId="19" fillId="18" borderId="66" xfId="34" applyFont="1" applyFill="1" applyBorder="1" applyAlignment="1">
      <alignment horizontal="center" vertical="center"/>
    </xf>
    <xf numFmtId="0" fontId="11" fillId="18" borderId="48" xfId="34" applyFont="1" applyFill="1" applyBorder="1" applyAlignment="1">
      <alignment horizontal="center" vertical="center"/>
    </xf>
    <xf numFmtId="0" fontId="11" fillId="18" borderId="67" xfId="34" applyFont="1" applyFill="1" applyBorder="1" applyAlignment="1">
      <alignment horizontal="center" vertical="center"/>
    </xf>
    <xf numFmtId="0" fontId="19" fillId="18" borderId="68" xfId="34" applyFont="1" applyFill="1" applyBorder="1" applyAlignment="1">
      <alignment horizontal="center" vertical="center"/>
    </xf>
    <xf numFmtId="0" fontId="19" fillId="18" borderId="69" xfId="34" applyFont="1" applyFill="1" applyBorder="1" applyAlignment="1">
      <alignment horizontal="center" vertical="center"/>
    </xf>
    <xf numFmtId="0" fontId="11" fillId="0" borderId="27" xfId="34" applyFont="1" applyBorder="1" applyAlignment="1">
      <alignment horizontal="left" vertical="center"/>
    </xf>
    <xf numFmtId="0" fontId="11" fillId="0" borderId="28" xfId="34" applyFont="1" applyBorder="1" applyAlignment="1">
      <alignment horizontal="left" vertical="center"/>
    </xf>
    <xf numFmtId="0" fontId="11" fillId="0" borderId="23" xfId="34" applyFont="1" applyBorder="1" applyAlignment="1">
      <alignment horizontal="left" vertical="center"/>
    </xf>
    <xf numFmtId="0" fontId="11" fillId="0" borderId="24" xfId="34" applyFont="1" applyBorder="1" applyAlignment="1">
      <alignment horizontal="left" vertical="center"/>
    </xf>
    <xf numFmtId="0" fontId="11" fillId="0" borderId="25" xfId="34" applyFont="1" applyBorder="1" applyAlignment="1">
      <alignment horizontal="left" vertical="center"/>
    </xf>
    <xf numFmtId="0" fontId="11" fillId="0" borderId="26" xfId="34" applyFont="1" applyBorder="1" applyAlignment="1">
      <alignment horizontal="left" vertical="center"/>
    </xf>
    <xf numFmtId="165" fontId="21" fillId="0" borderId="75" xfId="0" applyNumberFormat="1" applyFont="1" applyFill="1" applyBorder="1" applyAlignment="1" applyProtection="1">
      <alignment horizontal="left" vertical="center"/>
      <protection locked="0"/>
    </xf>
    <xf numFmtId="165" fontId="21" fillId="0" borderId="76" xfId="0" applyNumberFormat="1" applyFont="1" applyFill="1" applyBorder="1" applyAlignment="1" applyProtection="1">
      <alignment horizontal="left" vertical="center"/>
      <protection locked="0"/>
    </xf>
    <xf numFmtId="0" fontId="11" fillId="0" borderId="77" xfId="35" applyFont="1" applyFill="1" applyBorder="1" applyAlignment="1">
      <alignment horizontal="justify" vertical="center" wrapText="1"/>
    </xf>
    <xf numFmtId="0" fontId="11" fillId="0" borderId="78" xfId="35" applyFont="1" applyFill="1" applyBorder="1" applyAlignment="1">
      <alignment horizontal="justify" vertical="center" wrapText="1"/>
    </xf>
    <xf numFmtId="0" fontId="11" fillId="0" borderId="71" xfId="35" applyFont="1" applyFill="1" applyBorder="1" applyAlignment="1">
      <alignment horizontal="justify" vertical="center" wrapText="1"/>
    </xf>
    <xf numFmtId="0" fontId="11" fillId="0" borderId="79" xfId="35" applyFont="1" applyFill="1" applyBorder="1" applyAlignment="1">
      <alignment horizontal="justify" vertical="center" wrapText="1"/>
    </xf>
    <xf numFmtId="0" fontId="11" fillId="0" borderId="37" xfId="35" applyFont="1" applyFill="1" applyBorder="1" applyAlignment="1">
      <alignment horizontal="center" vertical="center" wrapText="1"/>
    </xf>
    <xf numFmtId="0" fontId="11" fillId="0" borderId="70" xfId="35" applyFont="1" applyFill="1" applyBorder="1" applyAlignment="1">
      <alignment horizontal="center" vertical="center" wrapText="1"/>
    </xf>
    <xf numFmtId="165" fontId="21" fillId="0" borderId="73" xfId="0" applyNumberFormat="1" applyFont="1" applyFill="1" applyBorder="1" applyAlignment="1" applyProtection="1">
      <alignment horizontal="left" vertical="center"/>
      <protection locked="0"/>
    </xf>
    <xf numFmtId="165" fontId="21" fillId="0" borderId="74" xfId="0" applyNumberFormat="1" applyFont="1" applyFill="1" applyBorder="1" applyAlignment="1" applyProtection="1">
      <alignment horizontal="left" vertical="center"/>
      <protection locked="0"/>
    </xf>
    <xf numFmtId="0" fontId="11" fillId="0" borderId="80" xfId="35" applyFont="1" applyFill="1" applyBorder="1" applyAlignment="1">
      <alignment horizontal="justify" vertical="center" wrapText="1"/>
    </xf>
    <xf numFmtId="0" fontId="11" fillId="0" borderId="72" xfId="35" applyFont="1" applyFill="1" applyBorder="1" applyAlignment="1">
      <alignment horizontal="justify" vertical="center" wrapText="1"/>
    </xf>
    <xf numFmtId="0" fontId="11" fillId="0" borderId="23" xfId="35" applyFont="1" applyFill="1" applyBorder="1" applyAlignment="1">
      <alignment horizontal="justify" vertical="center" wrapText="1"/>
    </xf>
    <xf numFmtId="0" fontId="11" fillId="0" borderId="25" xfId="35" applyFont="1" applyFill="1" applyBorder="1" applyAlignment="1">
      <alignment horizontal="justify" vertical="center" wrapText="1"/>
    </xf>
    <xf numFmtId="0" fontId="11" fillId="0" borderId="17" xfId="35" applyFont="1" applyFill="1" applyBorder="1" applyAlignment="1">
      <alignment horizontal="center" vertical="center"/>
    </xf>
    <xf numFmtId="0" fontId="11" fillId="0" borderId="70" xfId="35" applyFont="1" applyFill="1" applyBorder="1" applyAlignment="1">
      <alignment horizontal="center" vertical="center"/>
    </xf>
    <xf numFmtId="0" fontId="11" fillId="0" borderId="37" xfId="35" applyFont="1" applyFill="1" applyBorder="1" applyAlignment="1">
      <alignment horizontal="center" vertical="center"/>
    </xf>
    <xf numFmtId="4" fontId="11" fillId="0" borderId="37" xfId="35" applyNumberFormat="1" applyFont="1" applyFill="1" applyBorder="1" applyAlignment="1">
      <alignment horizontal="right" vertical="center"/>
    </xf>
    <xf numFmtId="4" fontId="11" fillId="0" borderId="70" xfId="35" applyNumberFormat="1" applyFont="1" applyFill="1" applyBorder="1" applyAlignment="1">
      <alignment horizontal="right" vertical="center"/>
    </xf>
    <xf numFmtId="0" fontId="11" fillId="0" borderId="23" xfId="35" applyFont="1" applyFill="1" applyBorder="1" applyAlignment="1">
      <alignment horizontal="left" vertical="center"/>
    </xf>
    <xf numFmtId="0" fontId="11" fillId="0" borderId="24" xfId="35" applyFont="1" applyFill="1" applyBorder="1" applyAlignment="1">
      <alignment horizontal="left" vertical="center"/>
    </xf>
    <xf numFmtId="0" fontId="11" fillId="0" borderId="25" xfId="35" applyFont="1" applyFill="1" applyBorder="1" applyAlignment="1">
      <alignment horizontal="left" vertical="center"/>
    </xf>
    <xf numFmtId="3" fontId="11" fillId="0" borderId="37" xfId="35" applyNumberFormat="1" applyFont="1" applyFill="1" applyBorder="1" applyAlignment="1">
      <alignment horizontal="center" vertical="center"/>
    </xf>
    <xf numFmtId="3" fontId="11" fillId="0" borderId="70" xfId="35" applyNumberFormat="1" applyFont="1" applyFill="1" applyBorder="1" applyAlignment="1">
      <alignment horizontal="center" vertical="center"/>
    </xf>
    <xf numFmtId="4" fontId="11" fillId="0" borderId="37" xfId="0" applyNumberFormat="1" applyFont="1" applyFill="1" applyBorder="1" applyAlignment="1">
      <alignment horizontal="right" vertical="center"/>
    </xf>
    <xf numFmtId="4" fontId="11" fillId="0" borderId="70" xfId="0" applyNumberFormat="1" applyFont="1" applyFill="1" applyBorder="1" applyAlignment="1">
      <alignment horizontal="right" vertical="center"/>
    </xf>
    <xf numFmtId="0" fontId="19" fillId="0" borderId="0" xfId="35" applyFont="1" applyFill="1" applyAlignment="1">
      <alignment horizontal="left" vertical="center" indent="16"/>
    </xf>
    <xf numFmtId="0" fontId="10" fillId="0" borderId="0" xfId="35" applyFont="1" applyFill="1" applyAlignment="1">
      <alignment horizontal="left" vertical="center" indent="16"/>
    </xf>
    <xf numFmtId="0" fontId="20" fillId="0" borderId="19" xfId="35" applyFont="1" applyFill="1" applyBorder="1" applyAlignment="1">
      <alignment horizontal="center" vertical="center" wrapText="1"/>
    </xf>
    <xf numFmtId="0" fontId="19" fillId="20" borderId="61" xfId="35" applyFont="1" applyFill="1" applyBorder="1" applyAlignment="1">
      <alignment horizontal="center" vertical="center"/>
    </xf>
    <xf numFmtId="0" fontId="19" fillId="20" borderId="82" xfId="35" applyFont="1" applyFill="1" applyBorder="1" applyAlignment="1">
      <alignment horizontal="center" vertical="center"/>
    </xf>
    <xf numFmtId="0" fontId="19" fillId="20" borderId="83" xfId="35" applyFont="1" applyFill="1" applyBorder="1" applyAlignment="1">
      <alignment horizontal="center" vertical="center"/>
    </xf>
    <xf numFmtId="0" fontId="19" fillId="20" borderId="84" xfId="35" applyFont="1" applyFill="1" applyBorder="1" applyAlignment="1">
      <alignment horizontal="center" vertical="center"/>
    </xf>
    <xf numFmtId="0" fontId="19" fillId="20" borderId="85" xfId="35" applyFont="1" applyFill="1" applyBorder="1" applyAlignment="1">
      <alignment horizontal="center" vertical="center"/>
    </xf>
    <xf numFmtId="0" fontId="19" fillId="20" borderId="86" xfId="35" applyFont="1" applyFill="1" applyBorder="1" applyAlignment="1">
      <alignment horizontal="center" vertical="center"/>
    </xf>
    <xf numFmtId="0" fontId="20" fillId="0" borderId="23" xfId="35" applyFont="1" applyFill="1" applyBorder="1" applyAlignment="1">
      <alignment horizontal="center" vertical="center"/>
    </xf>
    <xf numFmtId="0" fontId="20" fillId="0" borderId="25" xfId="35" applyFont="1" applyFill="1" applyBorder="1" applyAlignment="1">
      <alignment horizontal="center" vertical="center"/>
    </xf>
    <xf numFmtId="0" fontId="20" fillId="0" borderId="26" xfId="35" applyFont="1" applyFill="1" applyBorder="1" applyAlignment="1">
      <alignment horizontal="center" vertical="center"/>
    </xf>
    <xf numFmtId="0" fontId="20" fillId="0" borderId="28" xfId="35" applyFont="1" applyFill="1" applyBorder="1" applyAlignment="1">
      <alignment horizontal="center" vertical="center"/>
    </xf>
    <xf numFmtId="0" fontId="20" fillId="0" borderId="17" xfId="35" applyFont="1" applyFill="1" applyBorder="1" applyAlignment="1">
      <alignment horizontal="center" vertical="center"/>
    </xf>
    <xf numFmtId="0" fontId="20" fillId="0" borderId="18" xfId="35" applyFont="1" applyFill="1" applyBorder="1" applyAlignment="1">
      <alignment horizontal="center" vertical="center"/>
    </xf>
    <xf numFmtId="0" fontId="11" fillId="0" borderId="13" xfId="35" applyFont="1" applyFill="1" applyBorder="1" applyAlignment="1">
      <alignment horizontal="left" vertical="center"/>
    </xf>
    <xf numFmtId="0" fontId="11" fillId="0" borderId="14" xfId="35" applyFont="1" applyFill="1" applyBorder="1" applyAlignment="1">
      <alignment horizontal="left" vertical="center"/>
    </xf>
    <xf numFmtId="0" fontId="11" fillId="0" borderId="10" xfId="35" applyFont="1" applyFill="1" applyBorder="1" applyAlignment="1">
      <alignment horizontal="left" vertical="center"/>
    </xf>
    <xf numFmtId="0" fontId="19" fillId="0" borderId="41" xfId="35" applyFont="1" applyFill="1" applyBorder="1" applyAlignment="1">
      <alignment horizontal="right" vertical="center"/>
    </xf>
    <xf numFmtId="0" fontId="19" fillId="20" borderId="81" xfId="35" applyFont="1" applyFill="1" applyBorder="1" applyAlignment="1">
      <alignment horizontal="right" vertical="center"/>
    </xf>
    <xf numFmtId="0" fontId="19" fillId="20" borderId="42" xfId="35" applyFont="1" applyFill="1" applyBorder="1" applyAlignment="1">
      <alignment horizontal="right" vertical="center"/>
    </xf>
    <xf numFmtId="0" fontId="11" fillId="0" borderId="35" xfId="35" applyFont="1" applyFill="1" applyBorder="1" applyAlignment="1">
      <alignment horizontal="left" vertical="center"/>
    </xf>
    <xf numFmtId="0" fontId="19" fillId="0" borderId="81" xfId="35" applyFont="1" applyFill="1" applyBorder="1" applyAlignment="1">
      <alignment horizontal="right" vertical="center"/>
    </xf>
    <xf numFmtId="0" fontId="19" fillId="0" borderId="42" xfId="35" applyFont="1" applyFill="1" applyBorder="1" applyAlignment="1">
      <alignment horizontal="right" vertical="center"/>
    </xf>
    <xf numFmtId="0" fontId="19" fillId="0" borderId="36" xfId="35" applyFont="1" applyFill="1" applyBorder="1" applyAlignment="1">
      <alignment horizontal="right" vertical="center"/>
    </xf>
    <xf numFmtId="0" fontId="11" fillId="0" borderId="73" xfId="35" applyFont="1" applyFill="1" applyBorder="1" applyAlignment="1">
      <alignment horizontal="justify" vertical="center"/>
    </xf>
    <xf numFmtId="0" fontId="11" fillId="0" borderId="74" xfId="35" applyFont="1" applyFill="1" applyBorder="1" applyAlignment="1">
      <alignment horizontal="justify" vertical="center"/>
    </xf>
    <xf numFmtId="0" fontId="11" fillId="0" borderId="11" xfId="35" applyFont="1" applyFill="1" applyBorder="1" applyAlignment="1">
      <alignment horizontal="left" vertical="center"/>
    </xf>
    <xf numFmtId="0" fontId="11" fillId="0" borderId="0" xfId="35" applyFont="1" applyFill="1" applyBorder="1" applyAlignment="1">
      <alignment horizontal="left" vertical="center"/>
    </xf>
    <xf numFmtId="0" fontId="11" fillId="0" borderId="12" xfId="35" applyFont="1" applyFill="1" applyBorder="1" applyAlignment="1">
      <alignment horizontal="left" vertical="center"/>
    </xf>
    <xf numFmtId="0" fontId="11" fillId="0" borderId="11" xfId="35" applyFont="1" applyFill="1" applyBorder="1" applyAlignment="1">
      <alignment horizontal="left" vertical="center" wrapText="1"/>
    </xf>
    <xf numFmtId="0" fontId="11" fillId="0" borderId="0" xfId="35" applyFont="1" applyFill="1" applyBorder="1" applyAlignment="1">
      <alignment horizontal="left" vertical="center" wrapText="1"/>
    </xf>
    <xf numFmtId="0" fontId="11" fillId="0" borderId="12" xfId="35" applyFont="1" applyFill="1" applyBorder="1" applyAlignment="1">
      <alignment horizontal="left" vertical="center" wrapText="1"/>
    </xf>
    <xf numFmtId="3" fontId="11" fillId="0" borderId="17" xfId="51" applyNumberFormat="1" applyFont="1" applyFill="1" applyBorder="1" applyAlignment="1" applyProtection="1">
      <alignment horizontal="center" vertical="center"/>
    </xf>
    <xf numFmtId="3" fontId="11" fillId="0" borderId="70" xfId="51" applyNumberFormat="1" applyFont="1" applyFill="1" applyBorder="1" applyAlignment="1" applyProtection="1">
      <alignment horizontal="center" vertical="center"/>
    </xf>
    <xf numFmtId="4" fontId="11" fillId="0" borderId="17" xfId="0" applyNumberFormat="1" applyFont="1" applyFill="1" applyBorder="1" applyAlignment="1">
      <alignment horizontal="right" vertical="center"/>
    </xf>
    <xf numFmtId="4" fontId="11" fillId="0" borderId="17" xfId="35" applyNumberFormat="1" applyFont="1" applyFill="1" applyBorder="1" applyAlignment="1">
      <alignment horizontal="right" vertical="center"/>
    </xf>
    <xf numFmtId="38" fontId="11" fillId="0" borderId="33" xfId="51" applyNumberFormat="1" applyFont="1" applyFill="1" applyBorder="1" applyAlignment="1" applyProtection="1">
      <alignment horizontal="center" vertical="center"/>
    </xf>
    <xf numFmtId="0" fontId="19" fillId="0" borderId="0" xfId="35" applyFont="1" applyFill="1" applyAlignment="1">
      <alignment horizontal="left" vertical="center" indent="7"/>
    </xf>
    <xf numFmtId="0" fontId="10" fillId="0" borderId="0" xfId="35" applyFont="1" applyFill="1" applyAlignment="1">
      <alignment horizontal="left" vertical="center" indent="7"/>
    </xf>
    <xf numFmtId="38" fontId="11" fillId="0" borderId="87" xfId="51" applyNumberFormat="1" applyFont="1" applyFill="1" applyBorder="1" applyAlignment="1" applyProtection="1">
      <alignment horizontal="center" vertical="center"/>
    </xf>
    <xf numFmtId="38" fontId="11" fillId="0" borderId="41" xfId="51" applyNumberFormat="1" applyFont="1" applyFill="1" applyBorder="1" applyAlignment="1" applyProtection="1">
      <alignment horizontal="center" vertical="center"/>
    </xf>
    <xf numFmtId="38" fontId="11" fillId="0" borderId="46" xfId="51" applyNumberFormat="1" applyFont="1" applyFill="1" applyBorder="1" applyAlignment="1" applyProtection="1">
      <alignment horizontal="center" vertical="center"/>
    </xf>
    <xf numFmtId="4" fontId="11" fillId="0" borderId="87" xfId="51" applyNumberFormat="1" applyFont="1" applyFill="1" applyBorder="1" applyAlignment="1" applyProtection="1">
      <alignment vertical="center"/>
    </xf>
    <xf numFmtId="4" fontId="11" fillId="0" borderId="41" xfId="51" applyNumberFormat="1" applyFont="1" applyFill="1" applyBorder="1" applyAlignment="1" applyProtection="1">
      <alignment vertical="center"/>
    </xf>
    <xf numFmtId="4" fontId="11" fillId="0" borderId="46" xfId="51" applyNumberFormat="1" applyFont="1" applyFill="1" applyBorder="1" applyAlignment="1" applyProtection="1">
      <alignment vertical="center"/>
    </xf>
    <xf numFmtId="49" fontId="11" fillId="0" borderId="91" xfId="36" applyNumberFormat="1" applyFont="1" applyBorder="1" applyAlignment="1">
      <alignment horizontal="justify" vertical="center" wrapText="1"/>
    </xf>
    <xf numFmtId="49" fontId="11" fillId="0" borderId="24" xfId="36" applyNumberFormat="1" applyFont="1" applyBorder="1" applyAlignment="1">
      <alignment horizontal="justify" vertical="center" wrapText="1"/>
    </xf>
    <xf numFmtId="49" fontId="11" fillId="0" borderId="92" xfId="36" applyNumberFormat="1" applyFont="1" applyBorder="1" applyAlignment="1">
      <alignment horizontal="justify" vertical="center" wrapText="1"/>
    </xf>
    <xf numFmtId="49" fontId="11" fillId="0" borderId="11" xfId="36" applyNumberFormat="1" applyFont="1" applyBorder="1" applyAlignment="1">
      <alignment horizontal="justify" vertical="center" wrapText="1"/>
    </xf>
    <xf numFmtId="49" fontId="11" fillId="0" borderId="0" xfId="36" applyNumberFormat="1" applyFont="1" applyBorder="1" applyAlignment="1">
      <alignment horizontal="justify" vertical="center" wrapText="1"/>
    </xf>
    <xf numFmtId="49" fontId="11" fillId="0" borderId="12" xfId="36" applyNumberFormat="1" applyFont="1" applyBorder="1" applyAlignment="1">
      <alignment horizontal="justify" vertical="center" wrapText="1"/>
    </xf>
    <xf numFmtId="49" fontId="11" fillId="0" borderId="43" xfId="36" applyNumberFormat="1" applyFont="1" applyBorder="1" applyAlignment="1">
      <alignment horizontal="justify" vertical="center" wrapText="1"/>
    </xf>
    <xf numFmtId="49" fontId="11" fillId="0" borderId="44" xfId="36" applyNumberFormat="1" applyFont="1" applyBorder="1" applyAlignment="1">
      <alignment horizontal="justify" vertical="center" wrapText="1"/>
    </xf>
    <xf numFmtId="49" fontId="11" fillId="0" borderId="45" xfId="36" applyNumberFormat="1" applyFont="1" applyBorder="1" applyAlignment="1">
      <alignment horizontal="justify" vertical="center" wrapText="1"/>
    </xf>
    <xf numFmtId="38" fontId="11" fillId="0" borderId="23" xfId="51" applyNumberFormat="1" applyFont="1" applyFill="1" applyBorder="1" applyAlignment="1" applyProtection="1">
      <alignment horizontal="left" vertical="center"/>
    </xf>
    <xf numFmtId="38" fontId="11" fillId="0" borderId="24" xfId="51" applyNumberFormat="1" applyFont="1" applyFill="1" applyBorder="1" applyAlignment="1" applyProtection="1">
      <alignment horizontal="left" vertical="center"/>
    </xf>
    <xf numFmtId="38" fontId="11" fillId="0" borderId="25" xfId="51" applyNumberFormat="1" applyFont="1" applyFill="1" applyBorder="1" applyAlignment="1" applyProtection="1">
      <alignment horizontal="left" vertical="center"/>
    </xf>
    <xf numFmtId="0" fontId="11" fillId="0" borderId="26" xfId="36" applyFont="1" applyBorder="1" applyAlignment="1">
      <alignment vertical="center"/>
    </xf>
    <xf numFmtId="0" fontId="11" fillId="0" borderId="27" xfId="36" applyFont="1" applyBorder="1" applyAlignment="1">
      <alignment vertical="center"/>
    </xf>
    <xf numFmtId="0" fontId="11" fillId="0" borderId="28" xfId="36" applyFont="1" applyBorder="1" applyAlignment="1">
      <alignment vertical="center"/>
    </xf>
    <xf numFmtId="0" fontId="11" fillId="0" borderId="23" xfId="36" applyFont="1" applyBorder="1" applyAlignment="1">
      <alignment horizontal="left" vertical="center"/>
    </xf>
    <xf numFmtId="0" fontId="11" fillId="0" borderId="24" xfId="36" applyFont="1" applyBorder="1" applyAlignment="1">
      <alignment horizontal="left" vertical="center"/>
    </xf>
    <xf numFmtId="0" fontId="11" fillId="0" borderId="25" xfId="36" applyFont="1" applyBorder="1" applyAlignment="1">
      <alignment horizontal="left" vertical="center"/>
    </xf>
    <xf numFmtId="0" fontId="19" fillId="20" borderId="19" xfId="36" applyFont="1" applyFill="1" applyBorder="1" applyAlignment="1">
      <alignment horizontal="right" vertical="center"/>
    </xf>
    <xf numFmtId="0" fontId="19" fillId="19" borderId="61" xfId="36" applyFont="1" applyFill="1" applyBorder="1" applyAlignment="1">
      <alignment horizontal="center" vertical="center"/>
    </xf>
    <xf numFmtId="0" fontId="19" fillId="19" borderId="82" xfId="36" applyFont="1" applyFill="1" applyBorder="1" applyAlignment="1">
      <alignment horizontal="center" vertical="center"/>
    </xf>
    <xf numFmtId="0" fontId="19" fillId="19" borderId="83" xfId="36" applyFont="1" applyFill="1" applyBorder="1" applyAlignment="1">
      <alignment horizontal="center" vertical="center"/>
    </xf>
    <xf numFmtId="0" fontId="19" fillId="19" borderId="84" xfId="36" applyFont="1" applyFill="1" applyBorder="1" applyAlignment="1">
      <alignment horizontal="center" vertical="center"/>
    </xf>
    <xf numFmtId="0" fontId="19" fillId="19" borderId="85" xfId="36" applyFont="1" applyFill="1" applyBorder="1" applyAlignment="1">
      <alignment horizontal="center" vertical="center"/>
    </xf>
    <xf numFmtId="0" fontId="19" fillId="19" borderId="86" xfId="36" applyFont="1" applyFill="1" applyBorder="1" applyAlignment="1">
      <alignment horizontal="center" vertical="center"/>
    </xf>
    <xf numFmtId="0" fontId="20" fillId="0" borderId="19" xfId="36" applyFont="1" applyBorder="1" applyAlignment="1">
      <alignment horizontal="center" vertical="center"/>
    </xf>
    <xf numFmtId="0" fontId="20" fillId="0" borderId="19" xfId="36" applyFont="1" applyBorder="1" applyAlignment="1">
      <alignment horizontal="center" vertical="center" wrapText="1"/>
    </xf>
    <xf numFmtId="4" fontId="11" fillId="0" borderId="33" xfId="51" applyNumberFormat="1" applyFont="1" applyFill="1" applyBorder="1" applyAlignment="1" applyProtection="1">
      <alignment vertical="center"/>
    </xf>
    <xf numFmtId="38" fontId="20" fillId="0" borderId="19" xfId="51" applyNumberFormat="1" applyFont="1" applyFill="1" applyBorder="1" applyAlignment="1" applyProtection="1">
      <alignment horizontal="center" vertical="center" wrapText="1"/>
    </xf>
    <xf numFmtId="0" fontId="11" fillId="0" borderId="48" xfId="0" applyFont="1" applyBorder="1" applyAlignment="1">
      <alignment horizontal="left" vertical="center"/>
    </xf>
    <xf numFmtId="0" fontId="11" fillId="0" borderId="96" xfId="0" applyFont="1" applyBorder="1" applyAlignment="1">
      <alignment horizontal="left" vertical="center"/>
    </xf>
    <xf numFmtId="49" fontId="11" fillId="0" borderId="33" xfId="36" applyNumberFormat="1" applyFont="1" applyBorder="1" applyAlignment="1">
      <alignment horizontal="justify" vertical="center" wrapText="1"/>
    </xf>
    <xf numFmtId="0" fontId="11" fillId="0" borderId="33" xfId="36" applyNumberFormat="1" applyFont="1" applyBorder="1" applyAlignment="1">
      <alignment horizontal="center" vertical="center"/>
    </xf>
    <xf numFmtId="49" fontId="11" fillId="0" borderId="88" xfId="36" applyNumberFormat="1" applyFont="1" applyBorder="1" applyAlignment="1">
      <alignment horizontal="justify" vertical="center" wrapText="1"/>
    </xf>
    <xf numFmtId="49" fontId="11" fillId="0" borderId="89" xfId="36" applyNumberFormat="1" applyFont="1" applyBorder="1" applyAlignment="1">
      <alignment horizontal="justify" vertical="center" wrapText="1"/>
    </xf>
    <xf numFmtId="49" fontId="11" fillId="0" borderId="90" xfId="36" applyNumberFormat="1" applyFont="1" applyBorder="1" applyAlignment="1">
      <alignment horizontal="justify" vertical="center" wrapText="1"/>
    </xf>
    <xf numFmtId="0" fontId="11" fillId="0" borderId="87" xfId="36" applyNumberFormat="1" applyFont="1" applyBorder="1" applyAlignment="1">
      <alignment horizontal="center" vertical="center"/>
    </xf>
    <xf numFmtId="0" fontId="11" fillId="0" borderId="41" xfId="36" applyNumberFormat="1" applyFont="1" applyBorder="1" applyAlignment="1">
      <alignment horizontal="center" vertical="center"/>
    </xf>
    <xf numFmtId="0" fontId="11" fillId="0" borderId="46" xfId="36" applyNumberFormat="1" applyFont="1" applyBorder="1" applyAlignment="1">
      <alignment horizontal="center" vertical="center"/>
    </xf>
    <xf numFmtId="0" fontId="11" fillId="0" borderId="50" xfId="36" applyFont="1" applyBorder="1" applyAlignment="1">
      <alignment horizontal="left" vertical="center" wrapText="1"/>
    </xf>
    <xf numFmtId="0" fontId="11" fillId="0" borderId="0" xfId="36" applyFont="1" applyBorder="1" applyAlignment="1">
      <alignment horizontal="left" vertical="center" wrapText="1"/>
    </xf>
    <xf numFmtId="0" fontId="11" fillId="0" borderId="51" xfId="36" applyFont="1" applyBorder="1" applyAlignment="1">
      <alignment horizontal="left" vertical="center" wrapText="1"/>
    </xf>
    <xf numFmtId="0" fontId="11" fillId="0" borderId="26" xfId="36" applyFont="1" applyBorder="1" applyAlignment="1">
      <alignment horizontal="left" vertical="center" wrapText="1"/>
    </xf>
    <xf numFmtId="0" fontId="11" fillId="0" borderId="27" xfId="36" applyFont="1" applyBorder="1" applyAlignment="1">
      <alignment horizontal="left" vertical="center" wrapText="1"/>
    </xf>
    <xf numFmtId="0" fontId="11" fillId="0" borderId="28" xfId="36" applyFont="1" applyBorder="1" applyAlignment="1">
      <alignment horizontal="left" vertical="center" wrapText="1"/>
    </xf>
    <xf numFmtId="0" fontId="11" fillId="0" borderId="23" xfId="36" applyFont="1" applyBorder="1" applyAlignment="1">
      <alignment vertical="center"/>
    </xf>
    <xf numFmtId="0" fontId="11" fillId="0" borderId="24" xfId="36" applyFont="1" applyBorder="1" applyAlignment="1">
      <alignment vertical="center"/>
    </xf>
    <xf numFmtId="0" fontId="11" fillId="0" borderId="25" xfId="36" applyFont="1" applyBorder="1" applyAlignment="1">
      <alignment vertical="center"/>
    </xf>
    <xf numFmtId="49" fontId="11" fillId="0" borderId="93" xfId="36" applyNumberFormat="1" applyFont="1" applyBorder="1" applyAlignment="1">
      <alignment horizontal="justify" vertical="center" wrapText="1"/>
    </xf>
    <xf numFmtId="49" fontId="11" fillId="0" borderId="94" xfId="36" applyNumberFormat="1" applyFont="1" applyBorder="1" applyAlignment="1">
      <alignment horizontal="justify" vertical="center" wrapText="1"/>
    </xf>
    <xf numFmtId="49" fontId="11" fillId="0" borderId="95" xfId="36" applyNumberFormat="1" applyFont="1" applyBorder="1" applyAlignment="1">
      <alignment horizontal="justify" vertical="center" wrapText="1"/>
    </xf>
    <xf numFmtId="0" fontId="11" fillId="0" borderId="59" xfId="38" applyFont="1" applyBorder="1" applyAlignment="1">
      <alignment horizontal="left" vertical="center"/>
    </xf>
    <xf numFmtId="0" fontId="11" fillId="0" borderId="16" xfId="38" applyFont="1" applyBorder="1" applyAlignment="1">
      <alignment horizontal="left" vertical="center"/>
    </xf>
    <xf numFmtId="0" fontId="11" fillId="0" borderId="60" xfId="38" applyFont="1" applyBorder="1" applyAlignment="1">
      <alignment horizontal="left" vertical="center"/>
    </xf>
    <xf numFmtId="0" fontId="11" fillId="0" borderId="23" xfId="38" applyFont="1" applyBorder="1" applyAlignment="1">
      <alignment vertical="center"/>
    </xf>
    <xf numFmtId="0" fontId="11" fillId="0" borderId="24" xfId="38" applyFont="1" applyBorder="1" applyAlignment="1">
      <alignment vertical="center"/>
    </xf>
    <xf numFmtId="0" fontId="11" fillId="0" borderId="25" xfId="38" applyFont="1" applyBorder="1" applyAlignment="1">
      <alignment vertical="center"/>
    </xf>
    <xf numFmtId="0" fontId="19" fillId="20" borderId="19" xfId="38" applyNumberFormat="1" applyFont="1" applyFill="1" applyBorder="1" applyAlignment="1">
      <alignment horizontal="right" vertical="center"/>
    </xf>
    <xf numFmtId="0" fontId="19" fillId="19" borderId="61" xfId="38" applyFont="1" applyFill="1" applyBorder="1" applyAlignment="1">
      <alignment horizontal="center" vertical="center"/>
    </xf>
    <xf numFmtId="0" fontId="19" fillId="19" borderId="82" xfId="38" applyFont="1" applyFill="1" applyBorder="1" applyAlignment="1">
      <alignment horizontal="center" vertical="center"/>
    </xf>
    <xf numFmtId="0" fontId="19" fillId="19" borderId="54" xfId="38" applyFont="1" applyFill="1" applyBorder="1" applyAlignment="1">
      <alignment horizontal="center" vertical="center"/>
    </xf>
    <xf numFmtId="0" fontId="19" fillId="19" borderId="84" xfId="38" applyFont="1" applyFill="1" applyBorder="1" applyAlignment="1">
      <alignment horizontal="center" vertical="center"/>
    </xf>
    <xf numFmtId="0" fontId="19" fillId="19" borderId="85" xfId="38" applyFont="1" applyFill="1" applyBorder="1" applyAlignment="1">
      <alignment horizontal="center" vertical="center"/>
    </xf>
    <xf numFmtId="0" fontId="19" fillId="19" borderId="57" xfId="38" applyFont="1" applyFill="1" applyBorder="1" applyAlignment="1">
      <alignment horizontal="center" vertical="center"/>
    </xf>
    <xf numFmtId="0" fontId="11" fillId="0" borderId="26" xfId="38" applyFont="1" applyBorder="1" applyAlignment="1">
      <alignment horizontal="left" vertical="center"/>
    </xf>
    <xf numFmtId="0" fontId="11" fillId="0" borderId="27" xfId="38" applyFont="1" applyBorder="1" applyAlignment="1">
      <alignment horizontal="left" vertical="center"/>
    </xf>
    <xf numFmtId="0" fontId="11" fillId="0" borderId="28" xfId="38" applyFont="1" applyBorder="1" applyAlignment="1">
      <alignment horizontal="left" vertical="center"/>
    </xf>
    <xf numFmtId="14" fontId="11" fillId="0" borderId="26" xfId="38" applyNumberFormat="1" applyFont="1" applyBorder="1" applyAlignment="1">
      <alignment horizontal="center" vertical="center"/>
    </xf>
    <xf numFmtId="14" fontId="11" fillId="0" borderId="28" xfId="38" applyNumberFormat="1" applyFont="1" applyBorder="1" applyAlignment="1">
      <alignment horizontal="center" vertical="center"/>
    </xf>
    <xf numFmtId="0" fontId="11" fillId="0" borderId="23" xfId="38" applyFont="1" applyBorder="1" applyAlignment="1">
      <alignment horizontal="left" vertical="center"/>
    </xf>
    <xf numFmtId="0" fontId="11" fillId="0" borderId="24" xfId="38" applyFont="1" applyBorder="1" applyAlignment="1">
      <alignment horizontal="left" vertical="center"/>
    </xf>
    <xf numFmtId="0" fontId="11" fillId="0" borderId="25" xfId="38" applyFont="1" applyBorder="1" applyAlignment="1">
      <alignment horizontal="left" vertical="center"/>
    </xf>
    <xf numFmtId="0" fontId="19" fillId="0" borderId="0" xfId="35" applyFont="1" applyFill="1" applyAlignment="1">
      <alignment horizontal="left" vertical="center" indent="18"/>
    </xf>
    <xf numFmtId="0" fontId="10" fillId="0" borderId="0" xfId="35" applyFont="1" applyFill="1" applyAlignment="1">
      <alignment horizontal="left" vertical="center" indent="18"/>
    </xf>
    <xf numFmtId="0" fontId="11" fillId="0" borderId="88" xfId="0" applyFont="1" applyBorder="1" applyAlignment="1">
      <alignment vertical="center"/>
    </xf>
    <xf numFmtId="0" fontId="11" fillId="0" borderId="90" xfId="0" applyFont="1" applyBorder="1" applyAlignment="1">
      <alignment vertical="center"/>
    </xf>
    <xf numFmtId="49" fontId="11" fillId="0" borderId="88" xfId="37" applyNumberFormat="1" applyFont="1" applyBorder="1" applyAlignment="1">
      <alignment horizontal="center" vertical="center"/>
    </xf>
    <xf numFmtId="49" fontId="11" fillId="0" borderId="90" xfId="37" applyNumberFormat="1" applyFont="1" applyBorder="1" applyAlignment="1">
      <alignment horizontal="center" vertical="center"/>
    </xf>
    <xf numFmtId="4" fontId="11" fillId="0" borderId="87" xfId="37" applyNumberFormat="1" applyFont="1" applyBorder="1" applyAlignment="1">
      <alignment horizontal="right" vertical="center"/>
    </xf>
    <xf numFmtId="4" fontId="11" fillId="0" borderId="41" xfId="37" applyNumberFormat="1" applyFont="1" applyBorder="1" applyAlignment="1">
      <alignment horizontal="right" vertical="center"/>
    </xf>
    <xf numFmtId="4" fontId="11" fillId="0" borderId="46" xfId="37" applyNumberFormat="1" applyFont="1" applyBorder="1" applyAlignment="1">
      <alignment horizontal="right" vertical="center"/>
    </xf>
    <xf numFmtId="0" fontId="11" fillId="0" borderId="87" xfId="37" applyFont="1" applyBorder="1" applyAlignment="1">
      <alignment horizontal="center" vertical="center"/>
    </xf>
    <xf numFmtId="0" fontId="11" fillId="0" borderId="41" xfId="37" applyFont="1" applyBorder="1" applyAlignment="1">
      <alignment horizontal="center" vertical="center"/>
    </xf>
    <xf numFmtId="0" fontId="11" fillId="0" borderId="46" xfId="37" applyFont="1" applyBorder="1" applyAlignment="1">
      <alignment horizontal="center" vertical="center"/>
    </xf>
    <xf numFmtId="2" fontId="21" fillId="0" borderId="91" xfId="0" applyNumberFormat="1" applyFont="1" applyBorder="1" applyAlignment="1">
      <alignment horizontal="left" vertical="center" wrapText="1"/>
    </xf>
    <xf numFmtId="2" fontId="21" fillId="0" borderId="92" xfId="0" applyNumberFormat="1" applyFont="1" applyBorder="1" applyAlignment="1">
      <alignment horizontal="left" vertical="center" wrapText="1"/>
    </xf>
    <xf numFmtId="2" fontId="21" fillId="0" borderId="11" xfId="0" applyNumberFormat="1" applyFont="1" applyBorder="1" applyAlignment="1">
      <alignment horizontal="left" vertical="center" wrapText="1"/>
    </xf>
    <xf numFmtId="2" fontId="21" fillId="0" borderId="12" xfId="0" applyNumberFormat="1" applyFont="1" applyBorder="1" applyAlignment="1">
      <alignment horizontal="left" vertical="center" wrapText="1"/>
    </xf>
    <xf numFmtId="2" fontId="21" fillId="0" borderId="43" xfId="0" applyNumberFormat="1" applyFont="1" applyBorder="1" applyAlignment="1">
      <alignment horizontal="left" vertical="center" wrapText="1"/>
    </xf>
    <xf numFmtId="2" fontId="21" fillId="0" borderId="45" xfId="0" applyNumberFormat="1" applyFont="1" applyBorder="1" applyAlignment="1">
      <alignment horizontal="left" vertical="center" wrapText="1"/>
    </xf>
    <xf numFmtId="10" fontId="11" fillId="0" borderId="87" xfId="51" applyNumberFormat="1" applyFont="1" applyFill="1" applyBorder="1" applyAlignment="1" applyProtection="1">
      <alignment horizontal="center" vertical="center"/>
    </xf>
    <xf numFmtId="10" fontId="11" fillId="0" borderId="41" xfId="51" applyNumberFormat="1" applyFont="1" applyFill="1" applyBorder="1" applyAlignment="1" applyProtection="1">
      <alignment horizontal="center" vertical="center"/>
    </xf>
    <xf numFmtId="10" fontId="11" fillId="0" borderId="46" xfId="51" applyNumberFormat="1" applyFont="1" applyFill="1" applyBorder="1" applyAlignment="1" applyProtection="1">
      <alignment horizontal="center" vertical="center"/>
    </xf>
    <xf numFmtId="0" fontId="20" fillId="0" borderId="19" xfId="37" applyFont="1" applyBorder="1" applyAlignment="1">
      <alignment horizontal="center" vertical="center"/>
    </xf>
    <xf numFmtId="0" fontId="20" fillId="0" borderId="19" xfId="37" applyFont="1" applyBorder="1" applyAlignment="1">
      <alignment horizontal="center" vertical="center" wrapText="1"/>
    </xf>
    <xf numFmtId="0" fontId="11" fillId="0" borderId="41" xfId="37" applyFont="1" applyBorder="1" applyAlignment="1">
      <alignment horizontal="left" vertical="center"/>
    </xf>
    <xf numFmtId="0" fontId="11" fillId="0" borderId="93" xfId="0" applyFont="1" applyBorder="1" applyAlignment="1">
      <alignment vertical="center"/>
    </xf>
    <xf numFmtId="0" fontId="11" fillId="0" borderId="95" xfId="0" applyFont="1" applyBorder="1" applyAlignment="1">
      <alignment vertical="center"/>
    </xf>
    <xf numFmtId="0" fontId="19" fillId="20" borderId="29" xfId="37" applyNumberFormat="1" applyFont="1" applyFill="1" applyBorder="1" applyAlignment="1">
      <alignment horizontal="right" vertical="center"/>
    </xf>
    <xf numFmtId="0" fontId="19" fillId="20" borderId="30" xfId="37" applyNumberFormat="1" applyFont="1" applyFill="1" applyBorder="1" applyAlignment="1">
      <alignment horizontal="right" vertical="center"/>
    </xf>
    <xf numFmtId="0" fontId="11" fillId="0" borderId="97" xfId="37" applyFont="1" applyBorder="1" applyAlignment="1">
      <alignment horizontal="left" vertical="center"/>
    </xf>
    <xf numFmtId="0" fontId="11" fillId="0" borderId="88" xfId="0" applyFont="1" applyBorder="1" applyAlignment="1">
      <alignment horizontal="left" vertical="center" wrapText="1"/>
    </xf>
    <xf numFmtId="0" fontId="11" fillId="0" borderId="90" xfId="0" applyFont="1" applyBorder="1" applyAlignment="1">
      <alignment horizontal="left" vertical="center" wrapText="1"/>
    </xf>
    <xf numFmtId="0" fontId="11" fillId="0" borderId="35" xfId="37" applyFont="1" applyBorder="1" applyAlignment="1">
      <alignment horizontal="left" vertical="center"/>
    </xf>
    <xf numFmtId="0" fontId="11" fillId="0" borderId="23" xfId="37" applyFont="1" applyBorder="1" applyAlignment="1">
      <alignment horizontal="left" vertical="center"/>
    </xf>
    <xf numFmtId="0" fontId="11" fillId="0" borderId="24" xfId="37" applyFont="1" applyBorder="1" applyAlignment="1">
      <alignment horizontal="left" vertical="center"/>
    </xf>
    <xf numFmtId="0" fontId="11" fillId="0" borderId="25" xfId="37" applyFont="1" applyBorder="1" applyAlignment="1">
      <alignment horizontal="left" vertical="center"/>
    </xf>
    <xf numFmtId="0" fontId="11" fillId="0" borderId="26" xfId="37" applyFont="1" applyBorder="1" applyAlignment="1">
      <alignment horizontal="left" vertical="center"/>
    </xf>
    <xf numFmtId="0" fontId="11" fillId="0" borderId="27" xfId="37" applyFont="1" applyBorder="1" applyAlignment="1">
      <alignment horizontal="left" vertical="center"/>
    </xf>
    <xf numFmtId="0" fontId="11" fillId="0" borderId="28" xfId="37" applyFont="1" applyBorder="1" applyAlignment="1">
      <alignment horizontal="left" vertical="center"/>
    </xf>
    <xf numFmtId="0" fontId="19" fillId="19" borderId="61" xfId="37" applyFont="1" applyFill="1" applyBorder="1" applyAlignment="1">
      <alignment horizontal="center" vertical="center"/>
    </xf>
    <xf numFmtId="0" fontId="19" fillId="19" borderId="62" xfId="37" applyFont="1" applyFill="1" applyBorder="1" applyAlignment="1">
      <alignment horizontal="center" vertical="center"/>
    </xf>
    <xf numFmtId="0" fontId="19" fillId="19" borderId="63" xfId="37" applyFont="1" applyFill="1" applyBorder="1" applyAlignment="1">
      <alignment horizontal="center" vertical="center"/>
    </xf>
    <xf numFmtId="0" fontId="19" fillId="19" borderId="64" xfId="37" applyFont="1" applyFill="1" applyBorder="1" applyAlignment="1">
      <alignment horizontal="center" vertical="center"/>
    </xf>
    <xf numFmtId="0" fontId="19" fillId="19" borderId="65" xfId="37" applyFont="1" applyFill="1" applyBorder="1" applyAlignment="1">
      <alignment horizontal="center" vertical="center"/>
    </xf>
    <xf numFmtId="0" fontId="19" fillId="19" borderId="66" xfId="37" applyFont="1" applyFill="1" applyBorder="1" applyAlignment="1">
      <alignment horizontal="center" vertical="center"/>
    </xf>
    <xf numFmtId="0" fontId="11" fillId="0" borderId="50" xfId="37" applyFont="1" applyBorder="1" applyAlignment="1">
      <alignment horizontal="left" vertical="center" wrapText="1"/>
    </xf>
    <xf numFmtId="0" fontId="11" fillId="0" borderId="0" xfId="37" applyFont="1" applyBorder="1" applyAlignment="1">
      <alignment horizontal="left" vertical="center" wrapText="1"/>
    </xf>
    <xf numFmtId="0" fontId="11" fillId="0" borderId="51" xfId="37" applyFont="1" applyBorder="1" applyAlignment="1">
      <alignment horizontal="left" vertical="center" wrapText="1"/>
    </xf>
    <xf numFmtId="0" fontId="11" fillId="0" borderId="26" xfId="37" applyFont="1" applyBorder="1" applyAlignment="1">
      <alignment vertical="center"/>
    </xf>
    <xf numFmtId="0" fontId="11" fillId="0" borderId="27" xfId="37" applyFont="1" applyBorder="1" applyAlignment="1">
      <alignment vertical="center"/>
    </xf>
    <xf numFmtId="0" fontId="11" fillId="0" borderId="28" xfId="37" applyFont="1" applyBorder="1" applyAlignment="1">
      <alignment vertical="center"/>
    </xf>
    <xf numFmtId="2" fontId="21" fillId="0" borderId="88" xfId="0" applyNumberFormat="1" applyFont="1" applyBorder="1" applyAlignment="1">
      <alignment horizontal="left" vertical="center" wrapText="1"/>
    </xf>
    <xf numFmtId="2" fontId="21" fillId="0" borderId="89" xfId="0" applyNumberFormat="1" applyFont="1" applyBorder="1" applyAlignment="1">
      <alignment horizontal="left" vertical="center" wrapText="1"/>
    </xf>
    <xf numFmtId="0" fontId="11" fillId="0" borderId="89" xfId="0" applyFont="1" applyBorder="1" applyAlignment="1">
      <alignment horizontal="left" vertical="center" wrapText="1"/>
    </xf>
    <xf numFmtId="49" fontId="11" fillId="0" borderId="98" xfId="37" applyNumberFormat="1" applyFont="1" applyBorder="1" applyAlignment="1">
      <alignment horizontal="center" vertical="center"/>
    </xf>
    <xf numFmtId="49" fontId="11" fillId="0" borderId="99" xfId="37" applyNumberFormat="1" applyFont="1" applyBorder="1" applyAlignment="1">
      <alignment horizontal="center" vertical="center"/>
    </xf>
    <xf numFmtId="2" fontId="21" fillId="0" borderId="88" xfId="0" applyNumberFormat="1" applyFont="1" applyBorder="1" applyAlignment="1">
      <alignment horizontal="center" vertical="center" wrapText="1"/>
    </xf>
    <xf numFmtId="2" fontId="21" fillId="0" borderId="89" xfId="0" applyNumberFormat="1" applyFont="1" applyBorder="1" applyAlignment="1">
      <alignment horizontal="center" vertical="center" wrapText="1"/>
    </xf>
    <xf numFmtId="49" fontId="11" fillId="0" borderId="89" xfId="37" applyNumberFormat="1" applyFont="1" applyBorder="1" applyAlignment="1">
      <alignment horizontal="center" vertical="center"/>
    </xf>
    <xf numFmtId="49" fontId="11" fillId="0" borderId="93" xfId="37" applyNumberFormat="1" applyFont="1" applyBorder="1" applyAlignment="1">
      <alignment horizontal="center" vertical="center"/>
    </xf>
    <xf numFmtId="49" fontId="11" fillId="0" borderId="94" xfId="37" applyNumberFormat="1" applyFont="1" applyBorder="1" applyAlignment="1">
      <alignment horizontal="center" vertical="center"/>
    </xf>
    <xf numFmtId="0" fontId="19" fillId="20" borderId="19" xfId="37" applyNumberFormat="1" applyFont="1" applyFill="1" applyBorder="1" applyAlignment="1">
      <alignment horizontal="right" vertical="center"/>
    </xf>
    <xf numFmtId="0" fontId="19" fillId="0" borderId="0" xfId="35" applyFont="1" applyFill="1" applyAlignment="1">
      <alignment horizontal="left" vertical="center" indent="6"/>
    </xf>
    <xf numFmtId="0" fontId="10" fillId="0" borderId="0" xfId="35" applyFont="1" applyFill="1" applyAlignment="1">
      <alignment horizontal="left" vertical="center" indent="6"/>
    </xf>
    <xf numFmtId="0" fontId="11" fillId="0" borderId="50" xfId="37" applyFont="1" applyBorder="1" applyAlignment="1">
      <alignment vertical="center"/>
    </xf>
    <xf numFmtId="0" fontId="11" fillId="0" borderId="0" xfId="37" applyFont="1" applyBorder="1" applyAlignment="1">
      <alignment vertical="center"/>
    </xf>
    <xf numFmtId="0" fontId="11" fillId="0" borderId="51" xfId="37" applyFont="1" applyBorder="1" applyAlignment="1">
      <alignment vertical="center"/>
    </xf>
    <xf numFmtId="0" fontId="19" fillId="0" borderId="11" xfId="37" applyFont="1" applyFill="1" applyBorder="1" applyAlignment="1">
      <alignment horizontal="justify" vertical="center"/>
    </xf>
    <xf numFmtId="0" fontId="19" fillId="0" borderId="0" xfId="37" applyFont="1" applyFill="1" applyBorder="1" applyAlignment="1">
      <alignment horizontal="justify" vertical="center"/>
    </xf>
    <xf numFmtId="0" fontId="19" fillId="0" borderId="12" xfId="37" applyFont="1" applyFill="1" applyBorder="1" applyAlignment="1">
      <alignment horizontal="justify" vertical="center"/>
    </xf>
    <xf numFmtId="0" fontId="19" fillId="20" borderId="19" xfId="37" applyNumberFormat="1" applyFont="1" applyFill="1" applyBorder="1" applyAlignment="1">
      <alignment horizontal="justify" vertical="center"/>
    </xf>
    <xf numFmtId="0" fontId="11" fillId="0" borderId="23" xfId="37" applyFont="1" applyBorder="1" applyAlignment="1">
      <alignment vertical="center"/>
    </xf>
    <xf numFmtId="0" fontId="11" fillId="0" borderId="24" xfId="37" applyFont="1" applyBorder="1" applyAlignment="1">
      <alignment vertical="center"/>
    </xf>
    <xf numFmtId="0" fontId="11" fillId="0" borderId="25" xfId="37" applyFont="1" applyBorder="1" applyAlignment="1">
      <alignment vertical="center"/>
    </xf>
    <xf numFmtId="0" fontId="19" fillId="0" borderId="0" xfId="35" applyFont="1" applyFill="1" applyAlignment="1">
      <alignment horizontal="left" vertical="center" indent="4"/>
    </xf>
    <xf numFmtId="0" fontId="10" fillId="0" borderId="0" xfId="35" applyFont="1" applyFill="1" applyAlignment="1">
      <alignment horizontal="left" vertical="center" indent="4"/>
    </xf>
    <xf numFmtId="0" fontId="19" fillId="19" borderId="82" xfId="37" applyFont="1" applyFill="1" applyBorder="1" applyAlignment="1">
      <alignment horizontal="center" vertical="center"/>
    </xf>
    <xf numFmtId="0" fontId="19" fillId="19" borderId="83" xfId="37" applyFont="1" applyFill="1" applyBorder="1" applyAlignment="1">
      <alignment horizontal="center" vertical="center"/>
    </xf>
    <xf numFmtId="0" fontId="19" fillId="19" borderId="84" xfId="37" applyFont="1" applyFill="1" applyBorder="1" applyAlignment="1">
      <alignment horizontal="center" vertical="center"/>
    </xf>
    <xf numFmtId="0" fontId="19" fillId="19" borderId="85" xfId="37" applyFont="1" applyFill="1" applyBorder="1" applyAlignment="1">
      <alignment horizontal="center" vertical="center"/>
    </xf>
    <xf numFmtId="0" fontId="19" fillId="19" borderId="86" xfId="37" applyFont="1" applyFill="1" applyBorder="1" applyAlignment="1">
      <alignment horizontal="center" vertical="center"/>
    </xf>
    <xf numFmtId="0" fontId="20" fillId="0" borderId="19" xfId="37" applyFont="1" applyBorder="1" applyAlignment="1">
      <alignment horizontal="justify" vertical="center"/>
    </xf>
    <xf numFmtId="0" fontId="20" fillId="0" borderId="17" xfId="37" applyFont="1" applyBorder="1" applyAlignment="1">
      <alignment horizontal="justify" vertical="center"/>
    </xf>
    <xf numFmtId="0" fontId="20" fillId="0" borderId="100" xfId="37" applyFont="1" applyBorder="1" applyAlignment="1">
      <alignment horizontal="justify" vertical="center"/>
    </xf>
    <xf numFmtId="0" fontId="20" fillId="0" borderId="101" xfId="37" applyFont="1" applyBorder="1" applyAlignment="1">
      <alignment horizontal="justify" vertical="center"/>
    </xf>
    <xf numFmtId="0" fontId="20" fillId="0" borderId="102" xfId="37" applyFont="1" applyBorder="1" applyAlignment="1">
      <alignment horizontal="justify" vertical="center"/>
    </xf>
    <xf numFmtId="0" fontId="19" fillId="0" borderId="43" xfId="37" applyFont="1" applyBorder="1" applyAlignment="1">
      <alignment horizontal="justify" vertical="center"/>
    </xf>
    <xf numFmtId="0" fontId="19" fillId="0" borderId="44" xfId="37" applyFont="1" applyBorder="1" applyAlignment="1">
      <alignment horizontal="justify" vertical="center"/>
    </xf>
    <xf numFmtId="0" fontId="19" fillId="0" borderId="45" xfId="37" applyFont="1" applyBorder="1" applyAlignment="1">
      <alignment horizontal="justify" vertical="center"/>
    </xf>
    <xf numFmtId="0" fontId="19" fillId="0" borderId="88" xfId="37" applyFont="1" applyFill="1" applyBorder="1" applyAlignment="1">
      <alignment horizontal="justify" vertical="center"/>
    </xf>
    <xf numFmtId="0" fontId="19" fillId="0" borderId="89" xfId="37" applyFont="1" applyFill="1" applyBorder="1" applyAlignment="1">
      <alignment horizontal="justify" vertical="center"/>
    </xf>
    <xf numFmtId="0" fontId="19" fillId="0" borderId="90" xfId="37" applyFont="1" applyFill="1" applyBorder="1" applyAlignment="1">
      <alignment horizontal="justify" vertical="center"/>
    </xf>
    <xf numFmtId="0" fontId="11" fillId="0" borderId="88" xfId="0" applyFont="1" applyBorder="1" applyAlignment="1">
      <alignment horizontal="justify" vertical="center"/>
    </xf>
    <xf numFmtId="0" fontId="11" fillId="0" borderId="89" xfId="0" applyFont="1" applyBorder="1" applyAlignment="1">
      <alignment horizontal="justify" vertical="center"/>
    </xf>
    <xf numFmtId="0" fontId="11" fillId="0" borderId="90" xfId="0" applyFont="1" applyBorder="1" applyAlignment="1">
      <alignment horizontal="justify" vertical="center"/>
    </xf>
    <xf numFmtId="0" fontId="11" fillId="0" borderId="44" xfId="37" applyFont="1" applyFill="1" applyBorder="1" applyAlignment="1">
      <alignment horizontal="justify" vertical="center"/>
    </xf>
    <xf numFmtId="0" fontId="19" fillId="20" borderId="30" xfId="37" applyFont="1" applyFill="1" applyBorder="1" applyAlignment="1">
      <alignment horizontal="justify" vertical="center"/>
    </xf>
    <xf numFmtId="0" fontId="19" fillId="20" borderId="106" xfId="37" applyFont="1" applyFill="1" applyBorder="1" applyAlignment="1">
      <alignment horizontal="justify" vertical="center"/>
    </xf>
    <xf numFmtId="0" fontId="11" fillId="0" borderId="88" xfId="0" applyFont="1" applyFill="1" applyBorder="1" applyAlignment="1">
      <alignment horizontal="justify" vertical="center"/>
    </xf>
    <xf numFmtId="0" fontId="11" fillId="0" borderId="89" xfId="0" applyFont="1" applyFill="1" applyBorder="1" applyAlignment="1">
      <alignment horizontal="justify" vertical="center"/>
    </xf>
    <xf numFmtId="0" fontId="11" fillId="0" borderId="90" xfId="0" applyFont="1" applyFill="1" applyBorder="1" applyAlignment="1">
      <alignment horizontal="justify" vertical="center"/>
    </xf>
    <xf numFmtId="0" fontId="11" fillId="0" borderId="88" xfId="37" applyFont="1" applyFill="1" applyBorder="1" applyAlignment="1">
      <alignment horizontal="justify" vertical="center"/>
    </xf>
    <xf numFmtId="0" fontId="11" fillId="0" borderId="89" xfId="37" applyFont="1" applyFill="1" applyBorder="1" applyAlignment="1">
      <alignment horizontal="justify" vertical="center"/>
    </xf>
    <xf numFmtId="0" fontId="11" fillId="0" borderId="90" xfId="37" applyFont="1" applyFill="1" applyBorder="1" applyAlignment="1">
      <alignment horizontal="justify" vertical="center"/>
    </xf>
    <xf numFmtId="0" fontId="11" fillId="0" borderId="40" xfId="37" applyFont="1" applyFill="1" applyBorder="1" applyAlignment="1">
      <alignment horizontal="justify" vertical="center"/>
    </xf>
    <xf numFmtId="0" fontId="11" fillId="0" borderId="107" xfId="37" applyFont="1" applyFill="1" applyBorder="1" applyAlignment="1">
      <alignment horizontal="justify" vertical="center"/>
    </xf>
    <xf numFmtId="0" fontId="11" fillId="0" borderId="103" xfId="37" applyFont="1" applyFill="1" applyBorder="1" applyAlignment="1">
      <alignment horizontal="justify" vertical="center" wrapText="1"/>
    </xf>
    <xf numFmtId="0" fontId="11" fillId="0" borderId="104" xfId="37" applyFont="1" applyFill="1" applyBorder="1" applyAlignment="1">
      <alignment horizontal="justify" vertical="center" wrapText="1"/>
    </xf>
    <xf numFmtId="0" fontId="11" fillId="0" borderId="105" xfId="37" applyFont="1" applyFill="1" applyBorder="1" applyAlignment="1">
      <alignment horizontal="justify" vertical="center" wrapText="1"/>
    </xf>
    <xf numFmtId="0" fontId="11" fillId="0" borderId="108" xfId="37" applyFont="1" applyFill="1" applyBorder="1" applyAlignment="1">
      <alignment horizontal="justify" vertical="center" wrapText="1"/>
    </xf>
    <xf numFmtId="0" fontId="11" fillId="0" borderId="27" xfId="37" applyFont="1" applyFill="1" applyBorder="1" applyAlignment="1">
      <alignment horizontal="justify" vertical="center" wrapText="1"/>
    </xf>
    <xf numFmtId="0" fontId="11" fillId="0" borderId="109" xfId="37" applyFont="1" applyFill="1" applyBorder="1" applyAlignment="1">
      <alignment horizontal="justify" vertical="center" wrapText="1"/>
    </xf>
    <xf numFmtId="0" fontId="11" fillId="0" borderId="43" xfId="37" applyFont="1" applyFill="1" applyBorder="1" applyAlignment="1">
      <alignment horizontal="justify" vertical="center"/>
    </xf>
    <xf numFmtId="40" fontId="24" fillId="0" borderId="40" xfId="51" applyFill="1" applyBorder="1" applyAlignment="1" applyProtection="1">
      <alignment horizontal="center" vertical="center"/>
    </xf>
    <xf numFmtId="40" fontId="24" fillId="0" borderId="107" xfId="51" applyFill="1" applyBorder="1" applyAlignment="1" applyProtection="1">
      <alignment horizontal="center" vertical="center"/>
    </xf>
    <xf numFmtId="40" fontId="24" fillId="0" borderId="40" xfId="51" applyFill="1" applyBorder="1" applyAlignment="1">
      <alignment horizontal="center" vertical="center"/>
    </xf>
    <xf numFmtId="40" fontId="24" fillId="0" borderId="107" xfId="51" applyFill="1" applyBorder="1" applyAlignment="1">
      <alignment horizontal="center" vertical="center"/>
    </xf>
  </cellXfs>
  <cellStyles count="73">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Incorreto" xfId="30" builtinId="27" customBuiltin="1"/>
    <cellStyle name="Neutra" xfId="31" builtinId="28" customBuiltin="1"/>
    <cellStyle name="Normal" xfId="0" builtinId="0"/>
    <cellStyle name="Normal 2" xfId="53"/>
    <cellStyle name="Normal 2 2" xfId="54"/>
    <cellStyle name="Normal 3" xfId="55"/>
    <cellStyle name="Normal 4" xfId="56"/>
    <cellStyle name="Normal 4 2" xfId="57"/>
    <cellStyle name="Normal 5" xfId="58"/>
    <cellStyle name="Normal 6" xfId="52"/>
    <cellStyle name="Normal 7" xfId="59"/>
    <cellStyle name="Normal_PP-2A" xfId="32"/>
    <cellStyle name="Normal_PP-II" xfId="33"/>
    <cellStyle name="Normal_PP-III" xfId="34"/>
    <cellStyle name="Normal_PP-IV" xfId="35"/>
    <cellStyle name="Normal_PP-V" xfId="36"/>
    <cellStyle name="Normal_PP-VI" xfId="37"/>
    <cellStyle name="Normal_PP-X" xfId="38"/>
    <cellStyle name="Nota" xfId="39" builtinId="10" customBuiltin="1"/>
    <cellStyle name="Porcentagem" xfId="40" builtinId="5"/>
    <cellStyle name="Porcentagem 2" xfId="60"/>
    <cellStyle name="Saída" xfId="41" builtinId="21" customBuiltin="1"/>
    <cellStyle name="Separador de milhares 2" xfId="61"/>
    <cellStyle name="Separador de milhares 2 2" xfId="62"/>
    <cellStyle name="Separador de milhares 2_4. UMMs - Orçamento ajustado - SINAPI ATUALIZADO" xfId="63"/>
    <cellStyle name="Separador de milhares 3" xfId="64"/>
    <cellStyle name="Separador de milhares 4" xfId="65"/>
    <cellStyle name="Separador de milhares 5" xfId="66"/>
    <cellStyle name="Separador de milhares 6" xfId="67"/>
    <cellStyle name="Separador de milhares 7" xfId="68"/>
    <cellStyle name="Separador de milhares 7 2" xfId="69"/>
    <cellStyle name="Separador de milhares 8" xfId="70"/>
    <cellStyle name="Texto de Aviso" xfId="42" builtinId="11" customBuiltin="1"/>
    <cellStyle name="Texto Explicativo" xfId="43" builtinId="53" customBuiltin="1"/>
    <cellStyle name="Título 1" xfId="44" builtinId="16" customBuiltin="1"/>
    <cellStyle name="Título 1 1" xfId="45"/>
    <cellStyle name="Título 1 1 1" xfId="46"/>
    <cellStyle name="Título 2" xfId="47" builtinId="17" customBuiltin="1"/>
    <cellStyle name="Título 3" xfId="48" builtinId="18" customBuiltin="1"/>
    <cellStyle name="Título 4" xfId="49" builtinId="19" customBuiltin="1"/>
    <cellStyle name="Título 5" xfId="71"/>
    <cellStyle name="Título 6" xfId="72"/>
    <cellStyle name="Total" xfId="50" builtinId="25" customBuiltin="1"/>
    <cellStyle name="Vírgula" xfId="51"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6666"/>
      <rgbColor rgb="00FFFFC0"/>
      <rgbColor rgb="00CCFFFF"/>
      <rgbColor rgb="00660066"/>
      <rgbColor rgb="00FF8080"/>
      <rgbColor rgb="000066CC"/>
      <rgbColor rgb="00E3E3E3"/>
      <rgbColor rgb="00000080"/>
      <rgbColor rgb="00FF00FF"/>
      <rgbColor rgb="00FFFF00"/>
      <rgbColor rgb="0000FFFF"/>
      <rgbColor rgb="00800080"/>
      <rgbColor rgb="00800000"/>
      <rgbColor rgb="00008080"/>
      <rgbColor rgb="000000FF"/>
      <rgbColor rgb="0000CCFF"/>
      <rgbColor rgb="00CCFFFF"/>
      <rgbColor rgb="00A0E0E0"/>
      <rgbColor rgb="00FFFF99"/>
      <rgbColor rgb="00A6CAF0"/>
      <rgbColor rgb="00CC9CCC"/>
      <rgbColor rgb="00CC99FF"/>
      <rgbColor rgb="00BFBFBF"/>
      <rgbColor rgb="003333CC"/>
      <rgbColor rgb="0033CCCC"/>
      <rgbColor rgb="00999933"/>
      <rgbColor rgb="00FFCC00"/>
      <rgbColor rgb="00FF9900"/>
      <rgbColor rgb="00FF6600"/>
      <rgbColor rgb="00666699"/>
      <rgbColor rgb="00969696"/>
      <rgbColor rgb="00003366"/>
      <rgbColor rgb="00339966"/>
      <rgbColor rgb="00003300"/>
      <rgbColor rgb="00333300"/>
      <rgbColor rgb="0099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19050</xdr:colOff>
      <xdr:row>3</xdr:row>
      <xdr:rowOff>0</xdr:rowOff>
    </xdr:to>
    <xdr:pic>
      <xdr:nvPicPr>
        <xdr:cNvPr id="2"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66925"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381000</xdr:colOff>
      <xdr:row>3</xdr:row>
      <xdr:rowOff>0</xdr:rowOff>
    </xdr:to>
    <xdr:pic>
      <xdr:nvPicPr>
        <xdr:cNvPr id="9289"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19050</xdr:colOff>
      <xdr:row>3</xdr:row>
      <xdr:rowOff>0</xdr:rowOff>
    </xdr:to>
    <xdr:pic>
      <xdr:nvPicPr>
        <xdr:cNvPr id="1097"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2400300</xdr:colOff>
      <xdr:row>3</xdr:row>
      <xdr:rowOff>0</xdr:rowOff>
    </xdr:to>
    <xdr:pic>
      <xdr:nvPicPr>
        <xdr:cNvPr id="2121"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2400300</xdr:colOff>
      <xdr:row>3</xdr:row>
      <xdr:rowOff>0</xdr:rowOff>
    </xdr:to>
    <xdr:pic>
      <xdr:nvPicPr>
        <xdr:cNvPr id="3145"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1724025</xdr:colOff>
      <xdr:row>3</xdr:row>
      <xdr:rowOff>0</xdr:rowOff>
    </xdr:to>
    <xdr:pic>
      <xdr:nvPicPr>
        <xdr:cNvPr id="4169" name="Imagem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771525</xdr:colOff>
      <xdr:row>3</xdr:row>
      <xdr:rowOff>0</xdr:rowOff>
    </xdr:to>
    <xdr:pic>
      <xdr:nvPicPr>
        <xdr:cNvPr id="5195"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1952625</xdr:colOff>
      <xdr:row>3</xdr:row>
      <xdr:rowOff>0</xdr:rowOff>
    </xdr:to>
    <xdr:pic>
      <xdr:nvPicPr>
        <xdr:cNvPr id="6217" name="Imagem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38100</xdr:colOff>
      <xdr:row>3</xdr:row>
      <xdr:rowOff>0</xdr:rowOff>
    </xdr:to>
    <xdr:pic>
      <xdr:nvPicPr>
        <xdr:cNvPr id="7241"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14</xdr:row>
      <xdr:rowOff>28575</xdr:rowOff>
    </xdr:from>
    <xdr:to>
      <xdr:col>7</xdr:col>
      <xdr:colOff>0</xdr:colOff>
      <xdr:row>15</xdr:row>
      <xdr:rowOff>161925</xdr:rowOff>
    </xdr:to>
    <xdr:sp macro="" textlink="" fLocksText="0">
      <xdr:nvSpPr>
        <xdr:cNvPr id="8193" name="Texto 44"/>
        <xdr:cNvSpPr txBox="1">
          <a:spLocks noChangeArrowheads="1"/>
        </xdr:cNvSpPr>
      </xdr:nvSpPr>
      <xdr:spPr bwMode="auto">
        <a:xfrm>
          <a:off x="6048375" y="1581150"/>
          <a:ext cx="0" cy="276225"/>
        </a:xfrm>
        <a:prstGeom prst="rect">
          <a:avLst/>
        </a:prstGeom>
        <a:solidFill>
          <a:srgbClr val="FFFFFF"/>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pt-BR" sz="800" b="0" i="0" u="none" strike="noStrike" baseline="0">
              <a:solidFill>
                <a:srgbClr val="000000"/>
              </a:solidFill>
              <a:latin typeface="Arial"/>
              <a:cs typeface="Arial"/>
            </a:rPr>
            <a:t>OBSERVAÇÕES</a:t>
          </a:r>
        </a:p>
      </xdr:txBody>
    </xdr:sp>
    <xdr:clientData/>
  </xdr:twoCellAnchor>
  <xdr:twoCellAnchor editAs="oneCell">
    <xdr:from>
      <xdr:col>0</xdr:col>
      <xdr:colOff>0</xdr:colOff>
      <xdr:row>0</xdr:row>
      <xdr:rowOff>0</xdr:rowOff>
    </xdr:from>
    <xdr:to>
      <xdr:col>2</xdr:col>
      <xdr:colOff>590550</xdr:colOff>
      <xdr:row>3</xdr:row>
      <xdr:rowOff>0</xdr:rowOff>
    </xdr:to>
    <xdr:pic>
      <xdr:nvPicPr>
        <xdr:cNvPr id="8340"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tabSelected="1" view="pageBreakPreview" topLeftCell="A35" zoomScaleNormal="95" zoomScaleSheetLayoutView="100" workbookViewId="0">
      <selection activeCell="I41" sqref="I41"/>
    </sheetView>
  </sheetViews>
  <sheetFormatPr defaultRowHeight="12.75" x14ac:dyDescent="0.2"/>
  <cols>
    <col min="1" max="1" width="30.7109375" style="6" customWidth="1"/>
    <col min="2" max="2" width="11.28515625" style="6" bestFit="1" customWidth="1"/>
    <col min="3" max="3" width="12.28515625" style="6" bestFit="1" customWidth="1"/>
    <col min="4" max="4" width="9.28515625" style="6" bestFit="1" customWidth="1"/>
    <col min="5" max="5" width="65.7109375" style="6" customWidth="1"/>
    <col min="6" max="6" width="7" style="6" bestFit="1" customWidth="1"/>
    <col min="7" max="16384" width="9.140625" style="6"/>
  </cols>
  <sheetData>
    <row r="1" spans="1:6" s="1" customFormat="1" x14ac:dyDescent="0.2">
      <c r="B1" s="324" t="s">
        <v>0</v>
      </c>
      <c r="C1" s="324"/>
      <c r="D1" s="324"/>
      <c r="E1" s="324"/>
      <c r="F1" s="324"/>
    </row>
    <row r="2" spans="1:6" s="1" customFormat="1" x14ac:dyDescent="0.2">
      <c r="B2" s="325" t="s">
        <v>1</v>
      </c>
      <c r="C2" s="325"/>
      <c r="D2" s="325"/>
      <c r="E2" s="325"/>
      <c r="F2" s="325"/>
    </row>
    <row r="3" spans="1:6" s="1" customFormat="1" x14ac:dyDescent="0.2">
      <c r="B3" s="326" t="s">
        <v>201</v>
      </c>
      <c r="C3" s="326"/>
      <c r="D3" s="326"/>
      <c r="E3" s="326"/>
      <c r="F3" s="326"/>
    </row>
    <row r="4" spans="1:6" s="1" customFormat="1" x14ac:dyDescent="0.2"/>
    <row r="5" spans="1:6" s="1" customFormat="1" x14ac:dyDescent="0.2">
      <c r="A5" s="327" t="s">
        <v>206</v>
      </c>
      <c r="B5" s="327"/>
      <c r="C5" s="327"/>
      <c r="D5" s="327"/>
      <c r="E5" s="327"/>
      <c r="F5" s="327"/>
    </row>
    <row r="6" spans="1:6" s="1" customFormat="1" x14ac:dyDescent="0.2"/>
    <row r="7" spans="1:6" s="1" customFormat="1" x14ac:dyDescent="0.2">
      <c r="A7" s="328" t="s">
        <v>3</v>
      </c>
      <c r="B7" s="329"/>
      <c r="C7" s="329"/>
      <c r="D7" s="330"/>
      <c r="E7" s="226" t="s">
        <v>4</v>
      </c>
      <c r="F7" s="227" t="s">
        <v>145</v>
      </c>
    </row>
    <row r="8" spans="1:6" s="1" customFormat="1" x14ac:dyDescent="0.2">
      <c r="A8" s="316" t="str">
        <f>PFS!A9</f>
        <v>APOIO TÉCNICO PARA IMPLANTAÇÃO DAS AÇÕES DO PROGRAMA DESENVOLVIMENTO REGIONAL TERRITORIAL SUSTENTÁVEL, ECONOMIA SOLIDÁRIA E ECONOMIA CRIATIVA, NO ÂMBITO DA 4.ª/SR</v>
      </c>
      <c r="B8" s="317"/>
      <c r="C8" s="317"/>
      <c r="D8" s="318"/>
      <c r="E8" s="322"/>
      <c r="F8" s="322"/>
    </row>
    <row r="9" spans="1:6" s="1" customFormat="1" x14ac:dyDescent="0.2">
      <c r="A9" s="316"/>
      <c r="B9" s="317"/>
      <c r="C9" s="317"/>
      <c r="D9" s="318"/>
      <c r="E9" s="322"/>
      <c r="F9" s="322"/>
    </row>
    <row r="10" spans="1:6" s="1" customFormat="1" x14ac:dyDescent="0.2">
      <c r="A10" s="319"/>
      <c r="B10" s="320"/>
      <c r="C10" s="320"/>
      <c r="D10" s="321"/>
      <c r="E10" s="323"/>
      <c r="F10" s="323"/>
    </row>
    <row r="11" spans="1:6" s="1" customFormat="1" x14ac:dyDescent="0.2">
      <c r="A11" s="328" t="s">
        <v>144</v>
      </c>
      <c r="B11" s="329"/>
      <c r="C11" s="329"/>
      <c r="D11" s="329"/>
      <c r="E11" s="329"/>
      <c r="F11" s="330"/>
    </row>
    <row r="12" spans="1:6" s="1" customFormat="1" x14ac:dyDescent="0.2">
      <c r="A12" s="331"/>
      <c r="B12" s="332"/>
      <c r="C12" s="332"/>
      <c r="D12" s="332"/>
      <c r="E12" s="332"/>
      <c r="F12" s="333"/>
    </row>
    <row r="13" spans="1:6" x14ac:dyDescent="0.2">
      <c r="A13" s="334"/>
      <c r="B13" s="335"/>
      <c r="C13" s="335"/>
      <c r="D13" s="335"/>
      <c r="E13" s="335"/>
      <c r="F13" s="336"/>
    </row>
    <row r="14" spans="1:6" x14ac:dyDescent="0.2">
      <c r="A14" s="280"/>
      <c r="B14" s="280"/>
      <c r="C14" s="280"/>
      <c r="D14" s="280"/>
      <c r="E14" s="280"/>
      <c r="F14" s="280"/>
    </row>
    <row r="15" spans="1:6" x14ac:dyDescent="0.2">
      <c r="A15" s="281" t="s">
        <v>207</v>
      </c>
      <c r="B15" s="282">
        <v>8</v>
      </c>
      <c r="D15" s="280"/>
      <c r="E15" s="280"/>
      <c r="F15" s="280"/>
    </row>
    <row r="16" spans="1:6" x14ac:dyDescent="0.2">
      <c r="A16" s="283"/>
      <c r="B16" s="283"/>
      <c r="C16" s="283"/>
      <c r="D16" s="283"/>
      <c r="E16" s="283"/>
      <c r="F16" s="283"/>
    </row>
    <row r="17" spans="1:7" x14ac:dyDescent="0.2">
      <c r="A17" s="337" t="s">
        <v>208</v>
      </c>
      <c r="B17" s="337"/>
      <c r="C17" s="337"/>
      <c r="D17" s="337"/>
      <c r="E17" s="337" t="s">
        <v>209</v>
      </c>
      <c r="F17" s="338" t="s">
        <v>210</v>
      </c>
    </row>
    <row r="18" spans="1:7" x14ac:dyDescent="0.2">
      <c r="A18" s="284" t="s">
        <v>211</v>
      </c>
      <c r="B18" s="285" t="s">
        <v>212</v>
      </c>
      <c r="C18" s="338" t="s">
        <v>213</v>
      </c>
      <c r="D18" s="338"/>
      <c r="E18" s="337"/>
      <c r="F18" s="338"/>
    </row>
    <row r="19" spans="1:7" s="290" customFormat="1" ht="63.75" x14ac:dyDescent="0.2">
      <c r="A19" s="286" t="s">
        <v>204</v>
      </c>
      <c r="B19" s="287">
        <v>1</v>
      </c>
      <c r="C19" s="340">
        <f>$B$15</f>
        <v>8</v>
      </c>
      <c r="D19" s="340"/>
      <c r="E19" s="288" t="s">
        <v>214</v>
      </c>
      <c r="F19" s="289">
        <f>C19*B19</f>
        <v>8</v>
      </c>
    </row>
    <row r="20" spans="1:7" s="290" customFormat="1" ht="51" x14ac:dyDescent="0.2">
      <c r="A20" s="291" t="s">
        <v>215</v>
      </c>
      <c r="B20" s="292">
        <v>2</v>
      </c>
      <c r="C20" s="341">
        <f>$B$15</f>
        <v>8</v>
      </c>
      <c r="D20" s="341"/>
      <c r="E20" s="293" t="s">
        <v>216</v>
      </c>
      <c r="F20" s="294">
        <f>C20*B20</f>
        <v>16</v>
      </c>
    </row>
    <row r="21" spans="1:7" s="290" customFormat="1" x14ac:dyDescent="0.2">
      <c r="A21" s="295"/>
      <c r="B21" s="296"/>
      <c r="C21" s="296"/>
      <c r="D21" s="296"/>
      <c r="E21" s="297"/>
      <c r="F21" s="298"/>
    </row>
    <row r="22" spans="1:7" x14ac:dyDescent="0.2">
      <c r="A22" s="337" t="s">
        <v>217</v>
      </c>
      <c r="B22" s="337"/>
      <c r="C22" s="337"/>
      <c r="D22" s="337"/>
      <c r="E22" s="337" t="s">
        <v>209</v>
      </c>
      <c r="F22" s="338" t="s">
        <v>210</v>
      </c>
    </row>
    <row r="23" spans="1:7" x14ac:dyDescent="0.2">
      <c r="A23" s="284" t="s">
        <v>218</v>
      </c>
      <c r="B23" s="285" t="s">
        <v>212</v>
      </c>
      <c r="C23" s="337" t="s">
        <v>213</v>
      </c>
      <c r="D23" s="337"/>
      <c r="E23" s="337"/>
      <c r="F23" s="338"/>
    </row>
    <row r="24" spans="1:7" ht="127.5" x14ac:dyDescent="0.2">
      <c r="A24" s="286" t="s">
        <v>219</v>
      </c>
      <c r="B24" s="287">
        <v>1</v>
      </c>
      <c r="C24" s="340">
        <f>$B$15</f>
        <v>8</v>
      </c>
      <c r="D24" s="340"/>
      <c r="E24" s="288" t="s">
        <v>244</v>
      </c>
      <c r="F24" s="289">
        <f>B24*C24</f>
        <v>8</v>
      </c>
    </row>
    <row r="25" spans="1:7" ht="127.5" x14ac:dyDescent="0.2">
      <c r="A25" s="299" t="s">
        <v>204</v>
      </c>
      <c r="B25" s="300">
        <f>B19</f>
        <v>1</v>
      </c>
      <c r="C25" s="342">
        <f>$B$15</f>
        <v>8</v>
      </c>
      <c r="D25" s="342"/>
      <c r="E25" s="301" t="s">
        <v>245</v>
      </c>
      <c r="F25" s="302">
        <f>B25*C25</f>
        <v>8</v>
      </c>
      <c r="G25" s="303"/>
    </row>
    <row r="26" spans="1:7" ht="76.5" x14ac:dyDescent="0.2">
      <c r="A26" s="291" t="s">
        <v>215</v>
      </c>
      <c r="B26" s="292">
        <f>B20</f>
        <v>2</v>
      </c>
      <c r="C26" s="341">
        <f>$B$15</f>
        <v>8</v>
      </c>
      <c r="D26" s="341"/>
      <c r="E26" s="293" t="s">
        <v>246</v>
      </c>
      <c r="F26" s="294">
        <f>B26*C26</f>
        <v>16</v>
      </c>
      <c r="G26" s="303"/>
    </row>
    <row r="27" spans="1:7" x14ac:dyDescent="0.2">
      <c r="A27" s="295"/>
      <c r="B27" s="296"/>
      <c r="C27" s="296"/>
      <c r="D27" s="296"/>
      <c r="E27" s="304"/>
      <c r="F27" s="298"/>
      <c r="G27" s="303"/>
    </row>
    <row r="28" spans="1:7" x14ac:dyDescent="0.2">
      <c r="A28" s="343" t="s">
        <v>220</v>
      </c>
      <c r="B28" s="343"/>
      <c r="C28" s="343"/>
      <c r="D28" s="343"/>
      <c r="E28" s="343" t="s">
        <v>209</v>
      </c>
      <c r="F28" s="339" t="s">
        <v>210</v>
      </c>
    </row>
    <row r="29" spans="1:7" ht="25.5" x14ac:dyDescent="0.2">
      <c r="A29" s="305" t="s">
        <v>218</v>
      </c>
      <c r="B29" s="306" t="s">
        <v>212</v>
      </c>
      <c r="C29" s="306" t="s">
        <v>221</v>
      </c>
      <c r="D29" s="306" t="s">
        <v>213</v>
      </c>
      <c r="E29" s="343"/>
      <c r="F29" s="339"/>
    </row>
    <row r="30" spans="1:7" ht="25.5" x14ac:dyDescent="0.2">
      <c r="A30" s="286" t="s">
        <v>204</v>
      </c>
      <c r="B30" s="287">
        <f>$B$19</f>
        <v>1</v>
      </c>
      <c r="C30" s="287">
        <v>18</v>
      </c>
      <c r="D30" s="287">
        <f>$B$15</f>
        <v>8</v>
      </c>
      <c r="E30" s="288" t="s">
        <v>251</v>
      </c>
      <c r="F30" s="289">
        <f>D30*C30*B30</f>
        <v>144</v>
      </c>
      <c r="G30" s="303"/>
    </row>
    <row r="31" spans="1:7" ht="25.5" x14ac:dyDescent="0.2">
      <c r="A31" s="291" t="s">
        <v>215</v>
      </c>
      <c r="B31" s="292">
        <f>$B$20</f>
        <v>2</v>
      </c>
      <c r="C31" s="292">
        <v>22</v>
      </c>
      <c r="D31" s="292">
        <f>$B$15</f>
        <v>8</v>
      </c>
      <c r="E31" s="293" t="s">
        <v>222</v>
      </c>
      <c r="F31" s="294">
        <f>D31*C31*B31</f>
        <v>352</v>
      </c>
      <c r="G31" s="303"/>
    </row>
    <row r="32" spans="1:7" x14ac:dyDescent="0.2">
      <c r="A32" s="295"/>
      <c r="B32" s="296"/>
      <c r="C32" s="296"/>
      <c r="D32" s="296"/>
      <c r="E32" s="304"/>
      <c r="F32" s="298"/>
      <c r="G32" s="303"/>
    </row>
    <row r="33" spans="1:6" x14ac:dyDescent="0.2">
      <c r="A33" s="343" t="s">
        <v>223</v>
      </c>
      <c r="B33" s="343"/>
      <c r="C33" s="343"/>
      <c r="D33" s="343"/>
      <c r="E33" s="343" t="s">
        <v>209</v>
      </c>
      <c r="F33" s="339" t="s">
        <v>210</v>
      </c>
    </row>
    <row r="34" spans="1:6" ht="25.5" x14ac:dyDescent="0.2">
      <c r="A34" s="305" t="s">
        <v>218</v>
      </c>
      <c r="B34" s="306" t="s">
        <v>212</v>
      </c>
      <c r="C34" s="306" t="s">
        <v>221</v>
      </c>
      <c r="D34" s="306" t="s">
        <v>213</v>
      </c>
      <c r="E34" s="343"/>
      <c r="F34" s="339"/>
    </row>
    <row r="35" spans="1:6" ht="25.5" x14ac:dyDescent="0.2">
      <c r="A35" s="286" t="s">
        <v>204</v>
      </c>
      <c r="B35" s="287">
        <f>$B$19</f>
        <v>1</v>
      </c>
      <c r="C35" s="287">
        <f>C30</f>
        <v>18</v>
      </c>
      <c r="D35" s="287">
        <f>$B$15</f>
        <v>8</v>
      </c>
      <c r="E35" s="288" t="s">
        <v>250</v>
      </c>
      <c r="F35" s="289">
        <f>D35*C35*B35</f>
        <v>144</v>
      </c>
    </row>
    <row r="36" spans="1:6" ht="25.5" x14ac:dyDescent="0.2">
      <c r="A36" s="291" t="s">
        <v>215</v>
      </c>
      <c r="B36" s="292">
        <f>$B$20</f>
        <v>2</v>
      </c>
      <c r="C36" s="292">
        <f>C31</f>
        <v>22</v>
      </c>
      <c r="D36" s="292">
        <f>$B$15</f>
        <v>8</v>
      </c>
      <c r="E36" s="293" t="s">
        <v>224</v>
      </c>
      <c r="F36" s="294">
        <f>D36*C36*B36</f>
        <v>352</v>
      </c>
    </row>
    <row r="37" spans="1:6" x14ac:dyDescent="0.2">
      <c r="A37" s="295"/>
      <c r="B37" s="296"/>
      <c r="C37" s="296"/>
      <c r="D37" s="296"/>
      <c r="E37" s="304"/>
      <c r="F37" s="298"/>
    </row>
    <row r="38" spans="1:6" x14ac:dyDescent="0.2">
      <c r="A38" s="343" t="s">
        <v>225</v>
      </c>
      <c r="B38" s="343"/>
      <c r="C38" s="343"/>
      <c r="D38" s="343"/>
      <c r="E38" s="343" t="s">
        <v>209</v>
      </c>
      <c r="F38" s="339" t="s">
        <v>210</v>
      </c>
    </row>
    <row r="39" spans="1:6" x14ac:dyDescent="0.2">
      <c r="A39" s="305" t="s">
        <v>226</v>
      </c>
      <c r="B39" s="306" t="s">
        <v>227</v>
      </c>
      <c r="C39" s="305" t="s">
        <v>228</v>
      </c>
      <c r="D39" s="306" t="s">
        <v>229</v>
      </c>
      <c r="E39" s="343"/>
      <c r="F39" s="339"/>
    </row>
    <row r="40" spans="1:6" ht="51" x14ac:dyDescent="0.2">
      <c r="A40" s="286" t="s">
        <v>230</v>
      </c>
      <c r="B40" s="307">
        <v>3</v>
      </c>
      <c r="C40" s="307">
        <v>1</v>
      </c>
      <c r="D40" s="287">
        <f t="shared" ref="D40:D45" si="0">$B$15</f>
        <v>8</v>
      </c>
      <c r="E40" s="308" t="s">
        <v>231</v>
      </c>
      <c r="F40" s="289">
        <f t="shared" ref="F40:F45" si="1">D40*(C40+B40)</f>
        <v>32</v>
      </c>
    </row>
    <row r="41" spans="1:6" ht="63.75" x14ac:dyDescent="0.2">
      <c r="A41" s="309" t="s">
        <v>232</v>
      </c>
      <c r="B41" s="310">
        <v>1</v>
      </c>
      <c r="C41" s="310">
        <v>0</v>
      </c>
      <c r="D41" s="311">
        <f t="shared" si="0"/>
        <v>8</v>
      </c>
      <c r="E41" s="312" t="s">
        <v>253</v>
      </c>
      <c r="F41" s="313">
        <f t="shared" si="1"/>
        <v>8</v>
      </c>
    </row>
    <row r="42" spans="1:6" ht="63.75" x14ac:dyDescent="0.2">
      <c r="A42" s="309" t="s">
        <v>233</v>
      </c>
      <c r="B42" s="310">
        <f>B40</f>
        <v>3</v>
      </c>
      <c r="C42" s="310">
        <v>1</v>
      </c>
      <c r="D42" s="311">
        <f t="shared" si="0"/>
        <v>8</v>
      </c>
      <c r="E42" s="312" t="s">
        <v>234</v>
      </c>
      <c r="F42" s="313">
        <f t="shared" si="1"/>
        <v>32</v>
      </c>
    </row>
    <row r="43" spans="1:6" ht="63.75" x14ac:dyDescent="0.2">
      <c r="A43" s="309" t="s">
        <v>235</v>
      </c>
      <c r="B43" s="310">
        <f>B40</f>
        <v>3</v>
      </c>
      <c r="C43" s="310">
        <v>1</v>
      </c>
      <c r="D43" s="311">
        <f t="shared" si="0"/>
        <v>8</v>
      </c>
      <c r="E43" s="312" t="s">
        <v>236</v>
      </c>
      <c r="F43" s="313">
        <f t="shared" si="1"/>
        <v>32</v>
      </c>
    </row>
    <row r="44" spans="1:6" ht="51" x14ac:dyDescent="0.2">
      <c r="A44" s="309" t="s">
        <v>237</v>
      </c>
      <c r="B44" s="310">
        <v>1</v>
      </c>
      <c r="C44" s="310">
        <v>0</v>
      </c>
      <c r="D44" s="311">
        <f t="shared" si="0"/>
        <v>8</v>
      </c>
      <c r="E44" s="312" t="s">
        <v>252</v>
      </c>
      <c r="F44" s="313">
        <f t="shared" si="1"/>
        <v>8</v>
      </c>
    </row>
    <row r="45" spans="1:6" ht="51" x14ac:dyDescent="0.2">
      <c r="A45" s="291" t="s">
        <v>238</v>
      </c>
      <c r="B45" s="314">
        <f>B43</f>
        <v>3</v>
      </c>
      <c r="C45" s="314">
        <v>0</v>
      </c>
      <c r="D45" s="292">
        <f t="shared" si="0"/>
        <v>8</v>
      </c>
      <c r="E45" s="315" t="s">
        <v>239</v>
      </c>
      <c r="F45" s="294">
        <f t="shared" si="1"/>
        <v>24</v>
      </c>
    </row>
  </sheetData>
  <sheetProtection selectLockedCells="1" selectUnlockedCells="1"/>
  <mergeCells count="32">
    <mergeCell ref="A33:D33"/>
    <mergeCell ref="E33:E34"/>
    <mergeCell ref="F33:F34"/>
    <mergeCell ref="A38:D38"/>
    <mergeCell ref="E38:E39"/>
    <mergeCell ref="F38:F39"/>
    <mergeCell ref="F28:F29"/>
    <mergeCell ref="C19:D19"/>
    <mergeCell ref="C20:D20"/>
    <mergeCell ref="A22:D22"/>
    <mergeCell ref="E22:E23"/>
    <mergeCell ref="F22:F23"/>
    <mergeCell ref="C23:D23"/>
    <mergeCell ref="C24:D24"/>
    <mergeCell ref="C25:D25"/>
    <mergeCell ref="C26:D26"/>
    <mergeCell ref="A28:D28"/>
    <mergeCell ref="E28:E29"/>
    <mergeCell ref="A11:F11"/>
    <mergeCell ref="A12:F13"/>
    <mergeCell ref="A17:D17"/>
    <mergeCell ref="E17:E18"/>
    <mergeCell ref="F17:F18"/>
    <mergeCell ref="C18:D18"/>
    <mergeCell ref="A8:D10"/>
    <mergeCell ref="E8:E10"/>
    <mergeCell ref="F8:F10"/>
    <mergeCell ref="B1:F1"/>
    <mergeCell ref="B2:F2"/>
    <mergeCell ref="B3:F3"/>
    <mergeCell ref="A5:F5"/>
    <mergeCell ref="A7:D7"/>
  </mergeCells>
  <printOptions horizontalCentered="1" verticalCentered="1"/>
  <pageMargins left="0.59055118110236227" right="0.78740157480314965" top="0.98425196850393704" bottom="0.59055118110236227" header="0.19685039370078741" footer="0.19685039370078741"/>
  <pageSetup scale="52" firstPageNumber="0" fitToHeight="10" orientation="portrait" horizontalDpi="300" verticalDpi="300" r:id="rId1"/>
  <headerFooter alignWithMargins="0">
    <oddFooter>&amp;R&amp;"Arial Narrow,Normal"&amp;8&amp;F
Folha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view="pageBreakPreview" topLeftCell="A34" zoomScaleNormal="100" zoomScaleSheetLayoutView="100" workbookViewId="0">
      <selection activeCell="C1" sqref="C1:G1"/>
    </sheetView>
  </sheetViews>
  <sheetFormatPr defaultColWidth="11.42578125" defaultRowHeight="12.75" x14ac:dyDescent="0.2"/>
  <cols>
    <col min="1" max="1" width="4.28515625" style="8" bestFit="1" customWidth="1"/>
    <col min="2" max="2" width="26" style="8" customWidth="1"/>
    <col min="3" max="3" width="18" style="8" customWidth="1"/>
    <col min="4" max="4" width="6.7109375" style="8" customWidth="1"/>
    <col min="5" max="5" width="7.7109375" style="8" customWidth="1"/>
    <col min="6" max="6" width="13.140625" style="8" customWidth="1"/>
    <col min="7" max="7" width="12.85546875" style="8" customWidth="1"/>
    <col min="8" max="16384" width="11.42578125" style="8"/>
  </cols>
  <sheetData>
    <row r="1" spans="1:7" x14ac:dyDescent="0.2">
      <c r="C1" s="641" t="s">
        <v>0</v>
      </c>
      <c r="D1" s="641"/>
      <c r="E1" s="641"/>
      <c r="F1" s="641"/>
      <c r="G1" s="641"/>
    </row>
    <row r="2" spans="1:7" x14ac:dyDescent="0.2">
      <c r="C2" s="642" t="s">
        <v>1</v>
      </c>
      <c r="D2" s="642"/>
      <c r="E2" s="642"/>
      <c r="F2" s="642"/>
      <c r="G2" s="642"/>
    </row>
    <row r="3" spans="1:7" x14ac:dyDescent="0.2">
      <c r="C3" s="642" t="s">
        <v>201</v>
      </c>
      <c r="D3" s="642"/>
      <c r="E3" s="642"/>
      <c r="F3" s="642"/>
      <c r="G3" s="642"/>
    </row>
    <row r="5" spans="1:7" ht="13.5" thickBot="1" x14ac:dyDescent="0.25">
      <c r="A5" s="606" t="s">
        <v>95</v>
      </c>
      <c r="B5" s="643"/>
      <c r="C5" s="643"/>
      <c r="D5" s="643"/>
      <c r="E5" s="643"/>
      <c r="F5" s="644"/>
      <c r="G5" s="47" t="s">
        <v>132</v>
      </c>
    </row>
    <row r="6" spans="1:7" ht="13.5" thickTop="1" x14ac:dyDescent="0.2">
      <c r="A6" s="645"/>
      <c r="B6" s="646"/>
      <c r="C6" s="646"/>
      <c r="D6" s="646"/>
      <c r="E6" s="646"/>
      <c r="F6" s="647"/>
      <c r="G6" s="48" t="s">
        <v>96</v>
      </c>
    </row>
    <row r="8" spans="1:7" s="1" customFormat="1" x14ac:dyDescent="0.2">
      <c r="A8" s="328" t="s">
        <v>3</v>
      </c>
      <c r="B8" s="329"/>
      <c r="C8" s="329"/>
      <c r="D8" s="329"/>
      <c r="E8" s="330"/>
      <c r="F8" s="226" t="s">
        <v>4</v>
      </c>
      <c r="G8" s="227" t="s">
        <v>145</v>
      </c>
    </row>
    <row r="9" spans="1:7" s="1" customFormat="1" x14ac:dyDescent="0.2">
      <c r="A9" s="316" t="s">
        <v>200</v>
      </c>
      <c r="B9" s="317"/>
      <c r="C9" s="317"/>
      <c r="D9" s="317"/>
      <c r="E9" s="318"/>
      <c r="F9" s="322"/>
      <c r="G9" s="322"/>
    </row>
    <row r="10" spans="1:7" s="1" customFormat="1" x14ac:dyDescent="0.2">
      <c r="A10" s="316"/>
      <c r="B10" s="317"/>
      <c r="C10" s="317"/>
      <c r="D10" s="317"/>
      <c r="E10" s="318"/>
      <c r="F10" s="322"/>
      <c r="G10" s="322"/>
    </row>
    <row r="11" spans="1:7" s="1" customFormat="1" x14ac:dyDescent="0.2">
      <c r="A11" s="319"/>
      <c r="B11" s="320"/>
      <c r="C11" s="320"/>
      <c r="D11" s="320"/>
      <c r="E11" s="321"/>
      <c r="F11" s="323"/>
      <c r="G11" s="323"/>
    </row>
    <row r="12" spans="1:7" s="1" customFormat="1" x14ac:dyDescent="0.2">
      <c r="A12" s="328" t="s">
        <v>144</v>
      </c>
      <c r="B12" s="329"/>
      <c r="C12" s="329"/>
      <c r="D12" s="329"/>
      <c r="E12" s="329"/>
      <c r="F12" s="329"/>
      <c r="G12" s="330"/>
    </row>
    <row r="13" spans="1:7" s="1" customFormat="1" x14ac:dyDescent="0.2">
      <c r="A13" s="334"/>
      <c r="B13" s="335"/>
      <c r="C13" s="335"/>
      <c r="D13" s="335"/>
      <c r="E13" s="335"/>
      <c r="F13" s="335"/>
      <c r="G13" s="336"/>
    </row>
    <row r="14" spans="1:7" x14ac:dyDescent="0.2">
      <c r="A14" s="9"/>
      <c r="B14" s="9"/>
      <c r="C14" s="13"/>
      <c r="D14" s="13"/>
      <c r="E14" s="13"/>
      <c r="F14" s="13"/>
      <c r="G14" s="9"/>
    </row>
    <row r="15" spans="1:7" x14ac:dyDescent="0.2">
      <c r="A15" s="648" t="s">
        <v>54</v>
      </c>
      <c r="B15" s="648"/>
      <c r="C15" s="648"/>
      <c r="D15" s="648"/>
      <c r="E15" s="648"/>
      <c r="F15" s="590" t="s">
        <v>82</v>
      </c>
      <c r="G15" s="590"/>
    </row>
    <row r="16" spans="1:7" x14ac:dyDescent="0.2">
      <c r="A16" s="649"/>
      <c r="B16" s="649"/>
      <c r="C16" s="649"/>
      <c r="D16" s="649"/>
      <c r="E16" s="649"/>
      <c r="F16" s="257" t="s">
        <v>31</v>
      </c>
      <c r="G16" s="257" t="s">
        <v>83</v>
      </c>
    </row>
    <row r="17" spans="1:7" x14ac:dyDescent="0.2">
      <c r="A17" s="269"/>
      <c r="B17" s="650"/>
      <c r="C17" s="651"/>
      <c r="D17" s="651"/>
      <c r="E17" s="652"/>
      <c r="F17" s="258"/>
      <c r="G17" s="258"/>
    </row>
    <row r="18" spans="1:7" x14ac:dyDescent="0.2">
      <c r="A18" s="270" t="s">
        <v>97</v>
      </c>
      <c r="B18" s="653" t="s">
        <v>98</v>
      </c>
      <c r="C18" s="654"/>
      <c r="D18" s="654"/>
      <c r="E18" s="655"/>
      <c r="F18" s="251"/>
      <c r="G18" s="251"/>
    </row>
    <row r="19" spans="1:7" x14ac:dyDescent="0.2">
      <c r="A19" s="271" t="s">
        <v>164</v>
      </c>
      <c r="B19" s="659" t="s">
        <v>100</v>
      </c>
      <c r="C19" s="660"/>
      <c r="D19" s="660"/>
      <c r="E19" s="661"/>
      <c r="F19" s="259">
        <v>20</v>
      </c>
      <c r="G19" s="260">
        <f>ROUND((F19/100*'PFS_I Equipe'!$E$26),2)</f>
        <v>18729.22</v>
      </c>
    </row>
    <row r="20" spans="1:7" x14ac:dyDescent="0.2">
      <c r="A20" s="271" t="s">
        <v>99</v>
      </c>
      <c r="B20" s="659" t="s">
        <v>166</v>
      </c>
      <c r="C20" s="660"/>
      <c r="D20" s="660"/>
      <c r="E20" s="661"/>
      <c r="F20" s="259">
        <v>1.5</v>
      </c>
      <c r="G20" s="260">
        <f>ROUND((F20/100*'PFS_I Equipe'!$E$26),2)</f>
        <v>1404.69</v>
      </c>
    </row>
    <row r="21" spans="1:7" x14ac:dyDescent="0.2">
      <c r="A21" s="271" t="s">
        <v>101</v>
      </c>
      <c r="B21" s="659" t="s">
        <v>167</v>
      </c>
      <c r="C21" s="660"/>
      <c r="D21" s="660"/>
      <c r="E21" s="661"/>
      <c r="F21" s="259">
        <v>1</v>
      </c>
      <c r="G21" s="260">
        <f>ROUND((F21/100*'PFS_I Equipe'!$E$26),2)</f>
        <v>936.46</v>
      </c>
    </row>
    <row r="22" spans="1:7" x14ac:dyDescent="0.2">
      <c r="A22" s="271" t="s">
        <v>103</v>
      </c>
      <c r="B22" s="659" t="s">
        <v>168</v>
      </c>
      <c r="C22" s="660"/>
      <c r="D22" s="660"/>
      <c r="E22" s="661"/>
      <c r="F22" s="259">
        <v>0.2</v>
      </c>
      <c r="G22" s="260">
        <f>ROUND((F22/100*'PFS_I Equipe'!$E$26),2)</f>
        <v>187.29</v>
      </c>
    </row>
    <row r="23" spans="1:7" x14ac:dyDescent="0.2">
      <c r="A23" s="271" t="s">
        <v>104</v>
      </c>
      <c r="B23" s="659" t="s">
        <v>169</v>
      </c>
      <c r="C23" s="660"/>
      <c r="D23" s="660"/>
      <c r="E23" s="661"/>
      <c r="F23" s="259">
        <v>0.6</v>
      </c>
      <c r="G23" s="260">
        <f>ROUND((F23/100*'PFS_I Equipe'!$E$26),2)</f>
        <v>561.88</v>
      </c>
    </row>
    <row r="24" spans="1:7" x14ac:dyDescent="0.2">
      <c r="A24" s="271" t="s">
        <v>165</v>
      </c>
      <c r="B24" s="659" t="s">
        <v>170</v>
      </c>
      <c r="C24" s="660"/>
      <c r="D24" s="660"/>
      <c r="E24" s="661"/>
      <c r="F24" s="259">
        <v>2.5</v>
      </c>
      <c r="G24" s="260">
        <f>ROUND((F24/100*'PFS_I Equipe'!$E$26),2)</f>
        <v>2341.15</v>
      </c>
    </row>
    <row r="25" spans="1:7" x14ac:dyDescent="0.2">
      <c r="A25" s="271" t="s">
        <v>105</v>
      </c>
      <c r="B25" s="659" t="s">
        <v>171</v>
      </c>
      <c r="C25" s="660"/>
      <c r="D25" s="660"/>
      <c r="E25" s="661"/>
      <c r="F25" s="259">
        <v>3</v>
      </c>
      <c r="G25" s="260">
        <f>ROUND((F25/100*'PFS_I Equipe'!$E$26),2)</f>
        <v>2809.38</v>
      </c>
    </row>
    <row r="26" spans="1:7" x14ac:dyDescent="0.2">
      <c r="A26" s="272" t="s">
        <v>106</v>
      </c>
      <c r="B26" s="659" t="s">
        <v>102</v>
      </c>
      <c r="C26" s="660"/>
      <c r="D26" s="660"/>
      <c r="E26" s="661"/>
      <c r="F26" s="261">
        <v>8</v>
      </c>
      <c r="G26" s="262">
        <f>ROUND((F26/100*'PFS_I Equipe'!$E$26),2)</f>
        <v>7491.69</v>
      </c>
    </row>
    <row r="27" spans="1:7" x14ac:dyDescent="0.2">
      <c r="A27" s="272" t="s">
        <v>107</v>
      </c>
      <c r="B27" s="659" t="s">
        <v>172</v>
      </c>
      <c r="C27" s="660"/>
      <c r="D27" s="660"/>
      <c r="E27" s="661"/>
      <c r="F27" s="262">
        <v>1</v>
      </c>
      <c r="G27" s="262">
        <f>ROUND((F27/100*'PFS_I Equipe'!$E$26),2)</f>
        <v>936.46</v>
      </c>
    </row>
    <row r="28" spans="1:7" x14ac:dyDescent="0.2">
      <c r="A28" s="273"/>
      <c r="B28" s="663" t="s">
        <v>108</v>
      </c>
      <c r="C28" s="663"/>
      <c r="D28" s="663"/>
      <c r="E28" s="664"/>
      <c r="F28" s="263">
        <f>ROUND(SUM(F19:F27),4)</f>
        <v>37.799999999999997</v>
      </c>
      <c r="G28" s="264">
        <f>SUM(G19:G27)</f>
        <v>35398.22</v>
      </c>
    </row>
    <row r="29" spans="1:7" x14ac:dyDescent="0.2">
      <c r="A29" s="274"/>
      <c r="B29" s="662"/>
      <c r="C29" s="662"/>
      <c r="D29" s="662"/>
      <c r="E29" s="662"/>
      <c r="F29" s="252"/>
      <c r="G29" s="265"/>
    </row>
    <row r="30" spans="1:7" x14ac:dyDescent="0.2">
      <c r="A30" s="275" t="s">
        <v>109</v>
      </c>
      <c r="B30" s="656" t="s">
        <v>110</v>
      </c>
      <c r="C30" s="657"/>
      <c r="D30" s="657"/>
      <c r="E30" s="658"/>
      <c r="F30" s="253"/>
      <c r="G30" s="253"/>
    </row>
    <row r="31" spans="1:7" x14ac:dyDescent="0.2">
      <c r="A31" s="276" t="s">
        <v>30</v>
      </c>
      <c r="B31" s="659" t="s">
        <v>182</v>
      </c>
      <c r="C31" s="660"/>
      <c r="D31" s="660"/>
      <c r="E31" s="661"/>
      <c r="F31" s="250">
        <v>0</v>
      </c>
      <c r="G31" s="250">
        <f>ROUND((F31/100*'PFS_I Equipe'!$E$26),2)</f>
        <v>0</v>
      </c>
    </row>
    <row r="32" spans="1:7" x14ac:dyDescent="0.2">
      <c r="A32" s="276" t="s">
        <v>173</v>
      </c>
      <c r="B32" s="659" t="s">
        <v>183</v>
      </c>
      <c r="C32" s="660"/>
      <c r="D32" s="660"/>
      <c r="E32" s="661"/>
      <c r="F32" s="250">
        <v>0</v>
      </c>
      <c r="G32" s="250">
        <f>ROUND((F32/100*'PFS_I Equipe'!$E$26),2)</f>
        <v>0</v>
      </c>
    </row>
    <row r="33" spans="1:7" x14ac:dyDescent="0.2">
      <c r="A33" s="276" t="s">
        <v>174</v>
      </c>
      <c r="B33" s="659" t="s">
        <v>184</v>
      </c>
      <c r="C33" s="660"/>
      <c r="D33" s="660"/>
      <c r="E33" s="661"/>
      <c r="F33" s="250">
        <v>0.69</v>
      </c>
      <c r="G33" s="250">
        <f>ROUND((F33/100*'PFS_I Equipe'!$E$26),2)</f>
        <v>646.16</v>
      </c>
    </row>
    <row r="34" spans="1:7" x14ac:dyDescent="0.2">
      <c r="A34" s="276" t="s">
        <v>175</v>
      </c>
      <c r="B34" s="659" t="s">
        <v>185</v>
      </c>
      <c r="C34" s="660"/>
      <c r="D34" s="660"/>
      <c r="E34" s="661"/>
      <c r="F34" s="250">
        <v>8.33</v>
      </c>
      <c r="G34" s="250">
        <f>ROUND((F34/100*'PFS_I Equipe'!$E$26),2)</f>
        <v>7800.72</v>
      </c>
    </row>
    <row r="35" spans="1:7" x14ac:dyDescent="0.2">
      <c r="A35" s="276" t="s">
        <v>176</v>
      </c>
      <c r="B35" s="659" t="s">
        <v>186</v>
      </c>
      <c r="C35" s="660"/>
      <c r="D35" s="660"/>
      <c r="E35" s="661"/>
      <c r="F35" s="250">
        <v>0.06</v>
      </c>
      <c r="G35" s="250">
        <f>ROUND((F35/100*'PFS_I Equipe'!$E$26),2)</f>
        <v>56.19</v>
      </c>
    </row>
    <row r="36" spans="1:7" x14ac:dyDescent="0.2">
      <c r="A36" s="276" t="s">
        <v>177</v>
      </c>
      <c r="B36" s="659" t="s">
        <v>187</v>
      </c>
      <c r="C36" s="660"/>
      <c r="D36" s="660"/>
      <c r="E36" s="661"/>
      <c r="F36" s="250">
        <v>0.56000000000000005</v>
      </c>
      <c r="G36" s="250">
        <f>ROUND((F36/100*'PFS_I Equipe'!$E$26),2)</f>
        <v>524.41999999999996</v>
      </c>
    </row>
    <row r="37" spans="1:7" x14ac:dyDescent="0.2">
      <c r="A37" s="276" t="s">
        <v>178</v>
      </c>
      <c r="B37" s="659" t="s">
        <v>188</v>
      </c>
      <c r="C37" s="660"/>
      <c r="D37" s="660"/>
      <c r="E37" s="661"/>
      <c r="F37" s="250">
        <v>0</v>
      </c>
      <c r="G37" s="250">
        <f>ROUND((F37/100*'PFS_I Equipe'!$E$26),2)</f>
        <v>0</v>
      </c>
    </row>
    <row r="38" spans="1:7" x14ac:dyDescent="0.2">
      <c r="A38" s="276" t="s">
        <v>179</v>
      </c>
      <c r="B38" s="659" t="s">
        <v>189</v>
      </c>
      <c r="C38" s="660"/>
      <c r="D38" s="660"/>
      <c r="E38" s="661"/>
      <c r="F38" s="250">
        <v>0.09</v>
      </c>
      <c r="G38" s="250">
        <f>ROUND((F38/100*'PFS_I Equipe'!$E$26),2)</f>
        <v>84.28</v>
      </c>
    </row>
    <row r="39" spans="1:7" x14ac:dyDescent="0.2">
      <c r="A39" s="276" t="s">
        <v>180</v>
      </c>
      <c r="B39" s="659" t="s">
        <v>190</v>
      </c>
      <c r="C39" s="660"/>
      <c r="D39" s="660"/>
      <c r="E39" s="661"/>
      <c r="F39" s="250">
        <v>7.17</v>
      </c>
      <c r="G39" s="250">
        <f>ROUND((F39/100*'PFS_I Equipe'!$E$26),2)</f>
        <v>6714.42</v>
      </c>
    </row>
    <row r="40" spans="1:7" x14ac:dyDescent="0.2">
      <c r="A40" s="276" t="s">
        <v>181</v>
      </c>
      <c r="B40" s="659" t="s">
        <v>191</v>
      </c>
      <c r="C40" s="660"/>
      <c r="D40" s="660"/>
      <c r="E40" s="661"/>
      <c r="F40" s="250">
        <v>0.02</v>
      </c>
      <c r="G40" s="250">
        <f>ROUND((F40/100*'PFS_I Equipe'!$E$26),2)</f>
        <v>18.73</v>
      </c>
    </row>
    <row r="41" spans="1:7" x14ac:dyDescent="0.2">
      <c r="A41" s="273"/>
      <c r="B41" s="663" t="s">
        <v>111</v>
      </c>
      <c r="C41" s="663"/>
      <c r="D41" s="663"/>
      <c r="E41" s="664"/>
      <c r="F41" s="263">
        <f>ROUND(SUM(F31:F40),2)</f>
        <v>16.920000000000002</v>
      </c>
      <c r="G41" s="264">
        <f>SUM(G31:G40)</f>
        <v>15844.920000000002</v>
      </c>
    </row>
    <row r="42" spans="1:7" x14ac:dyDescent="0.2">
      <c r="A42" s="277"/>
      <c r="B42" s="679"/>
      <c r="C42" s="662"/>
      <c r="D42" s="662"/>
      <c r="E42" s="662"/>
      <c r="F42" s="254"/>
      <c r="G42" s="252"/>
    </row>
    <row r="43" spans="1:7" x14ac:dyDescent="0.2">
      <c r="A43" s="275" t="s">
        <v>112</v>
      </c>
      <c r="B43" s="656" t="s">
        <v>113</v>
      </c>
      <c r="C43" s="657"/>
      <c r="D43" s="657"/>
      <c r="E43" s="658"/>
      <c r="F43" s="253"/>
      <c r="G43" s="253"/>
    </row>
    <row r="44" spans="1:7" x14ac:dyDescent="0.2">
      <c r="A44" s="278" t="s">
        <v>114</v>
      </c>
      <c r="B44" s="665" t="s">
        <v>194</v>
      </c>
      <c r="C44" s="666"/>
      <c r="D44" s="666"/>
      <c r="E44" s="667"/>
      <c r="F44" s="259">
        <v>4.34</v>
      </c>
      <c r="G44" s="253">
        <f>ROUND((F44/100*'PFS_I Equipe'!$E$26),2)</f>
        <v>4064.24</v>
      </c>
    </row>
    <row r="45" spans="1:7" x14ac:dyDescent="0.2">
      <c r="A45" s="278" t="s">
        <v>115</v>
      </c>
      <c r="B45" s="665" t="s">
        <v>195</v>
      </c>
      <c r="C45" s="666"/>
      <c r="D45" s="666"/>
      <c r="E45" s="667"/>
      <c r="F45" s="259">
        <v>0.24</v>
      </c>
      <c r="G45" s="253">
        <f>ROUND((F45/100*'PFS_I Equipe'!$E$26),2)</f>
        <v>224.75</v>
      </c>
    </row>
    <row r="46" spans="1:7" x14ac:dyDescent="0.2">
      <c r="A46" s="278" t="s">
        <v>116</v>
      </c>
      <c r="B46" s="665" t="s">
        <v>196</v>
      </c>
      <c r="C46" s="666"/>
      <c r="D46" s="666"/>
      <c r="E46" s="667"/>
      <c r="F46" s="259">
        <v>3.41</v>
      </c>
      <c r="G46" s="253">
        <f>ROUND((F46/100*'PFS_I Equipe'!$E$26),2)</f>
        <v>3193.33</v>
      </c>
    </row>
    <row r="47" spans="1:7" x14ac:dyDescent="0.2">
      <c r="A47" s="278" t="s">
        <v>192</v>
      </c>
      <c r="B47" s="665" t="s">
        <v>197</v>
      </c>
      <c r="C47" s="666"/>
      <c r="D47" s="666"/>
      <c r="E47" s="667"/>
      <c r="F47" s="259">
        <v>3.67</v>
      </c>
      <c r="G47" s="253">
        <f>ROUND((F47/100*'PFS_I Equipe'!$E$26),2)</f>
        <v>3436.81</v>
      </c>
    </row>
    <row r="48" spans="1:7" x14ac:dyDescent="0.2">
      <c r="A48" s="278" t="s">
        <v>193</v>
      </c>
      <c r="B48" s="665" t="s">
        <v>198</v>
      </c>
      <c r="C48" s="666"/>
      <c r="D48" s="666"/>
      <c r="E48" s="667"/>
      <c r="F48" s="259">
        <v>0.36</v>
      </c>
      <c r="G48" s="253">
        <f>ROUND((F48/100*'PFS_I Equipe'!$E$26),2)</f>
        <v>337.13</v>
      </c>
    </row>
    <row r="49" spans="1:7" x14ac:dyDescent="0.2">
      <c r="A49" s="273"/>
      <c r="B49" s="663" t="s">
        <v>117</v>
      </c>
      <c r="C49" s="663"/>
      <c r="D49" s="663"/>
      <c r="E49" s="664"/>
      <c r="F49" s="263">
        <f>ROUND(SUM(F44:F48),4)</f>
        <v>12.02</v>
      </c>
      <c r="G49" s="264">
        <f>SUM(G44:G48)</f>
        <v>11256.259999999998</v>
      </c>
    </row>
    <row r="50" spans="1:7" x14ac:dyDescent="0.2">
      <c r="A50" s="274"/>
      <c r="B50" s="662"/>
      <c r="C50" s="662"/>
      <c r="D50" s="662"/>
      <c r="E50" s="662"/>
      <c r="F50" s="254"/>
      <c r="G50" s="252"/>
    </row>
    <row r="51" spans="1:7" x14ac:dyDescent="0.2">
      <c r="A51" s="275" t="s">
        <v>118</v>
      </c>
      <c r="B51" s="656" t="s">
        <v>119</v>
      </c>
      <c r="C51" s="657"/>
      <c r="D51" s="657"/>
      <c r="E51" s="658"/>
      <c r="F51" s="253"/>
      <c r="G51" s="253"/>
    </row>
    <row r="52" spans="1:7" x14ac:dyDescent="0.2">
      <c r="A52" s="278" t="s">
        <v>120</v>
      </c>
      <c r="B52" s="668" t="s">
        <v>121</v>
      </c>
      <c r="C52" s="669"/>
      <c r="D52" s="669"/>
      <c r="E52" s="670"/>
      <c r="F52" s="259">
        <v>6.4</v>
      </c>
      <c r="G52" s="253">
        <f>ROUND((F52/100*'PFS_I Equipe'!$E$26),2)</f>
        <v>5993.35</v>
      </c>
    </row>
    <row r="53" spans="1:7" x14ac:dyDescent="0.2">
      <c r="A53" s="671" t="s">
        <v>122</v>
      </c>
      <c r="B53" s="673" t="s">
        <v>199</v>
      </c>
      <c r="C53" s="674"/>
      <c r="D53" s="674"/>
      <c r="E53" s="675"/>
      <c r="F53" s="680">
        <v>0.44</v>
      </c>
      <c r="G53" s="682">
        <f>ROUND((F53/100*'PFS_I Equipe'!$E$26),2)</f>
        <v>412.04</v>
      </c>
    </row>
    <row r="54" spans="1:7" x14ac:dyDescent="0.2">
      <c r="A54" s="672"/>
      <c r="B54" s="676"/>
      <c r="C54" s="677"/>
      <c r="D54" s="677"/>
      <c r="E54" s="678"/>
      <c r="F54" s="681"/>
      <c r="G54" s="683"/>
    </row>
    <row r="55" spans="1:7" x14ac:dyDescent="0.2">
      <c r="A55" s="273"/>
      <c r="B55" s="663" t="s">
        <v>123</v>
      </c>
      <c r="C55" s="663"/>
      <c r="D55" s="663"/>
      <c r="E55" s="664"/>
      <c r="F55" s="263">
        <f>SUM(F52:F53)</f>
        <v>6.8400000000000007</v>
      </c>
      <c r="G55" s="264">
        <f>SUM(G52:G54)</f>
        <v>6405.39</v>
      </c>
    </row>
    <row r="56" spans="1:7" x14ac:dyDescent="0.2">
      <c r="A56" s="279"/>
      <c r="B56" s="634"/>
      <c r="C56" s="635"/>
      <c r="D56" s="635"/>
      <c r="E56" s="636"/>
      <c r="F56" s="266"/>
      <c r="G56" s="266"/>
    </row>
    <row r="57" spans="1:7" x14ac:dyDescent="0.2">
      <c r="A57" s="637" t="s">
        <v>124</v>
      </c>
      <c r="B57" s="637"/>
      <c r="C57" s="637"/>
      <c r="D57" s="637"/>
      <c r="E57" s="637"/>
      <c r="F57" s="255">
        <f>ROUND(F28+F41+F49+F55,4)</f>
        <v>73.58</v>
      </c>
      <c r="G57" s="256">
        <f>G28+G41+G49+G55</f>
        <v>68904.789999999994</v>
      </c>
    </row>
    <row r="58" spans="1:7" s="9" customFormat="1" x14ac:dyDescent="0.2">
      <c r="A58" s="214"/>
      <c r="B58" s="214"/>
      <c r="C58" s="214"/>
      <c r="D58" s="214"/>
      <c r="E58" s="214"/>
      <c r="F58" s="215"/>
      <c r="G58" s="216"/>
    </row>
    <row r="59" spans="1:7" x14ac:dyDescent="0.2">
      <c r="A59" s="600" t="s">
        <v>18</v>
      </c>
      <c r="B59" s="601"/>
      <c r="C59" s="601"/>
      <c r="D59" s="601"/>
      <c r="E59" s="602"/>
      <c r="F59" s="600" t="s">
        <v>19</v>
      </c>
      <c r="G59" s="602"/>
    </row>
    <row r="60" spans="1:7" x14ac:dyDescent="0.2">
      <c r="A60" s="603"/>
      <c r="B60" s="604"/>
      <c r="C60" s="604"/>
      <c r="D60" s="604"/>
      <c r="E60" s="605"/>
      <c r="F60" s="603"/>
      <c r="G60" s="605"/>
    </row>
    <row r="61" spans="1:7" x14ac:dyDescent="0.2">
      <c r="A61" s="600" t="s">
        <v>20</v>
      </c>
      <c r="B61" s="601"/>
      <c r="C61" s="601"/>
      <c r="D61" s="601"/>
      <c r="E61" s="602"/>
      <c r="F61" s="600" t="s">
        <v>21</v>
      </c>
      <c r="G61" s="602"/>
    </row>
    <row r="62" spans="1:7" x14ac:dyDescent="0.2">
      <c r="A62" s="603"/>
      <c r="B62" s="604"/>
      <c r="C62" s="604"/>
      <c r="D62" s="604"/>
      <c r="E62" s="605"/>
      <c r="F62" s="603"/>
      <c r="G62" s="605"/>
    </row>
    <row r="63" spans="1:7" x14ac:dyDescent="0.2">
      <c r="A63" s="267"/>
      <c r="B63" s="13"/>
      <c r="C63" s="13"/>
      <c r="D63" s="13"/>
      <c r="E63" s="13"/>
      <c r="F63" s="13"/>
      <c r="G63" s="268"/>
    </row>
    <row r="64" spans="1:7" x14ac:dyDescent="0.2">
      <c r="A64" s="638" t="s">
        <v>22</v>
      </c>
      <c r="B64" s="639"/>
      <c r="C64" s="639"/>
      <c r="D64" s="639"/>
      <c r="E64" s="639"/>
      <c r="F64" s="639"/>
      <c r="G64" s="640"/>
    </row>
    <row r="65" spans="1:7" x14ac:dyDescent="0.2">
      <c r="A65" s="372"/>
      <c r="B65" s="373"/>
      <c r="C65" s="373"/>
      <c r="D65" s="373"/>
      <c r="E65" s="373"/>
      <c r="F65" s="373"/>
      <c r="G65" s="374"/>
    </row>
    <row r="66" spans="1:7" x14ac:dyDescent="0.2">
      <c r="A66" s="631"/>
      <c r="B66" s="632"/>
      <c r="C66" s="632"/>
      <c r="D66" s="632"/>
      <c r="E66" s="632"/>
      <c r="F66" s="632"/>
      <c r="G66" s="633"/>
    </row>
    <row r="67" spans="1:7" x14ac:dyDescent="0.2">
      <c r="A67" s="615"/>
      <c r="B67" s="616"/>
      <c r="C67" s="616"/>
      <c r="D67" s="616"/>
      <c r="E67" s="616"/>
      <c r="F67" s="616"/>
      <c r="G67" s="617"/>
    </row>
  </sheetData>
  <mergeCells count="67">
    <mergeCell ref="F53:F54"/>
    <mergeCell ref="G53:G54"/>
    <mergeCell ref="B40:E40"/>
    <mergeCell ref="B45:E45"/>
    <mergeCell ref="B46:E46"/>
    <mergeCell ref="B47:E47"/>
    <mergeCell ref="A53:A54"/>
    <mergeCell ref="B53:E54"/>
    <mergeCell ref="B34:E34"/>
    <mergeCell ref="B35:E35"/>
    <mergeCell ref="B36:E36"/>
    <mergeCell ref="B37:E37"/>
    <mergeCell ref="B38:E38"/>
    <mergeCell ref="B39:E39"/>
    <mergeCell ref="B42:E42"/>
    <mergeCell ref="B41:E41"/>
    <mergeCell ref="B23:E23"/>
    <mergeCell ref="B55:E55"/>
    <mergeCell ref="B43:E43"/>
    <mergeCell ref="B44:E44"/>
    <mergeCell ref="B49:E49"/>
    <mergeCell ref="B50:E50"/>
    <mergeCell ref="B51:E51"/>
    <mergeCell ref="B52:E52"/>
    <mergeCell ref="B48:E48"/>
    <mergeCell ref="B17:E17"/>
    <mergeCell ref="B18:E18"/>
    <mergeCell ref="B30:E30"/>
    <mergeCell ref="B33:E33"/>
    <mergeCell ref="B20:E20"/>
    <mergeCell ref="B29:E29"/>
    <mergeCell ref="B26:E26"/>
    <mergeCell ref="B31:E31"/>
    <mergeCell ref="B32:E32"/>
    <mergeCell ref="B24:E24"/>
    <mergeCell ref="B25:E25"/>
    <mergeCell ref="B19:E19"/>
    <mergeCell ref="B27:E27"/>
    <mergeCell ref="B28:E28"/>
    <mergeCell ref="B21:E21"/>
    <mergeCell ref="B22:E22"/>
    <mergeCell ref="C1:G1"/>
    <mergeCell ref="C2:G2"/>
    <mergeCell ref="C3:G3"/>
    <mergeCell ref="A5:F6"/>
    <mergeCell ref="A15:E16"/>
    <mergeCell ref="F15:G15"/>
    <mergeCell ref="F9:F11"/>
    <mergeCell ref="G9:G11"/>
    <mergeCell ref="A8:E8"/>
    <mergeCell ref="A12:G12"/>
    <mergeCell ref="A13:G13"/>
    <mergeCell ref="A9:E11"/>
    <mergeCell ref="A66:G66"/>
    <mergeCell ref="A67:G67"/>
    <mergeCell ref="B56:E56"/>
    <mergeCell ref="A59:E59"/>
    <mergeCell ref="A60:E60"/>
    <mergeCell ref="A61:E61"/>
    <mergeCell ref="A62:E62"/>
    <mergeCell ref="F60:G60"/>
    <mergeCell ref="F61:G61"/>
    <mergeCell ref="F59:G59"/>
    <mergeCell ref="A57:E57"/>
    <mergeCell ref="A64:G64"/>
    <mergeCell ref="F62:G62"/>
    <mergeCell ref="A65:G65"/>
  </mergeCells>
  <phoneticPr fontId="23" type="noConversion"/>
  <printOptions horizontalCentered="1"/>
  <pageMargins left="0.98425196850393704" right="0.59055118110236227" top="0.78740157480314965" bottom="0.59055118110236227" header="0.51181102362204722" footer="0.51181102362204722"/>
  <pageSetup paperSize="9" scale="89" firstPageNumber="0" fitToHeight="5" orientation="portrait" horizontalDpi="300" verticalDpi="300" r:id="rId1"/>
  <headerFooter alignWithMargins="0">
    <oddFooter>&amp;R&amp;"Arial Narrow,Normal"&amp;8&amp;F
Folha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view="pageBreakPreview" topLeftCell="A16" zoomScaleNormal="100" zoomScaleSheetLayoutView="100" workbookViewId="0">
      <selection activeCell="A31" sqref="A31:C31"/>
    </sheetView>
  </sheetViews>
  <sheetFormatPr defaultColWidth="11.42578125" defaultRowHeight="12.75" x14ac:dyDescent="0.2"/>
  <cols>
    <col min="1" max="2" width="35.7109375" style="1" customWidth="1"/>
    <col min="3" max="4" width="15.7109375" style="1" customWidth="1"/>
    <col min="5" max="6" width="11.42578125" style="1" customWidth="1"/>
    <col min="7" max="16384" width="11.42578125" style="1"/>
  </cols>
  <sheetData>
    <row r="1" spans="1:4" x14ac:dyDescent="0.2">
      <c r="B1" s="324" t="s">
        <v>0</v>
      </c>
      <c r="C1" s="324"/>
      <c r="D1" s="324"/>
    </row>
    <row r="2" spans="1:4" x14ac:dyDescent="0.2">
      <c r="B2" s="325" t="s">
        <v>1</v>
      </c>
      <c r="C2" s="325"/>
      <c r="D2" s="325"/>
    </row>
    <row r="3" spans="1:4" x14ac:dyDescent="0.2">
      <c r="B3" s="326" t="s">
        <v>201</v>
      </c>
      <c r="C3" s="326"/>
      <c r="D3" s="326"/>
    </row>
    <row r="5" spans="1:4" ht="13.5" thickBot="1" x14ac:dyDescent="0.25">
      <c r="A5" s="344" t="s">
        <v>2</v>
      </c>
      <c r="B5" s="345"/>
      <c r="C5" s="346"/>
      <c r="D5" s="219"/>
    </row>
    <row r="6" spans="1:4" ht="13.5" thickTop="1" x14ac:dyDescent="0.2">
      <c r="A6" s="347"/>
      <c r="B6" s="348"/>
      <c r="C6" s="349"/>
      <c r="D6" s="220"/>
    </row>
    <row r="8" spans="1:4" x14ac:dyDescent="0.2">
      <c r="A8" s="328" t="s">
        <v>3</v>
      </c>
      <c r="B8" s="330"/>
      <c r="C8" s="226" t="s">
        <v>4</v>
      </c>
      <c r="D8" s="227" t="s">
        <v>145</v>
      </c>
    </row>
    <row r="9" spans="1:4" x14ac:dyDescent="0.2">
      <c r="A9" s="316" t="str">
        <f>'PFS_I Equipe'!A9:E11</f>
        <v>APOIO TÉCNICO PARA IMPLANTAÇÃO DAS AÇÕES DO PROGRAMA DESENVOLVIMENTO REGIONAL TERRITORIAL SUSTENTÁVEL, ECONOMIA SOLIDÁRIA E ECONOMIA CRIATIVA, NO ÂMBITO DA 4.ª/SR</v>
      </c>
      <c r="B9" s="318"/>
      <c r="C9" s="322"/>
      <c r="D9" s="322"/>
    </row>
    <row r="10" spans="1:4" x14ac:dyDescent="0.2">
      <c r="A10" s="316"/>
      <c r="B10" s="318"/>
      <c r="C10" s="322"/>
      <c r="D10" s="322"/>
    </row>
    <row r="11" spans="1:4" ht="12.75" customHeight="1" x14ac:dyDescent="0.2">
      <c r="A11" s="319"/>
      <c r="B11" s="321"/>
      <c r="C11" s="323"/>
      <c r="D11" s="323"/>
    </row>
    <row r="12" spans="1:4" x14ac:dyDescent="0.2">
      <c r="A12" s="328" t="s">
        <v>144</v>
      </c>
      <c r="B12" s="329"/>
      <c r="C12" s="329"/>
      <c r="D12" s="330"/>
    </row>
    <row r="13" spans="1:4" x14ac:dyDescent="0.2">
      <c r="A13" s="334"/>
      <c r="B13" s="335"/>
      <c r="C13" s="335"/>
      <c r="D13" s="336"/>
    </row>
    <row r="14" spans="1:4" s="6" customFormat="1" x14ac:dyDescent="0.2">
      <c r="A14" s="228"/>
      <c r="B14" s="228"/>
      <c r="C14" s="228"/>
      <c r="D14" s="228"/>
    </row>
    <row r="15" spans="1:4" x14ac:dyDescent="0.2">
      <c r="A15" s="363" t="s">
        <v>6</v>
      </c>
      <c r="B15" s="363"/>
      <c r="C15" s="363"/>
      <c r="D15" s="222">
        <f>D16+D20</f>
        <v>162550.87</v>
      </c>
    </row>
    <row r="16" spans="1:4" x14ac:dyDescent="0.2">
      <c r="A16" s="362" t="s">
        <v>7</v>
      </c>
      <c r="B16" s="362"/>
      <c r="C16" s="362"/>
      <c r="D16" s="223">
        <f>SUM(D17:D18)</f>
        <v>93646.079999999987</v>
      </c>
    </row>
    <row r="17" spans="1:8" x14ac:dyDescent="0.2">
      <c r="A17" s="361" t="s">
        <v>8</v>
      </c>
      <c r="B17" s="361"/>
      <c r="C17" s="361"/>
      <c r="D17" s="212">
        <f>'PFS_I Equipe'!E26</f>
        <v>93646.079999999987</v>
      </c>
    </row>
    <row r="18" spans="1:8" x14ac:dyDescent="0.2">
      <c r="A18" s="361" t="s">
        <v>9</v>
      </c>
      <c r="B18" s="361"/>
      <c r="C18" s="361"/>
      <c r="D18" s="212">
        <f>'PFS_I Equipe'!H26</f>
        <v>0</v>
      </c>
    </row>
    <row r="19" spans="1:8" x14ac:dyDescent="0.2">
      <c r="A19" s="361"/>
      <c r="B19" s="361"/>
      <c r="C19" s="361"/>
      <c r="D19" s="212"/>
    </row>
    <row r="20" spans="1:8" s="2" customFormat="1" x14ac:dyDescent="0.2">
      <c r="A20" s="362" t="s">
        <v>10</v>
      </c>
      <c r="B20" s="362"/>
      <c r="C20" s="362"/>
      <c r="D20" s="223">
        <f>SUM(D21:D22)</f>
        <v>68904.789999999994</v>
      </c>
    </row>
    <row r="21" spans="1:8" x14ac:dyDescent="0.2">
      <c r="A21" s="361" t="s">
        <v>11</v>
      </c>
      <c r="B21" s="361"/>
      <c r="C21" s="361"/>
      <c r="D21" s="212">
        <f>'PFS_I Equipe'!G26</f>
        <v>68904.789999999994</v>
      </c>
    </row>
    <row r="22" spans="1:8" x14ac:dyDescent="0.2">
      <c r="A22" s="361" t="s">
        <v>12</v>
      </c>
      <c r="B22" s="361"/>
      <c r="C22" s="361"/>
      <c r="D22" s="212">
        <f>'PFS_I Equipe'!H26</f>
        <v>0</v>
      </c>
    </row>
    <row r="23" spans="1:8" x14ac:dyDescent="0.2">
      <c r="A23" s="361"/>
      <c r="B23" s="361"/>
      <c r="C23" s="361"/>
      <c r="D23" s="212"/>
    </row>
    <row r="24" spans="1:8" x14ac:dyDescent="0.2">
      <c r="A24" s="362" t="s">
        <v>13</v>
      </c>
      <c r="B24" s="362"/>
      <c r="C24" s="362"/>
      <c r="D24" s="223">
        <f>SUM(D25:D27)</f>
        <v>143295</v>
      </c>
    </row>
    <row r="25" spans="1:8" x14ac:dyDescent="0.2">
      <c r="A25" s="361" t="s">
        <v>14</v>
      </c>
      <c r="B25" s="361"/>
      <c r="C25" s="361"/>
      <c r="D25" s="212">
        <f>'PFS_II Desp Viagens'!K31</f>
        <v>39680</v>
      </c>
    </row>
    <row r="26" spans="1:8" x14ac:dyDescent="0.2">
      <c r="A26" s="361" t="s">
        <v>15</v>
      </c>
      <c r="B26" s="361"/>
      <c r="C26" s="361"/>
      <c r="D26" s="224">
        <f>'PFS_III Ser Graf'!G49</f>
        <v>2575.2399999999998</v>
      </c>
    </row>
    <row r="27" spans="1:8" x14ac:dyDescent="0.2">
      <c r="A27" s="361" t="s">
        <v>16</v>
      </c>
      <c r="B27" s="361"/>
      <c r="C27" s="361"/>
      <c r="D27" s="224">
        <f>'PFS_IV Desp Gerais'!H48</f>
        <v>101039.76000000001</v>
      </c>
    </row>
    <row r="28" spans="1:8" x14ac:dyDescent="0.2">
      <c r="A28" s="361"/>
      <c r="B28" s="361"/>
      <c r="C28" s="361"/>
      <c r="D28" s="224"/>
    </row>
    <row r="29" spans="1:8" x14ac:dyDescent="0.2">
      <c r="A29" s="368" t="s">
        <v>5</v>
      </c>
      <c r="B29" s="368"/>
      <c r="C29" s="368"/>
      <c r="D29" s="223">
        <f>D15+D24</f>
        <v>305845.87</v>
      </c>
    </row>
    <row r="30" spans="1:8" x14ac:dyDescent="0.2">
      <c r="A30" s="368"/>
      <c r="B30" s="368"/>
      <c r="C30" s="368"/>
      <c r="D30" s="225"/>
    </row>
    <row r="31" spans="1:8" x14ac:dyDescent="0.2">
      <c r="A31" s="361" t="str">
        <f>"F -  CUSTO DE ADMINISTRAÇÃO – ("&amp;TEXT('PFS_VI_ Det_ Custos Adm_'!D45,"0,00%")&amp;" DO ITEM A) (PFS-VI)"</f>
        <v>F -  CUSTO DE ADMINISTRAÇÃO – (8,00% DO ITEM A) (PFS-VI)</v>
      </c>
      <c r="B31" s="361"/>
      <c r="C31" s="361"/>
      <c r="D31" s="212">
        <f>ROUND(D16*'PFS_VI_ Det_ Custos Adm_'!D45,2)</f>
        <v>7491.69</v>
      </c>
      <c r="G31" s="7">
        <f>ROUND((D29+D31+D32),2)</f>
        <v>341537.94</v>
      </c>
      <c r="H31" s="7">
        <f>ROUND(SUM('PFS_VII Det_ Desp Fiscais'!F18:F20),4)</f>
        <v>16.618099999999998</v>
      </c>
    </row>
    <row r="32" spans="1:8" x14ac:dyDescent="0.2">
      <c r="A32" s="361" t="str">
        <f>"G - REMUNERAÇÃO DA EMPRESA (LUCRO) – ("&amp;TEXT(E32,"0,00%")&amp;" DOS ITENS A+B+C+D+E+F)"</f>
        <v>G - REMUNERAÇÃO DA EMPRESA (LUCRO) – (9,00% DOS ITENS A+B+C+D+E+F)</v>
      </c>
      <c r="B32" s="361"/>
      <c r="C32" s="361"/>
      <c r="D32" s="224">
        <f>ROUND((D29+D31)*E32,2)</f>
        <v>28200.38</v>
      </c>
      <c r="E32" s="244">
        <v>0.09</v>
      </c>
    </row>
    <row r="33" spans="1:8" x14ac:dyDescent="0.2">
      <c r="A33" s="367" t="str">
        <f>"H - DESPESAS FISCAIS – ("&amp;TEXT('PFS_VII Det_ Desp Fiscais'!F44/100,"0,00%")&amp;" = DF' DOS ITENS A+B+C+D+E+F+G) (PFS-VII)"</f>
        <v>H - DESPESAS FISCAIS – (16,62% = DF' DOS ITENS A+B+C+D+E+F+G) (PFS-VII)</v>
      </c>
      <c r="B33" s="367"/>
      <c r="C33" s="367"/>
      <c r="D33" s="245">
        <f>ROUND((D29+D31+D32)*SUM('PFS_VII Det_ Desp Fiscais'!F18:F20)/100,2)</f>
        <v>56757.03</v>
      </c>
      <c r="E33" s="7">
        <f>SUM(D31:D33)</f>
        <v>92449.1</v>
      </c>
      <c r="F33" s="244">
        <f>E33/D29</f>
        <v>0.30227349481619614</v>
      </c>
    </row>
    <row r="34" spans="1:8" x14ac:dyDescent="0.2">
      <c r="A34" s="366" t="s">
        <v>17</v>
      </c>
      <c r="B34" s="366"/>
      <c r="C34" s="366"/>
      <c r="D34" s="221">
        <f>D29+D31+D32+D33</f>
        <v>398294.97</v>
      </c>
      <c r="G34" s="1">
        <v>340000</v>
      </c>
      <c r="H34" s="7">
        <f>+G34-D34</f>
        <v>-58294.969999999972</v>
      </c>
    </row>
    <row r="35" spans="1:8" x14ac:dyDescent="0.2">
      <c r="A35" s="217"/>
      <c r="B35" s="217"/>
      <c r="C35" s="217"/>
      <c r="D35" s="218"/>
    </row>
    <row r="36" spans="1:8" x14ac:dyDescent="0.2">
      <c r="A36" s="328" t="s">
        <v>18</v>
      </c>
      <c r="B36" s="329"/>
      <c r="C36" s="328" t="s">
        <v>19</v>
      </c>
      <c r="D36" s="330"/>
    </row>
    <row r="37" spans="1:8" x14ac:dyDescent="0.2">
      <c r="A37" s="356"/>
      <c r="B37" s="357"/>
      <c r="C37" s="364"/>
      <c r="D37" s="365"/>
    </row>
    <row r="38" spans="1:8" x14ac:dyDescent="0.2">
      <c r="A38" s="328" t="s">
        <v>20</v>
      </c>
      <c r="B38" s="329"/>
      <c r="C38" s="328" t="s">
        <v>21</v>
      </c>
      <c r="D38" s="330"/>
    </row>
    <row r="39" spans="1:8" x14ac:dyDescent="0.2">
      <c r="A39" s="334"/>
      <c r="B39" s="335"/>
      <c r="C39" s="334"/>
      <c r="D39" s="336"/>
    </row>
    <row r="40" spans="1:8" x14ac:dyDescent="0.2">
      <c r="A40" s="232"/>
      <c r="B40" s="232"/>
      <c r="C40" s="232"/>
      <c r="D40" s="233"/>
    </row>
    <row r="41" spans="1:8" s="6" customFormat="1" x14ac:dyDescent="0.2">
      <c r="A41" s="328" t="s">
        <v>22</v>
      </c>
      <c r="B41" s="329"/>
      <c r="C41" s="329"/>
      <c r="D41" s="330"/>
    </row>
    <row r="42" spans="1:8" s="6" customFormat="1" x14ac:dyDescent="0.2">
      <c r="A42" s="353" t="s">
        <v>23</v>
      </c>
      <c r="B42" s="354"/>
      <c r="C42" s="354"/>
      <c r="D42" s="355"/>
    </row>
    <row r="43" spans="1:8" s="6" customFormat="1" x14ac:dyDescent="0.2">
      <c r="A43" s="353"/>
      <c r="B43" s="354"/>
      <c r="C43" s="354"/>
      <c r="D43" s="355"/>
    </row>
    <row r="44" spans="1:8" s="6" customFormat="1" x14ac:dyDescent="0.2">
      <c r="A44" s="331" t="s">
        <v>24</v>
      </c>
      <c r="B44" s="332"/>
      <c r="C44" s="332"/>
      <c r="D44" s="333"/>
    </row>
    <row r="45" spans="1:8" s="6" customFormat="1" x14ac:dyDescent="0.2">
      <c r="A45" s="358" t="s">
        <v>25</v>
      </c>
      <c r="B45" s="359"/>
      <c r="C45" s="359"/>
      <c r="D45" s="360"/>
    </row>
    <row r="46" spans="1:8" s="6" customFormat="1" x14ac:dyDescent="0.2">
      <c r="A46" s="331" t="str">
        <f>"3. CUSTO DE ADMINISTRAÇÃO = "&amp;TEXT('PFS_VI_ Det_ Custos Adm_'!D17,"0,00%")&amp;" SOBRE O TOTAL DE SALÁRIOS DA EQUIPE (A1 + A2)"</f>
        <v>3. CUSTO DE ADMINISTRAÇÃO = 5,00% SOBRE O TOTAL DE SALÁRIOS DA EQUIPE (A1 + A2)</v>
      </c>
      <c r="B46" s="332"/>
      <c r="C46" s="332"/>
      <c r="D46" s="333"/>
    </row>
    <row r="47" spans="1:8" s="6" customFormat="1" x14ac:dyDescent="0.2">
      <c r="A47" s="353" t="str">
        <f>"4. REMUNERAÇÃO DA EMPRESA (LUCRO) = "&amp;TEXT(E32,"0,00%")&amp;" SOBRE OS ITENS DE CUSTOS DIRETOS + CUSTO DE ADMINISTRAÇÃO"</f>
        <v>4. REMUNERAÇÃO DA EMPRESA (LUCRO) = 9,00% SOBRE OS ITENS DE CUSTOS DIRETOS + CUSTO DE ADMINISTRAÇÃO</v>
      </c>
      <c r="B47" s="354"/>
      <c r="C47" s="354"/>
      <c r="D47" s="355"/>
    </row>
    <row r="48" spans="1:8" s="6" customFormat="1" x14ac:dyDescent="0.2">
      <c r="A48" s="353"/>
      <c r="B48" s="354"/>
      <c r="C48" s="354"/>
      <c r="D48" s="355"/>
    </row>
    <row r="49" spans="1:4" s="6" customFormat="1" x14ac:dyDescent="0.2">
      <c r="A49" s="358" t="str">
        <f>"5. DF = A SOMA DOS TRIBUTOS (EX: ISS "&amp;TEXT('PFS_VII Det_ Desp Fiscais'!E18,"0,00")&amp;" + PIS "&amp;TEXT('PFS_VII Det_ Desp Fiscais'!E19,"0,00")&amp;" + COFINS "&amp;TEXT('PFS_VII Det_ Desp Fiscais'!E20,"0,00")&amp;" = "&amp;TEXT('PFS_VII Det_ Desp Fiscais'!E44,"0,00")</f>
        <v>5. DF = A SOMA DOS TRIBUTOS (EX: ISS 5,00 + PIS 1,65 + COFINS 7,60 = 14,25</v>
      </c>
      <c r="B49" s="359"/>
      <c r="C49" s="359"/>
      <c r="D49" s="360"/>
    </row>
    <row r="50" spans="1:4" s="6" customFormat="1" x14ac:dyDescent="0.2">
      <c r="A50" s="358" t="s">
        <v>151</v>
      </c>
      <c r="B50" s="359"/>
      <c r="C50" s="359"/>
      <c r="D50" s="360"/>
    </row>
    <row r="51" spans="1:4" x14ac:dyDescent="0.2">
      <c r="A51" s="372" t="s">
        <v>150</v>
      </c>
      <c r="B51" s="373"/>
      <c r="C51" s="373"/>
      <c r="D51" s="374"/>
    </row>
    <row r="52" spans="1:4" x14ac:dyDescent="0.2">
      <c r="A52" s="372" t="str">
        <f>"    DF' = { [ 1 / ( 1 - "&amp;TEXT('PFS_VII Det_ Desp Fiscais'!E44/100,"0,0000")&amp;" ) ] - 1 } x 100"</f>
        <v xml:space="preserve">    DF' = { [ 1 / ( 1 - 0,1425 ) ] - 1 } x 100</v>
      </c>
      <c r="B52" s="373"/>
      <c r="C52" s="373"/>
      <c r="D52" s="374"/>
    </row>
    <row r="53" spans="1:4" x14ac:dyDescent="0.2">
      <c r="A53" s="369" t="str">
        <f>"    DF' = "&amp;TEXT('PFS_VII Det_ Desp Fiscais'!F44/100,"0,0000")&amp;"  ou  "&amp;TEXT('PFS_VII Det_ Desp Fiscais'!F44,"0,00")&amp;"%"</f>
        <v xml:space="preserve">    DF' = 0,1662  ou  16,62%</v>
      </c>
      <c r="B53" s="370"/>
      <c r="C53" s="370"/>
      <c r="D53" s="371"/>
    </row>
    <row r="54" spans="1:4" x14ac:dyDescent="0.2">
      <c r="A54" s="353" t="s">
        <v>155</v>
      </c>
      <c r="B54" s="354"/>
      <c r="C54" s="354"/>
      <c r="D54" s="355"/>
    </row>
    <row r="55" spans="1:4" x14ac:dyDescent="0.2">
      <c r="A55" s="353"/>
      <c r="B55" s="354"/>
      <c r="C55" s="354"/>
      <c r="D55" s="355"/>
    </row>
    <row r="56" spans="1:4" x14ac:dyDescent="0.2">
      <c r="A56" s="350"/>
      <c r="B56" s="351"/>
      <c r="C56" s="351"/>
      <c r="D56" s="352"/>
    </row>
    <row r="59" spans="1:4" x14ac:dyDescent="0.2">
      <c r="D59" s="7"/>
    </row>
  </sheetData>
  <mergeCells count="51">
    <mergeCell ref="A53:D53"/>
    <mergeCell ref="A44:D44"/>
    <mergeCell ref="A46:D46"/>
    <mergeCell ref="A51:D51"/>
    <mergeCell ref="A52:D52"/>
    <mergeCell ref="A49:D49"/>
    <mergeCell ref="A50:D50"/>
    <mergeCell ref="A16:C16"/>
    <mergeCell ref="A17:C17"/>
    <mergeCell ref="A25:C25"/>
    <mergeCell ref="A22:C22"/>
    <mergeCell ref="A30:C30"/>
    <mergeCell ref="A27:C27"/>
    <mergeCell ref="A29:C29"/>
    <mergeCell ref="A28:C28"/>
    <mergeCell ref="A26:C26"/>
    <mergeCell ref="C36:D36"/>
    <mergeCell ref="C37:D37"/>
    <mergeCell ref="C38:D38"/>
    <mergeCell ref="C39:D39"/>
    <mergeCell ref="A18:C18"/>
    <mergeCell ref="A20:C20"/>
    <mergeCell ref="A31:C31"/>
    <mergeCell ref="A34:C34"/>
    <mergeCell ref="A32:C32"/>
    <mergeCell ref="A33:C33"/>
    <mergeCell ref="A56:D56"/>
    <mergeCell ref="A42:D43"/>
    <mergeCell ref="A47:D48"/>
    <mergeCell ref="A54:D55"/>
    <mergeCell ref="A13:D13"/>
    <mergeCell ref="A36:B36"/>
    <mergeCell ref="A37:B37"/>
    <mergeCell ref="A38:B38"/>
    <mergeCell ref="A39:B39"/>
    <mergeCell ref="A45:D45"/>
    <mergeCell ref="A21:C21"/>
    <mergeCell ref="A24:C24"/>
    <mergeCell ref="A15:C15"/>
    <mergeCell ref="A19:C19"/>
    <mergeCell ref="A23:C23"/>
    <mergeCell ref="A41:D41"/>
    <mergeCell ref="B1:D1"/>
    <mergeCell ref="B2:D2"/>
    <mergeCell ref="B3:D3"/>
    <mergeCell ref="A5:C6"/>
    <mergeCell ref="A12:D12"/>
    <mergeCell ref="A8:B8"/>
    <mergeCell ref="A9:B11"/>
    <mergeCell ref="C9:C11"/>
    <mergeCell ref="D9:D11"/>
  </mergeCells>
  <phoneticPr fontId="23" type="noConversion"/>
  <printOptions horizontalCentered="1"/>
  <pageMargins left="0.98425196850393704" right="0.59055118110236227" top="0.78740157480314965" bottom="0.59055118110236227" header="0.51181102362204722" footer="0.51181102362204722"/>
  <pageSetup paperSize="9" scale="84" firstPageNumber="0" fitToHeight="5" orientation="portrait" horizontalDpi="300" verticalDpi="300" r:id="rId1"/>
  <headerFooter alignWithMargins="0">
    <oddFooter>&amp;R&amp;"Arial Narrow,Normal"&amp;8&amp;F
Folha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topLeftCell="A7" zoomScaleNormal="100" zoomScaleSheetLayoutView="100" workbookViewId="0">
      <selection activeCell="B17" sqref="B17"/>
    </sheetView>
  </sheetViews>
  <sheetFormatPr defaultColWidth="11.42578125" defaultRowHeight="12.75" x14ac:dyDescent="0.2"/>
  <cols>
    <col min="1" max="1" width="38.5703125" style="38" bestFit="1" customWidth="1"/>
    <col min="2" max="2" width="8.140625" style="39" bestFit="1" customWidth="1"/>
    <col min="3" max="3" width="12.5703125" style="4" customWidth="1"/>
    <col min="4" max="9" width="12.5703125" style="40" customWidth="1"/>
    <col min="10" max="16384" width="11.42578125" style="40"/>
  </cols>
  <sheetData>
    <row r="1" spans="1:10" x14ac:dyDescent="0.2">
      <c r="C1" s="381" t="s">
        <v>0</v>
      </c>
      <c r="D1" s="381"/>
      <c r="E1" s="381"/>
      <c r="F1" s="381"/>
      <c r="G1" s="381"/>
      <c r="H1" s="381"/>
      <c r="I1" s="381"/>
    </row>
    <row r="2" spans="1:10" x14ac:dyDescent="0.2">
      <c r="C2" s="382" t="s">
        <v>1</v>
      </c>
      <c r="D2" s="382"/>
      <c r="E2" s="382"/>
      <c r="F2" s="382"/>
      <c r="G2" s="382"/>
      <c r="H2" s="382"/>
      <c r="I2" s="382"/>
    </row>
    <row r="3" spans="1:10" x14ac:dyDescent="0.2">
      <c r="C3" s="383" t="s">
        <v>201</v>
      </c>
      <c r="D3" s="383"/>
      <c r="E3" s="383"/>
      <c r="F3" s="383"/>
      <c r="G3" s="383"/>
      <c r="H3" s="383"/>
      <c r="I3" s="383"/>
    </row>
    <row r="5" spans="1:10" x14ac:dyDescent="0.2">
      <c r="A5" s="387" t="s">
        <v>26</v>
      </c>
      <c r="B5" s="388"/>
      <c r="C5" s="388"/>
      <c r="D5" s="388"/>
      <c r="E5" s="388"/>
      <c r="F5" s="388"/>
      <c r="G5" s="388"/>
      <c r="H5" s="389"/>
      <c r="I5" s="47" t="s">
        <v>132</v>
      </c>
    </row>
    <row r="6" spans="1:10" x14ac:dyDescent="0.2">
      <c r="A6" s="390"/>
      <c r="B6" s="391"/>
      <c r="C6" s="391"/>
      <c r="D6" s="391"/>
      <c r="E6" s="391"/>
      <c r="F6" s="391"/>
      <c r="G6" s="391"/>
      <c r="H6" s="392"/>
      <c r="I6" s="48" t="s">
        <v>27</v>
      </c>
    </row>
    <row r="7" spans="1:10" s="96" customFormat="1" x14ac:dyDescent="0.2">
      <c r="A7" s="45"/>
      <c r="B7" s="45"/>
      <c r="C7" s="45"/>
      <c r="D7" s="45"/>
      <c r="E7" s="45"/>
      <c r="F7" s="45"/>
      <c r="G7" s="45"/>
      <c r="H7" s="45"/>
      <c r="I7" s="45"/>
    </row>
    <row r="8" spans="1:10" s="1" customFormat="1" x14ac:dyDescent="0.2">
      <c r="A8" s="328" t="s">
        <v>3</v>
      </c>
      <c r="B8" s="329"/>
      <c r="C8" s="329"/>
      <c r="D8" s="329"/>
      <c r="E8" s="330"/>
      <c r="F8" s="328" t="s">
        <v>4</v>
      </c>
      <c r="G8" s="330"/>
      <c r="H8" s="328" t="s">
        <v>145</v>
      </c>
      <c r="I8" s="330"/>
    </row>
    <row r="9" spans="1:10" s="1" customFormat="1" x14ac:dyDescent="0.2">
      <c r="A9" s="316" t="str">
        <f>'PFS_II Desp Viagens'!A9:I10</f>
        <v>APOIO TÉCNICO PARA IMPLANTAÇÃO DAS AÇÕES DO PROGRAMA DESENVOLVIMENTO REGIONAL TERRITORIAL SUSTENTÁVEL, ECONOMIA SOLIDÁRIA E ECONOMIA CRIATIVA, NO ÂMBITO DA 4.ª/SR</v>
      </c>
      <c r="B9" s="317"/>
      <c r="C9" s="317"/>
      <c r="D9" s="317"/>
      <c r="E9" s="318"/>
      <c r="F9" s="331"/>
      <c r="G9" s="333"/>
      <c r="H9" s="331"/>
      <c r="I9" s="333"/>
    </row>
    <row r="10" spans="1:10" s="1" customFormat="1" x14ac:dyDescent="0.2">
      <c r="A10" s="316"/>
      <c r="B10" s="317"/>
      <c r="C10" s="317"/>
      <c r="D10" s="317"/>
      <c r="E10" s="318"/>
      <c r="F10" s="331"/>
      <c r="G10" s="333"/>
      <c r="H10" s="331"/>
      <c r="I10" s="333"/>
    </row>
    <row r="11" spans="1:10" s="1" customFormat="1" x14ac:dyDescent="0.2">
      <c r="A11" s="319"/>
      <c r="B11" s="320"/>
      <c r="C11" s="320"/>
      <c r="D11" s="320"/>
      <c r="E11" s="321"/>
      <c r="F11" s="334"/>
      <c r="G11" s="336"/>
      <c r="H11" s="334"/>
      <c r="I11" s="336"/>
    </row>
    <row r="12" spans="1:10" s="1" customFormat="1" x14ac:dyDescent="0.2">
      <c r="A12" s="328" t="s">
        <v>144</v>
      </c>
      <c r="B12" s="329"/>
      <c r="C12" s="329"/>
      <c r="D12" s="329"/>
      <c r="E12" s="329"/>
      <c r="F12" s="329"/>
      <c r="G12" s="329"/>
      <c r="H12" s="329"/>
      <c r="I12" s="330"/>
    </row>
    <row r="13" spans="1:10" s="1" customFormat="1" x14ac:dyDescent="0.2">
      <c r="A13" s="334"/>
      <c r="B13" s="335"/>
      <c r="C13" s="335"/>
      <c r="D13" s="335"/>
      <c r="E13" s="335"/>
      <c r="F13" s="335"/>
      <c r="G13" s="335"/>
      <c r="H13" s="335"/>
      <c r="I13" s="336"/>
    </row>
    <row r="14" spans="1:10" s="42" customFormat="1" x14ac:dyDescent="0.2">
      <c r="A14" s="106"/>
      <c r="B14" s="44"/>
      <c r="C14" s="5"/>
      <c r="D14" s="106"/>
      <c r="E14" s="106"/>
      <c r="F14" s="106"/>
      <c r="G14" s="106"/>
      <c r="H14" s="106"/>
    </row>
    <row r="15" spans="1:10" ht="33.75" x14ac:dyDescent="0.2">
      <c r="A15" s="49" t="s">
        <v>28</v>
      </c>
      <c r="B15" s="50" t="s">
        <v>29</v>
      </c>
      <c r="C15" s="51" t="s">
        <v>125</v>
      </c>
      <c r="D15" s="52" t="s">
        <v>126</v>
      </c>
      <c r="E15" s="52" t="s">
        <v>128</v>
      </c>
      <c r="F15" s="52" t="s">
        <v>129</v>
      </c>
      <c r="G15" s="52" t="s">
        <v>130</v>
      </c>
      <c r="H15" s="52" t="s">
        <v>131</v>
      </c>
      <c r="I15" s="53" t="s">
        <v>127</v>
      </c>
    </row>
    <row r="16" spans="1:10" x14ac:dyDescent="0.2">
      <c r="A16" s="54" t="s">
        <v>204</v>
      </c>
      <c r="B16" s="55" t="s">
        <v>205</v>
      </c>
      <c r="C16" s="56">
        <f>'memorial de calculo'!F19</f>
        <v>8</v>
      </c>
      <c r="D16" s="229">
        <v>6788.32</v>
      </c>
      <c r="E16" s="57">
        <f>ROUND(D16*C16,2)</f>
        <v>54306.559999999998</v>
      </c>
      <c r="F16" s="58" t="s">
        <v>32</v>
      </c>
      <c r="G16" s="57">
        <f>ROUND((E16*I16),2)</f>
        <v>39958.769999999997</v>
      </c>
      <c r="H16" s="58" t="s">
        <v>32</v>
      </c>
      <c r="I16" s="59">
        <f>'PFS_VIII Det_ Enc_ Soc_'!F57/100</f>
        <v>0.73580000000000001</v>
      </c>
      <c r="J16" s="40" t="s">
        <v>240</v>
      </c>
    </row>
    <row r="17" spans="1:10" x14ac:dyDescent="0.2">
      <c r="A17" s="60" t="s">
        <v>33</v>
      </c>
      <c r="B17" s="61" t="s">
        <v>34</v>
      </c>
      <c r="C17" s="62">
        <f>'memorial de calculo'!F20</f>
        <v>16</v>
      </c>
      <c r="D17" s="63">
        <v>2458.7199999999998</v>
      </c>
      <c r="E17" s="63">
        <f>ROUND(D17*C17,2)</f>
        <v>39339.519999999997</v>
      </c>
      <c r="F17" s="64" t="s">
        <v>32</v>
      </c>
      <c r="G17" s="63">
        <f>ROUND((E17*I17),2)</f>
        <v>28946.02</v>
      </c>
      <c r="H17" s="64" t="s">
        <v>32</v>
      </c>
      <c r="I17" s="65">
        <f>I16</f>
        <v>0.73580000000000001</v>
      </c>
      <c r="J17" s="40" t="s">
        <v>241</v>
      </c>
    </row>
    <row r="18" spans="1:10" x14ac:dyDescent="0.2">
      <c r="A18" s="60"/>
      <c r="B18" s="61"/>
      <c r="C18" s="62"/>
      <c r="D18" s="63"/>
      <c r="E18" s="63"/>
      <c r="F18" s="64"/>
      <c r="G18" s="63"/>
      <c r="H18" s="64"/>
      <c r="I18" s="65"/>
    </row>
    <row r="19" spans="1:10" x14ac:dyDescent="0.2">
      <c r="A19" s="60"/>
      <c r="B19" s="61"/>
      <c r="C19" s="62"/>
      <c r="D19" s="63"/>
      <c r="E19" s="63"/>
      <c r="F19" s="64"/>
      <c r="G19" s="63"/>
      <c r="H19" s="64"/>
      <c r="I19" s="65"/>
    </row>
    <row r="20" spans="1:10" x14ac:dyDescent="0.2">
      <c r="A20" s="60"/>
      <c r="B20" s="61"/>
      <c r="C20" s="62"/>
      <c r="D20" s="63"/>
      <c r="E20" s="63"/>
      <c r="F20" s="64"/>
      <c r="G20" s="63"/>
      <c r="H20" s="64"/>
      <c r="I20" s="65"/>
    </row>
    <row r="21" spans="1:10" x14ac:dyDescent="0.2">
      <c r="A21" s="69"/>
      <c r="B21" s="70"/>
      <c r="C21" s="62"/>
      <c r="D21" s="66"/>
      <c r="E21" s="63"/>
      <c r="F21" s="66"/>
      <c r="G21" s="63"/>
      <c r="H21" s="67"/>
      <c r="I21" s="68"/>
    </row>
    <row r="22" spans="1:10" x14ac:dyDescent="0.2">
      <c r="A22" s="69"/>
      <c r="B22" s="70"/>
      <c r="C22" s="62"/>
      <c r="D22" s="66"/>
      <c r="E22" s="63"/>
      <c r="F22" s="66"/>
      <c r="G22" s="63"/>
      <c r="H22" s="67"/>
      <c r="I22" s="68"/>
    </row>
    <row r="23" spans="1:10" x14ac:dyDescent="0.2">
      <c r="A23" s="60"/>
      <c r="B23" s="61"/>
      <c r="C23" s="62"/>
      <c r="D23" s="63"/>
      <c r="E23" s="63"/>
      <c r="F23" s="64"/>
      <c r="G23" s="63"/>
      <c r="H23" s="64"/>
      <c r="I23" s="65"/>
    </row>
    <row r="24" spans="1:10" x14ac:dyDescent="0.2">
      <c r="A24" s="60"/>
      <c r="B24" s="61"/>
      <c r="C24" s="62"/>
      <c r="D24" s="71"/>
      <c r="E24" s="63"/>
      <c r="F24" s="63"/>
      <c r="G24" s="63"/>
      <c r="H24" s="63"/>
      <c r="I24" s="65"/>
    </row>
    <row r="25" spans="1:10" x14ac:dyDescent="0.2">
      <c r="A25" s="72"/>
      <c r="B25" s="73"/>
      <c r="C25" s="74"/>
      <c r="D25" s="75"/>
      <c r="E25" s="76"/>
      <c r="F25" s="77"/>
      <c r="G25" s="76"/>
      <c r="H25" s="77"/>
      <c r="I25" s="78"/>
    </row>
    <row r="26" spans="1:10" s="42" customFormat="1" x14ac:dyDescent="0.2">
      <c r="A26" s="97" t="s">
        <v>35</v>
      </c>
      <c r="B26" s="98"/>
      <c r="C26" s="99"/>
      <c r="D26" s="100"/>
      <c r="E26" s="101">
        <f>SUM(E16:E25)</f>
        <v>93646.079999999987</v>
      </c>
      <c r="F26" s="101">
        <f>SUM(F16:F25)</f>
        <v>0</v>
      </c>
      <c r="G26" s="102">
        <f>SUM(G16:G25)</f>
        <v>68904.789999999994</v>
      </c>
      <c r="H26" s="101">
        <f>SUM(H16:H25)</f>
        <v>0</v>
      </c>
      <c r="I26" s="103"/>
    </row>
    <row r="27" spans="1:10" s="96" customFormat="1" x14ac:dyDescent="0.2">
      <c r="A27" s="93"/>
      <c r="B27" s="94"/>
      <c r="C27" s="46"/>
      <c r="D27" s="95"/>
      <c r="E27" s="91"/>
      <c r="F27" s="91"/>
      <c r="G27" s="92"/>
      <c r="H27" s="91"/>
      <c r="I27" s="94"/>
    </row>
    <row r="28" spans="1:10" x14ac:dyDescent="0.2">
      <c r="A28" s="393" t="s">
        <v>18</v>
      </c>
      <c r="B28" s="394"/>
      <c r="C28" s="394"/>
      <c r="D28" s="394"/>
      <c r="E28" s="394"/>
      <c r="F28" s="395"/>
      <c r="G28" s="384" t="s">
        <v>19</v>
      </c>
      <c r="H28" s="385"/>
      <c r="I28" s="386"/>
    </row>
    <row r="29" spans="1:10" x14ac:dyDescent="0.2">
      <c r="A29" s="378"/>
      <c r="B29" s="379"/>
      <c r="C29" s="379"/>
      <c r="D29" s="379"/>
      <c r="E29" s="379"/>
      <c r="F29" s="380"/>
      <c r="G29" s="82"/>
      <c r="H29" s="83"/>
      <c r="I29" s="84"/>
    </row>
    <row r="30" spans="1:10" x14ac:dyDescent="0.2">
      <c r="A30" s="393" t="s">
        <v>20</v>
      </c>
      <c r="B30" s="394"/>
      <c r="C30" s="394"/>
      <c r="D30" s="394"/>
      <c r="E30" s="394"/>
      <c r="F30" s="395"/>
      <c r="G30" s="79" t="s">
        <v>21</v>
      </c>
      <c r="H30" s="80"/>
      <c r="I30" s="81"/>
    </row>
    <row r="31" spans="1:10" x14ac:dyDescent="0.2">
      <c r="A31" s="378"/>
      <c r="B31" s="379"/>
      <c r="C31" s="379"/>
      <c r="D31" s="379"/>
      <c r="E31" s="379"/>
      <c r="F31" s="380"/>
      <c r="G31" s="82"/>
      <c r="H31" s="83"/>
      <c r="I31" s="84"/>
    </row>
    <row r="32" spans="1:10" s="42" customFormat="1" x14ac:dyDescent="0.2">
      <c r="A32" s="43"/>
      <c r="B32" s="41"/>
      <c r="C32" s="5"/>
      <c r="D32" s="43"/>
      <c r="E32" s="43"/>
      <c r="F32" s="43"/>
    </row>
    <row r="33" spans="1:9" x14ac:dyDescent="0.2">
      <c r="A33" s="85" t="s">
        <v>36</v>
      </c>
      <c r="B33" s="86"/>
      <c r="C33" s="87"/>
      <c r="D33" s="88"/>
      <c r="E33" s="88"/>
      <c r="F33" s="88"/>
      <c r="G33" s="88"/>
      <c r="H33" s="88"/>
      <c r="I33" s="81"/>
    </row>
    <row r="34" spans="1:9" x14ac:dyDescent="0.2">
      <c r="A34" s="375" t="s">
        <v>37</v>
      </c>
      <c r="B34" s="376"/>
      <c r="C34" s="376"/>
      <c r="D34" s="376"/>
      <c r="E34" s="376"/>
      <c r="F34" s="376"/>
      <c r="G34" s="376"/>
      <c r="H34" s="376"/>
      <c r="I34" s="377"/>
    </row>
    <row r="35" spans="1:9" x14ac:dyDescent="0.2">
      <c r="A35" s="378" t="s">
        <v>38</v>
      </c>
      <c r="B35" s="379"/>
      <c r="C35" s="379"/>
      <c r="D35" s="379"/>
      <c r="E35" s="379"/>
      <c r="F35" s="379"/>
      <c r="G35" s="379"/>
      <c r="H35" s="379"/>
      <c r="I35" s="380"/>
    </row>
    <row r="36" spans="1:9" x14ac:dyDescent="0.2">
      <c r="A36" s="85" t="s">
        <v>22</v>
      </c>
      <c r="B36" s="86"/>
      <c r="C36" s="87"/>
      <c r="D36" s="88"/>
      <c r="E36" s="88"/>
      <c r="F36" s="88"/>
      <c r="G36" s="88"/>
      <c r="H36" s="88"/>
      <c r="I36" s="81"/>
    </row>
    <row r="37" spans="1:9" x14ac:dyDescent="0.2">
      <c r="A37" s="375" t="s">
        <v>39</v>
      </c>
      <c r="B37" s="376"/>
      <c r="C37" s="376"/>
      <c r="D37" s="376"/>
      <c r="E37" s="376"/>
      <c r="F37" s="376"/>
      <c r="G37" s="376"/>
      <c r="H37" s="376"/>
      <c r="I37" s="377"/>
    </row>
    <row r="38" spans="1:9" x14ac:dyDescent="0.2">
      <c r="A38" s="89"/>
      <c r="B38" s="90"/>
      <c r="C38" s="105"/>
      <c r="D38" s="104"/>
      <c r="E38" s="104"/>
      <c r="F38" s="104"/>
      <c r="G38" s="104"/>
      <c r="H38" s="104"/>
      <c r="I38" s="84"/>
    </row>
  </sheetData>
  <mergeCells count="20">
    <mergeCell ref="A37:I37"/>
    <mergeCell ref="A35:I35"/>
    <mergeCell ref="C1:I1"/>
    <mergeCell ref="C2:I2"/>
    <mergeCell ref="C3:I3"/>
    <mergeCell ref="G28:I28"/>
    <mergeCell ref="A34:I34"/>
    <mergeCell ref="A5:H6"/>
    <mergeCell ref="A30:F30"/>
    <mergeCell ref="A31:F31"/>
    <mergeCell ref="A28:F28"/>
    <mergeCell ref="A29:F29"/>
    <mergeCell ref="F8:G8"/>
    <mergeCell ref="A12:I12"/>
    <mergeCell ref="A13:I13"/>
    <mergeCell ref="A8:E8"/>
    <mergeCell ref="A9:E11"/>
    <mergeCell ref="F9:G11"/>
    <mergeCell ref="H9:I11"/>
    <mergeCell ref="H8:I8"/>
  </mergeCells>
  <phoneticPr fontId="23" type="noConversion"/>
  <printOptions horizontalCentered="1"/>
  <pageMargins left="0.59055118110236227" right="0.59055118110236227" top="0.98425196850393704" bottom="0.59055118110236227" header="0.51181102362204722" footer="0.51181102362204722"/>
  <pageSetup paperSize="9" scale="98" firstPageNumber="0" fitToHeight="5" orientation="landscape" horizontalDpi="300" verticalDpi="300" r:id="rId1"/>
  <headerFooter alignWithMargins="0">
    <oddFooter>&amp;R&amp;"Arial Narrow,Normal"&amp;8&amp;F
Folha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topLeftCell="B13" zoomScaleNormal="100" zoomScaleSheetLayoutView="100" workbookViewId="0">
      <selection activeCell="N18" sqref="N18"/>
    </sheetView>
  </sheetViews>
  <sheetFormatPr defaultColWidth="10.7109375" defaultRowHeight="12.75" x14ac:dyDescent="0.2"/>
  <cols>
    <col min="1" max="1" width="38.5703125" style="33" bestFit="1" customWidth="1"/>
    <col min="2" max="13" width="11.28515625" style="33" customWidth="1"/>
    <col min="14" max="14" width="10.7109375" style="33" customWidth="1"/>
    <col min="15" max="16384" width="10.7109375" style="33"/>
  </cols>
  <sheetData>
    <row r="1" spans="1:14" x14ac:dyDescent="0.2">
      <c r="C1" s="381" t="s">
        <v>0</v>
      </c>
      <c r="D1" s="381"/>
      <c r="E1" s="381"/>
      <c r="F1" s="381"/>
      <c r="G1" s="381"/>
      <c r="H1" s="381"/>
      <c r="I1" s="381"/>
      <c r="J1" s="381"/>
      <c r="K1" s="381"/>
      <c r="L1" s="381"/>
      <c r="M1" s="381"/>
    </row>
    <row r="2" spans="1:14" x14ac:dyDescent="0.2">
      <c r="C2" s="382" t="s">
        <v>1</v>
      </c>
      <c r="D2" s="382"/>
      <c r="E2" s="382"/>
      <c r="F2" s="382"/>
      <c r="G2" s="382"/>
      <c r="H2" s="382"/>
      <c r="I2" s="382"/>
      <c r="J2" s="382"/>
      <c r="K2" s="382"/>
      <c r="L2" s="382"/>
      <c r="M2" s="382"/>
    </row>
    <row r="3" spans="1:14" x14ac:dyDescent="0.2">
      <c r="C3" s="383" t="s">
        <v>163</v>
      </c>
      <c r="D3" s="383"/>
      <c r="E3" s="383"/>
      <c r="F3" s="383"/>
      <c r="G3" s="383"/>
      <c r="H3" s="383"/>
      <c r="I3" s="383"/>
      <c r="J3" s="383"/>
      <c r="K3" s="383"/>
      <c r="L3" s="383"/>
      <c r="M3" s="383"/>
    </row>
    <row r="5" spans="1:14" x14ac:dyDescent="0.2">
      <c r="A5" s="408" t="s">
        <v>40</v>
      </c>
      <c r="B5" s="409"/>
      <c r="C5" s="409"/>
      <c r="D5" s="409"/>
      <c r="E5" s="409"/>
      <c r="F5" s="409"/>
      <c r="G5" s="409"/>
      <c r="H5" s="409"/>
      <c r="I5" s="409"/>
      <c r="J5" s="409"/>
      <c r="K5" s="410"/>
      <c r="L5" s="414" t="s">
        <v>132</v>
      </c>
      <c r="M5" s="415"/>
    </row>
    <row r="6" spans="1:14" x14ac:dyDescent="0.2">
      <c r="A6" s="411"/>
      <c r="B6" s="412"/>
      <c r="C6" s="412"/>
      <c r="D6" s="412"/>
      <c r="E6" s="412"/>
      <c r="F6" s="412"/>
      <c r="G6" s="412"/>
      <c r="H6" s="412"/>
      <c r="I6" s="412"/>
      <c r="J6" s="412"/>
      <c r="K6" s="413"/>
      <c r="L6" s="416" t="s">
        <v>41</v>
      </c>
      <c r="M6" s="417"/>
    </row>
    <row r="7" spans="1:14" s="110" customFormat="1" x14ac:dyDescent="0.2">
      <c r="A7" s="109"/>
      <c r="B7" s="109"/>
      <c r="C7" s="109"/>
      <c r="D7" s="109"/>
      <c r="E7" s="109"/>
      <c r="F7" s="109"/>
      <c r="G7" s="109"/>
      <c r="H7" s="109"/>
      <c r="I7" s="109"/>
      <c r="J7" s="109"/>
      <c r="K7" s="109"/>
      <c r="L7" s="109"/>
      <c r="M7" s="109"/>
    </row>
    <row r="8" spans="1:14" s="1" customFormat="1" x14ac:dyDescent="0.2">
      <c r="A8" s="328" t="s">
        <v>3</v>
      </c>
      <c r="B8" s="329"/>
      <c r="C8" s="329"/>
      <c r="D8" s="329"/>
      <c r="E8" s="329"/>
      <c r="F8" s="329"/>
      <c r="G8" s="329"/>
      <c r="H8" s="329"/>
      <c r="I8" s="330"/>
      <c r="J8" s="328" t="s">
        <v>4</v>
      </c>
      <c r="K8" s="330"/>
      <c r="L8" s="328" t="s">
        <v>145</v>
      </c>
      <c r="M8" s="330"/>
    </row>
    <row r="9" spans="1:14" s="1" customFormat="1" x14ac:dyDescent="0.2">
      <c r="A9" s="316" t="str">
        <f>'PFS_III Ser Graf'!A9:D11</f>
        <v>APOIO TÉCNICO PARA IMPLANTAÇÃO DAS AÇÕES DO PROGRAMA DESENVOLVIMENTO REGIONAL TERRITORIAL SUSTENTÁVEL, ECONOMIA SOLIDÁRIA E ECONOMIA CRIATIVA, NO ÂMBITO DA 4.ª/SR</v>
      </c>
      <c r="B9" s="317"/>
      <c r="C9" s="317"/>
      <c r="D9" s="317"/>
      <c r="E9" s="317"/>
      <c r="F9" s="317"/>
      <c r="G9" s="317"/>
      <c r="H9" s="317"/>
      <c r="I9" s="318"/>
      <c r="J9" s="331"/>
      <c r="K9" s="333"/>
      <c r="L9" s="331"/>
      <c r="M9" s="333"/>
    </row>
    <row r="10" spans="1:14" s="1" customFormat="1" x14ac:dyDescent="0.2">
      <c r="A10" s="319"/>
      <c r="B10" s="320"/>
      <c r="C10" s="320"/>
      <c r="D10" s="320"/>
      <c r="E10" s="320"/>
      <c r="F10" s="320"/>
      <c r="G10" s="320"/>
      <c r="H10" s="320"/>
      <c r="I10" s="321"/>
      <c r="J10" s="334"/>
      <c r="K10" s="336"/>
      <c r="L10" s="334"/>
      <c r="M10" s="336"/>
    </row>
    <row r="11" spans="1:14" s="1" customFormat="1" x14ac:dyDescent="0.2">
      <c r="A11" s="328" t="s">
        <v>144</v>
      </c>
      <c r="B11" s="329"/>
      <c r="C11" s="329"/>
      <c r="D11" s="329"/>
      <c r="E11" s="329"/>
      <c r="F11" s="329"/>
      <c r="G11" s="329"/>
      <c r="H11" s="329"/>
      <c r="I11" s="329"/>
      <c r="J11" s="329"/>
      <c r="K11" s="329"/>
      <c r="L11" s="329"/>
      <c r="M11" s="330"/>
    </row>
    <row r="12" spans="1:14" s="1" customFormat="1" x14ac:dyDescent="0.2">
      <c r="A12" s="334"/>
      <c r="B12" s="335"/>
      <c r="C12" s="335"/>
      <c r="D12" s="335"/>
      <c r="E12" s="335"/>
      <c r="F12" s="335"/>
      <c r="G12" s="335"/>
      <c r="H12" s="335"/>
      <c r="I12" s="335"/>
      <c r="J12" s="335"/>
      <c r="K12" s="335"/>
      <c r="L12" s="335"/>
      <c r="M12" s="336"/>
    </row>
    <row r="13" spans="1:14" s="34" customFormat="1" x14ac:dyDescent="0.2">
      <c r="A13" s="106"/>
    </row>
    <row r="14" spans="1:14" x14ac:dyDescent="0.2">
      <c r="A14" s="402" t="s">
        <v>43</v>
      </c>
      <c r="B14" s="402" t="s">
        <v>143</v>
      </c>
      <c r="C14" s="402"/>
      <c r="D14" s="402"/>
      <c r="E14" s="402"/>
      <c r="F14" s="402"/>
      <c r="G14" s="402"/>
      <c r="H14" s="402" t="s">
        <v>42</v>
      </c>
      <c r="I14" s="402"/>
      <c r="J14" s="402"/>
      <c r="K14" s="402"/>
      <c r="L14" s="402"/>
      <c r="M14" s="402"/>
    </row>
    <row r="15" spans="1:14" x14ac:dyDescent="0.2">
      <c r="A15" s="402"/>
      <c r="B15" s="402" t="s">
        <v>44</v>
      </c>
      <c r="C15" s="402"/>
      <c r="D15" s="402"/>
      <c r="E15" s="402" t="s">
        <v>45</v>
      </c>
      <c r="F15" s="402"/>
      <c r="G15" s="402"/>
      <c r="H15" s="402" t="s">
        <v>44</v>
      </c>
      <c r="I15" s="402"/>
      <c r="J15" s="402"/>
      <c r="K15" s="402" t="s">
        <v>46</v>
      </c>
      <c r="L15" s="402"/>
      <c r="M15" s="402"/>
      <c r="N15" s="33" t="s">
        <v>147</v>
      </c>
    </row>
    <row r="16" spans="1:14" x14ac:dyDescent="0.2">
      <c r="A16" s="402"/>
      <c r="B16" s="111" t="s">
        <v>47</v>
      </c>
      <c r="C16" s="111" t="s">
        <v>48</v>
      </c>
      <c r="D16" s="111" t="s">
        <v>49</v>
      </c>
      <c r="E16" s="111" t="s">
        <v>47</v>
      </c>
      <c r="F16" s="111" t="s">
        <v>48</v>
      </c>
      <c r="G16" s="111" t="s">
        <v>49</v>
      </c>
      <c r="H16" s="111" t="s">
        <v>47</v>
      </c>
      <c r="I16" s="111" t="s">
        <v>48</v>
      </c>
      <c r="J16" s="111" t="s">
        <v>49</v>
      </c>
      <c r="K16" s="111" t="s">
        <v>47</v>
      </c>
      <c r="L16" s="111" t="s">
        <v>48</v>
      </c>
      <c r="M16" s="111" t="s">
        <v>49</v>
      </c>
    </row>
    <row r="17" spans="1:14" x14ac:dyDescent="0.2">
      <c r="A17" s="123" t="s">
        <v>204</v>
      </c>
      <c r="B17" s="124">
        <f>'memorial de calculo'!F30</f>
        <v>144</v>
      </c>
      <c r="C17" s="125">
        <v>40</v>
      </c>
      <c r="D17" s="126">
        <f>ROUND(C17*B17,2)</f>
        <v>5760</v>
      </c>
      <c r="E17" s="127"/>
      <c r="F17" s="126"/>
      <c r="G17" s="126"/>
      <c r="H17" s="128">
        <f>'memorial de calculo'!F35</f>
        <v>144</v>
      </c>
      <c r="I17" s="129">
        <f>C17</f>
        <v>40</v>
      </c>
      <c r="J17" s="130">
        <f>ROUND(I17*H17,2)</f>
        <v>5760</v>
      </c>
      <c r="K17" s="127"/>
      <c r="L17" s="126"/>
      <c r="M17" s="126"/>
      <c r="N17" s="33" t="s">
        <v>146</v>
      </c>
    </row>
    <row r="18" spans="1:14" x14ac:dyDescent="0.2">
      <c r="A18" s="131" t="s">
        <v>33</v>
      </c>
      <c r="B18" s="132"/>
      <c r="C18" s="133"/>
      <c r="D18" s="134"/>
      <c r="E18" s="132">
        <f>'memorial de calculo'!F31</f>
        <v>352</v>
      </c>
      <c r="F18" s="133">
        <f>C17</f>
        <v>40</v>
      </c>
      <c r="G18" s="134">
        <f>ROUND(F18*E18,2)</f>
        <v>14080</v>
      </c>
      <c r="H18" s="132"/>
      <c r="I18" s="135"/>
      <c r="J18" s="136"/>
      <c r="K18" s="137">
        <f>'memorial de calculo'!F36</f>
        <v>352</v>
      </c>
      <c r="L18" s="134">
        <f>I17</f>
        <v>40</v>
      </c>
      <c r="M18" s="134">
        <f>ROUND(L18*K18,2)</f>
        <v>14080</v>
      </c>
      <c r="N18" s="33" t="s">
        <v>146</v>
      </c>
    </row>
    <row r="19" spans="1:14" x14ac:dyDescent="0.2">
      <c r="A19" s="131"/>
      <c r="B19" s="132"/>
      <c r="C19" s="133"/>
      <c r="D19" s="134"/>
      <c r="E19" s="138"/>
      <c r="F19" s="134"/>
      <c r="G19" s="134"/>
      <c r="H19" s="132"/>
      <c r="I19" s="135"/>
      <c r="J19" s="136"/>
      <c r="K19" s="138"/>
      <c r="L19" s="134"/>
      <c r="M19" s="134"/>
    </row>
    <row r="20" spans="1:14" x14ac:dyDescent="0.2">
      <c r="A20" s="139"/>
      <c r="B20" s="132"/>
      <c r="C20" s="133"/>
      <c r="D20" s="132"/>
      <c r="E20" s="133"/>
      <c r="F20" s="134"/>
      <c r="G20" s="134"/>
      <c r="H20" s="132"/>
      <c r="I20" s="140"/>
      <c r="J20" s="136"/>
      <c r="K20" s="138"/>
      <c r="L20" s="134"/>
      <c r="M20" s="134"/>
    </row>
    <row r="21" spans="1:14" x14ac:dyDescent="0.2">
      <c r="A21" s="141"/>
      <c r="B21" s="138"/>
      <c r="C21" s="138"/>
      <c r="D21" s="134"/>
      <c r="E21" s="138"/>
      <c r="F21" s="134"/>
      <c r="G21" s="134"/>
      <c r="H21" s="138"/>
      <c r="I21" s="136"/>
      <c r="J21" s="136"/>
      <c r="K21" s="138"/>
      <c r="L21" s="134"/>
      <c r="M21" s="134"/>
    </row>
    <row r="22" spans="1:14" x14ac:dyDescent="0.2">
      <c r="A22" s="141"/>
      <c r="B22" s="138"/>
      <c r="C22" s="138"/>
      <c r="D22" s="134"/>
      <c r="E22" s="138"/>
      <c r="F22" s="134"/>
      <c r="G22" s="134"/>
      <c r="H22" s="138"/>
      <c r="I22" s="136"/>
      <c r="J22" s="136"/>
      <c r="K22" s="138"/>
      <c r="L22" s="134"/>
      <c r="M22" s="134"/>
    </row>
    <row r="23" spans="1:14" x14ac:dyDescent="0.2">
      <c r="A23" s="141"/>
      <c r="B23" s="138"/>
      <c r="C23" s="138"/>
      <c r="D23" s="138"/>
      <c r="E23" s="138"/>
      <c r="F23" s="138"/>
      <c r="G23" s="138"/>
      <c r="H23" s="138"/>
      <c r="I23" s="138"/>
      <c r="J23" s="138"/>
      <c r="K23" s="138"/>
      <c r="L23" s="138"/>
      <c r="M23" s="138"/>
    </row>
    <row r="24" spans="1:14" x14ac:dyDescent="0.2">
      <c r="A24" s="141"/>
      <c r="B24" s="138"/>
      <c r="C24" s="138"/>
      <c r="D24" s="138"/>
      <c r="E24" s="138"/>
      <c r="F24" s="138"/>
      <c r="G24" s="138"/>
      <c r="H24" s="138"/>
      <c r="I24" s="138"/>
      <c r="J24" s="138"/>
      <c r="K24" s="138"/>
      <c r="L24" s="138"/>
      <c r="M24" s="138"/>
    </row>
    <row r="25" spans="1:14" x14ac:dyDescent="0.2">
      <c r="A25" s="141"/>
      <c r="B25" s="138"/>
      <c r="C25" s="138"/>
      <c r="D25" s="138"/>
      <c r="E25" s="138"/>
      <c r="F25" s="138"/>
      <c r="G25" s="138"/>
      <c r="H25" s="138"/>
      <c r="I25" s="138"/>
      <c r="J25" s="138"/>
      <c r="K25" s="138"/>
      <c r="L25" s="138"/>
      <c r="M25" s="138"/>
    </row>
    <row r="26" spans="1:14" x14ac:dyDescent="0.2">
      <c r="A26" s="141"/>
      <c r="B26" s="138"/>
      <c r="C26" s="138"/>
      <c r="D26" s="138"/>
      <c r="E26" s="138"/>
      <c r="F26" s="138"/>
      <c r="G26" s="138"/>
      <c r="H26" s="138"/>
      <c r="I26" s="138"/>
      <c r="J26" s="138"/>
      <c r="K26" s="138"/>
      <c r="L26" s="138"/>
      <c r="M26" s="138"/>
    </row>
    <row r="27" spans="1:14" x14ac:dyDescent="0.2">
      <c r="A27" s="141"/>
      <c r="B27" s="138"/>
      <c r="C27" s="138"/>
      <c r="D27" s="138"/>
      <c r="E27" s="138"/>
      <c r="F27" s="138"/>
      <c r="G27" s="138"/>
      <c r="H27" s="138"/>
      <c r="I27" s="138"/>
      <c r="J27" s="138"/>
      <c r="K27" s="138"/>
      <c r="L27" s="138"/>
      <c r="M27" s="138"/>
    </row>
    <row r="28" spans="1:14" x14ac:dyDescent="0.2">
      <c r="A28" s="141"/>
      <c r="B28" s="138"/>
      <c r="C28" s="138"/>
      <c r="D28" s="138"/>
      <c r="E28" s="138"/>
      <c r="F28" s="138"/>
      <c r="G28" s="138"/>
      <c r="H28" s="138"/>
      <c r="I28" s="138"/>
      <c r="J28" s="138"/>
      <c r="K28" s="138"/>
      <c r="L28" s="138"/>
      <c r="M28" s="138"/>
    </row>
    <row r="29" spans="1:14" x14ac:dyDescent="0.2">
      <c r="A29" s="142"/>
      <c r="B29" s="143"/>
      <c r="C29" s="143"/>
      <c r="D29" s="143"/>
      <c r="E29" s="143"/>
      <c r="F29" s="143"/>
      <c r="G29" s="143"/>
      <c r="H29" s="143"/>
      <c r="I29" s="143"/>
      <c r="J29" s="143"/>
      <c r="K29" s="143"/>
      <c r="L29" s="143"/>
      <c r="M29" s="143"/>
    </row>
    <row r="30" spans="1:14" x14ac:dyDescent="0.2">
      <c r="A30" s="113" t="s">
        <v>35</v>
      </c>
      <c r="B30" s="35"/>
      <c r="C30" s="35"/>
      <c r="D30" s="35">
        <f>SUM(D17:D29)</f>
        <v>5760</v>
      </c>
      <c r="E30" s="35"/>
      <c r="F30" s="35"/>
      <c r="G30" s="35">
        <f>SUM(G17:G29)</f>
        <v>14080</v>
      </c>
      <c r="H30" s="35"/>
      <c r="I30" s="35"/>
      <c r="J30" s="35">
        <f>SUM(J17:J29)</f>
        <v>5760</v>
      </c>
      <c r="K30" s="35"/>
      <c r="L30" s="35"/>
      <c r="M30" s="35">
        <f>SUM(M17:M29)</f>
        <v>14080</v>
      </c>
      <c r="N30" s="36"/>
    </row>
    <row r="31" spans="1:14" x14ac:dyDescent="0.2">
      <c r="A31" s="406" t="s">
        <v>50</v>
      </c>
      <c r="B31" s="406"/>
      <c r="C31" s="406"/>
      <c r="D31" s="406"/>
      <c r="E31" s="406"/>
      <c r="F31" s="406"/>
      <c r="G31" s="406"/>
      <c r="H31" s="406"/>
      <c r="I31" s="406"/>
      <c r="J31" s="406"/>
      <c r="K31" s="407">
        <f>SUM(D30:M30)</f>
        <v>39680</v>
      </c>
      <c r="L31" s="407"/>
      <c r="M31" s="407"/>
    </row>
    <row r="32" spans="1:14" x14ac:dyDescent="0.2">
      <c r="A32" s="234"/>
      <c r="B32" s="234"/>
      <c r="C32" s="234"/>
      <c r="D32" s="234"/>
      <c r="E32" s="234"/>
      <c r="F32" s="234"/>
      <c r="G32" s="234"/>
      <c r="H32" s="234"/>
      <c r="I32" s="234"/>
      <c r="J32" s="234"/>
      <c r="K32" s="234"/>
      <c r="L32" s="234"/>
      <c r="M32" s="234"/>
    </row>
    <row r="33" spans="1:13" x14ac:dyDescent="0.2">
      <c r="A33" s="420" t="s">
        <v>18</v>
      </c>
      <c r="B33" s="421"/>
      <c r="C33" s="421"/>
      <c r="D33" s="421"/>
      <c r="E33" s="421"/>
      <c r="F33" s="421"/>
      <c r="G33" s="422"/>
      <c r="H33" s="420" t="s">
        <v>19</v>
      </c>
      <c r="I33" s="421"/>
      <c r="J33" s="421"/>
      <c r="K33" s="421"/>
      <c r="L33" s="421"/>
      <c r="M33" s="422"/>
    </row>
    <row r="34" spans="1:13" x14ac:dyDescent="0.2">
      <c r="A34" s="423"/>
      <c r="B34" s="418"/>
      <c r="C34" s="418"/>
      <c r="D34" s="418"/>
      <c r="E34" s="418"/>
      <c r="F34" s="418"/>
      <c r="G34" s="419"/>
      <c r="H34" s="423"/>
      <c r="I34" s="418"/>
      <c r="J34" s="418"/>
      <c r="K34" s="418"/>
      <c r="L34" s="418"/>
      <c r="M34" s="419"/>
    </row>
    <row r="35" spans="1:13" x14ac:dyDescent="0.2">
      <c r="A35" s="420" t="s">
        <v>20</v>
      </c>
      <c r="B35" s="421"/>
      <c r="C35" s="421"/>
      <c r="D35" s="421"/>
      <c r="E35" s="421"/>
      <c r="F35" s="421"/>
      <c r="G35" s="422"/>
      <c r="H35" s="421" t="s">
        <v>21</v>
      </c>
      <c r="I35" s="421"/>
      <c r="J35" s="421"/>
      <c r="K35" s="421"/>
      <c r="L35" s="421"/>
      <c r="M35" s="422"/>
    </row>
    <row r="36" spans="1:13" x14ac:dyDescent="0.2">
      <c r="A36" s="423"/>
      <c r="B36" s="418"/>
      <c r="C36" s="418"/>
      <c r="D36" s="418"/>
      <c r="E36" s="418"/>
      <c r="F36" s="418"/>
      <c r="G36" s="419"/>
      <c r="H36" s="418"/>
      <c r="I36" s="418"/>
      <c r="J36" s="418"/>
      <c r="K36" s="418"/>
      <c r="L36" s="418"/>
      <c r="M36" s="419"/>
    </row>
    <row r="37" spans="1:13" s="34" customFormat="1" x14ac:dyDescent="0.2">
      <c r="A37" s="108"/>
      <c r="B37" s="112"/>
      <c r="C37" s="112"/>
      <c r="D37" s="112"/>
      <c r="E37" s="112"/>
      <c r="F37" s="112"/>
      <c r="G37" s="112"/>
      <c r="H37" s="37"/>
      <c r="I37" s="37"/>
      <c r="J37" s="37"/>
      <c r="K37" s="37"/>
      <c r="L37" s="107"/>
      <c r="M37" s="107"/>
    </row>
    <row r="38" spans="1:13" x14ac:dyDescent="0.2">
      <c r="A38" s="403" t="s">
        <v>22</v>
      </c>
      <c r="B38" s="404"/>
      <c r="C38" s="404"/>
      <c r="D38" s="404"/>
      <c r="E38" s="404"/>
      <c r="F38" s="404"/>
      <c r="G38" s="404"/>
      <c r="H38" s="404"/>
      <c r="I38" s="404"/>
      <c r="J38" s="404"/>
      <c r="K38" s="404"/>
      <c r="L38" s="404"/>
      <c r="M38" s="405"/>
    </row>
    <row r="39" spans="1:13" x14ac:dyDescent="0.2">
      <c r="A39" s="396" t="s">
        <v>51</v>
      </c>
      <c r="B39" s="397"/>
      <c r="C39" s="397"/>
      <c r="D39" s="397"/>
      <c r="E39" s="397"/>
      <c r="F39" s="397"/>
      <c r="G39" s="397"/>
      <c r="H39" s="397"/>
      <c r="I39" s="397"/>
      <c r="J39" s="397"/>
      <c r="K39" s="397"/>
      <c r="L39" s="397"/>
      <c r="M39" s="398"/>
    </row>
    <row r="40" spans="1:13" x14ac:dyDescent="0.2">
      <c r="A40" s="396" t="s">
        <v>133</v>
      </c>
      <c r="B40" s="397"/>
      <c r="C40" s="397"/>
      <c r="D40" s="397"/>
      <c r="E40" s="397"/>
      <c r="F40" s="397"/>
      <c r="G40" s="397"/>
      <c r="H40" s="397"/>
      <c r="I40" s="397"/>
      <c r="J40" s="397"/>
      <c r="K40" s="397"/>
      <c r="L40" s="397"/>
      <c r="M40" s="398"/>
    </row>
    <row r="41" spans="1:13" x14ac:dyDescent="0.2">
      <c r="A41" s="396"/>
      <c r="B41" s="397"/>
      <c r="C41" s="397"/>
      <c r="D41" s="397"/>
      <c r="E41" s="397"/>
      <c r="F41" s="397"/>
      <c r="G41" s="397"/>
      <c r="H41" s="397"/>
      <c r="I41" s="397"/>
      <c r="J41" s="397"/>
      <c r="K41" s="397"/>
      <c r="L41" s="397"/>
      <c r="M41" s="398"/>
    </row>
    <row r="42" spans="1:13" x14ac:dyDescent="0.2">
      <c r="A42" s="399"/>
      <c r="B42" s="400"/>
      <c r="C42" s="400"/>
      <c r="D42" s="400"/>
      <c r="E42" s="400"/>
      <c r="F42" s="400"/>
      <c r="G42" s="400"/>
      <c r="H42" s="400"/>
      <c r="I42" s="400"/>
      <c r="J42" s="400"/>
      <c r="K42" s="400"/>
      <c r="L42" s="400"/>
      <c r="M42" s="401"/>
    </row>
  </sheetData>
  <mergeCells count="36">
    <mergeCell ref="A9:I10"/>
    <mergeCell ref="J9:K10"/>
    <mergeCell ref="L9:M10"/>
    <mergeCell ref="H15:J15"/>
    <mergeCell ref="J8:K8"/>
    <mergeCell ref="A11:M11"/>
    <mergeCell ref="A12:M12"/>
    <mergeCell ref="A8:I8"/>
    <mergeCell ref="L8:M8"/>
    <mergeCell ref="K15:M15"/>
    <mergeCell ref="B14:G14"/>
    <mergeCell ref="A14:A16"/>
    <mergeCell ref="H36:M36"/>
    <mergeCell ref="A35:G35"/>
    <mergeCell ref="A36:G36"/>
    <mergeCell ref="A33:G33"/>
    <mergeCell ref="A34:G34"/>
    <mergeCell ref="H33:M33"/>
    <mergeCell ref="H34:M34"/>
    <mergeCell ref="H35:M35"/>
    <mergeCell ref="A39:M39"/>
    <mergeCell ref="A40:M40"/>
    <mergeCell ref="A41:M41"/>
    <mergeCell ref="A42:M42"/>
    <mergeCell ref="C1:M1"/>
    <mergeCell ref="C2:M2"/>
    <mergeCell ref="C3:M3"/>
    <mergeCell ref="H14:M14"/>
    <mergeCell ref="B15:D15"/>
    <mergeCell ref="E15:G15"/>
    <mergeCell ref="A38:M38"/>
    <mergeCell ref="A31:J31"/>
    <mergeCell ref="K31:M31"/>
    <mergeCell ref="A5:K6"/>
    <mergeCell ref="L5:M5"/>
    <mergeCell ref="L6:M6"/>
  </mergeCells>
  <phoneticPr fontId="23" type="noConversion"/>
  <printOptions horizontalCentered="1"/>
  <pageMargins left="0.59055118110236227" right="0.59055118110236227" top="0.98425196850393704" bottom="0.59055118110236227" header="0.51181102362204722" footer="0.51181102362204722"/>
  <pageSetup paperSize="9" scale="78" firstPageNumber="0" fitToHeight="5" orientation="landscape" horizontalDpi="300" verticalDpi="300" r:id="rId1"/>
  <headerFooter alignWithMargins="0">
    <oddFooter>&amp;R&amp;"Arial Narrow,Normal"&amp;8&amp;F
Folha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BreakPreview" topLeftCell="A10" zoomScaleNormal="100" zoomScaleSheetLayoutView="100" workbookViewId="0">
      <selection activeCell="F17" sqref="F17:F18"/>
    </sheetView>
  </sheetViews>
  <sheetFormatPr defaultColWidth="10.7109375" defaultRowHeight="12.75" x14ac:dyDescent="0.2"/>
  <cols>
    <col min="1" max="1" width="10.140625" style="31" customWidth="1"/>
    <col min="2" max="2" width="32.7109375" style="31" customWidth="1"/>
    <col min="3" max="3" width="10.7109375" style="31" customWidth="1"/>
    <col min="4" max="7" width="12.7109375" style="31" customWidth="1"/>
    <col min="8" max="16384" width="10.7109375" style="31"/>
  </cols>
  <sheetData>
    <row r="1" spans="1:8" x14ac:dyDescent="0.2">
      <c r="B1" s="450" t="s">
        <v>0</v>
      </c>
      <c r="C1" s="450"/>
      <c r="D1" s="450"/>
      <c r="E1" s="450"/>
      <c r="F1" s="450"/>
      <c r="G1" s="450"/>
    </row>
    <row r="2" spans="1:8" x14ac:dyDescent="0.2">
      <c r="B2" s="451" t="s">
        <v>1</v>
      </c>
      <c r="C2" s="451"/>
      <c r="D2" s="451"/>
      <c r="E2" s="451"/>
      <c r="F2" s="451"/>
      <c r="G2" s="451"/>
    </row>
    <row r="3" spans="1:8" x14ac:dyDescent="0.2">
      <c r="B3" s="451" t="s">
        <v>201</v>
      </c>
      <c r="C3" s="451"/>
      <c r="D3" s="451"/>
      <c r="E3" s="451"/>
      <c r="F3" s="451"/>
      <c r="G3" s="451"/>
    </row>
    <row r="5" spans="1:8" ht="13.5" thickBot="1" x14ac:dyDescent="0.25">
      <c r="A5" s="453" t="s">
        <v>52</v>
      </c>
      <c r="B5" s="454"/>
      <c r="C5" s="454"/>
      <c r="D5" s="454"/>
      <c r="E5" s="454"/>
      <c r="F5" s="455"/>
      <c r="G5" s="119" t="s">
        <v>132</v>
      </c>
    </row>
    <row r="6" spans="1:8" ht="13.5" thickTop="1" x14ac:dyDescent="0.2">
      <c r="A6" s="456"/>
      <c r="B6" s="457"/>
      <c r="C6" s="457"/>
      <c r="D6" s="457"/>
      <c r="E6" s="457"/>
      <c r="F6" s="458"/>
      <c r="G6" s="118" t="s">
        <v>53</v>
      </c>
    </row>
    <row r="7" spans="1:8" x14ac:dyDescent="0.2">
      <c r="A7" s="114"/>
      <c r="B7" s="114"/>
      <c r="C7" s="114"/>
      <c r="D7" s="114"/>
      <c r="E7" s="114"/>
      <c r="F7" s="114"/>
      <c r="G7" s="45"/>
    </row>
    <row r="8" spans="1:8" s="1" customFormat="1" x14ac:dyDescent="0.2">
      <c r="A8" s="328" t="s">
        <v>3</v>
      </c>
      <c r="B8" s="329"/>
      <c r="C8" s="329"/>
      <c r="D8" s="330"/>
      <c r="E8" s="328" t="s">
        <v>4</v>
      </c>
      <c r="F8" s="330"/>
      <c r="G8" s="227" t="s">
        <v>145</v>
      </c>
    </row>
    <row r="9" spans="1:8" s="1" customFormat="1" x14ac:dyDescent="0.2">
      <c r="A9" s="316" t="str">
        <f>'PFS_IV Desp Gerais'!A9:E11</f>
        <v>APOIO TÉCNICO PARA IMPLANTAÇÃO DAS AÇÕES DO PROGRAMA DESENVOLVIMENTO REGIONAL TERRITORIAL SUSTENTÁVEL, ECONOMIA SOLIDÁRIA E ECONOMIA CRIATIVA, NO ÂMBITO DA 4.ª/SR</v>
      </c>
      <c r="B9" s="317"/>
      <c r="C9" s="317"/>
      <c r="D9" s="318"/>
      <c r="E9" s="331"/>
      <c r="F9" s="333"/>
      <c r="G9" s="322"/>
    </row>
    <row r="10" spans="1:8" s="1" customFormat="1" x14ac:dyDescent="0.2">
      <c r="A10" s="316"/>
      <c r="B10" s="317"/>
      <c r="C10" s="317"/>
      <c r="D10" s="318"/>
      <c r="E10" s="331"/>
      <c r="F10" s="333"/>
      <c r="G10" s="322"/>
    </row>
    <row r="11" spans="1:8" s="1" customFormat="1" x14ac:dyDescent="0.2">
      <c r="A11" s="319"/>
      <c r="B11" s="320"/>
      <c r="C11" s="320"/>
      <c r="D11" s="321"/>
      <c r="E11" s="334"/>
      <c r="F11" s="336"/>
      <c r="G11" s="323"/>
    </row>
    <row r="12" spans="1:8" s="1" customFormat="1" x14ac:dyDescent="0.2">
      <c r="A12" s="328" t="s">
        <v>144</v>
      </c>
      <c r="B12" s="329"/>
      <c r="C12" s="329"/>
      <c r="D12" s="329"/>
      <c r="E12" s="329"/>
      <c r="F12" s="329"/>
      <c r="G12" s="330"/>
    </row>
    <row r="13" spans="1:8" s="1" customFormat="1" x14ac:dyDescent="0.2">
      <c r="A13" s="334"/>
      <c r="B13" s="335"/>
      <c r="C13" s="335"/>
      <c r="D13" s="335"/>
      <c r="E13" s="335"/>
      <c r="F13" s="335"/>
      <c r="G13" s="336"/>
    </row>
    <row r="14" spans="1:8" s="32" customFormat="1" x14ac:dyDescent="0.2">
      <c r="A14" s="115"/>
    </row>
    <row r="15" spans="1:8" x14ac:dyDescent="0.2">
      <c r="A15" s="459" t="s">
        <v>54</v>
      </c>
      <c r="B15" s="460"/>
      <c r="C15" s="463" t="s">
        <v>65</v>
      </c>
      <c r="D15" s="452" t="s">
        <v>134</v>
      </c>
      <c r="E15" s="452" t="s">
        <v>135</v>
      </c>
      <c r="F15" s="452" t="s">
        <v>48</v>
      </c>
      <c r="G15" s="452"/>
      <c r="H15" s="31" t="s">
        <v>147</v>
      </c>
    </row>
    <row r="16" spans="1:8" x14ac:dyDescent="0.2">
      <c r="A16" s="461"/>
      <c r="B16" s="462"/>
      <c r="C16" s="464"/>
      <c r="D16" s="452"/>
      <c r="E16" s="452"/>
      <c r="F16" s="117" t="s">
        <v>55</v>
      </c>
      <c r="G16" s="117" t="s">
        <v>56</v>
      </c>
    </row>
    <row r="17" spans="1:8" x14ac:dyDescent="0.2">
      <c r="A17" s="436" t="s">
        <v>161</v>
      </c>
      <c r="B17" s="437"/>
      <c r="C17" s="438" t="s">
        <v>156</v>
      </c>
      <c r="D17" s="483">
        <f>'PFS_I Equipe'!C16</f>
        <v>8</v>
      </c>
      <c r="E17" s="438">
        <v>2</v>
      </c>
      <c r="F17" s="485">
        <v>23.26</v>
      </c>
      <c r="G17" s="486">
        <f>ROUND(F17*E17*D17,2)</f>
        <v>372.16</v>
      </c>
      <c r="H17" s="31" t="s">
        <v>148</v>
      </c>
    </row>
    <row r="18" spans="1:8" x14ac:dyDescent="0.2">
      <c r="A18" s="428"/>
      <c r="B18" s="435"/>
      <c r="C18" s="439"/>
      <c r="D18" s="484"/>
      <c r="E18" s="439"/>
      <c r="F18" s="449"/>
      <c r="G18" s="442"/>
    </row>
    <row r="19" spans="1:8" x14ac:dyDescent="0.2">
      <c r="A19" s="426" t="s">
        <v>162</v>
      </c>
      <c r="B19" s="434"/>
      <c r="C19" s="440" t="s">
        <v>156</v>
      </c>
      <c r="D19" s="446">
        <v>4</v>
      </c>
      <c r="E19" s="440">
        <v>2</v>
      </c>
      <c r="F19" s="448">
        <f>F17</f>
        <v>23.26</v>
      </c>
      <c r="G19" s="441">
        <f>ROUND(F19*E19*D19,2)</f>
        <v>186.08</v>
      </c>
      <c r="H19" s="31" t="s">
        <v>148</v>
      </c>
    </row>
    <row r="20" spans="1:8" x14ac:dyDescent="0.2">
      <c r="A20" s="428"/>
      <c r="B20" s="435"/>
      <c r="C20" s="439"/>
      <c r="D20" s="447"/>
      <c r="E20" s="439"/>
      <c r="F20" s="449"/>
      <c r="G20" s="442"/>
    </row>
    <row r="21" spans="1:8" x14ac:dyDescent="0.2">
      <c r="A21" s="475" t="s">
        <v>160</v>
      </c>
      <c r="B21" s="476"/>
      <c r="C21" s="146" t="s">
        <v>156</v>
      </c>
      <c r="D21" s="248">
        <f>SUM(D17:D20)</f>
        <v>12</v>
      </c>
      <c r="E21" s="146">
        <v>2</v>
      </c>
      <c r="F21" s="147">
        <v>8</v>
      </c>
      <c r="G21" s="148">
        <f>ROUND(F21*E21*D21,2)</f>
        <v>192</v>
      </c>
      <c r="H21" s="31" t="s">
        <v>203</v>
      </c>
    </row>
    <row r="22" spans="1:8" x14ac:dyDescent="0.2">
      <c r="A22" s="426" t="s">
        <v>158</v>
      </c>
      <c r="B22" s="434"/>
      <c r="C22" s="440" t="s">
        <v>157</v>
      </c>
      <c r="D22" s="446">
        <v>1500</v>
      </c>
      <c r="E22" s="440">
        <v>1</v>
      </c>
      <c r="F22" s="448">
        <v>0.15</v>
      </c>
      <c r="G22" s="441">
        <f>ROUND(F22*E22*D22,2)</f>
        <v>225</v>
      </c>
    </row>
    <row r="23" spans="1:8" x14ac:dyDescent="0.2">
      <c r="A23" s="428"/>
      <c r="B23" s="435"/>
      <c r="C23" s="439"/>
      <c r="D23" s="447"/>
      <c r="E23" s="439"/>
      <c r="F23" s="449"/>
      <c r="G23" s="442"/>
    </row>
    <row r="24" spans="1:8" ht="12.75" customHeight="1" x14ac:dyDescent="0.2">
      <c r="A24" s="426" t="s">
        <v>159</v>
      </c>
      <c r="B24" s="427"/>
      <c r="C24" s="430" t="s">
        <v>157</v>
      </c>
      <c r="D24" s="446">
        <v>1000</v>
      </c>
      <c r="E24" s="440">
        <v>1</v>
      </c>
      <c r="F24" s="448">
        <v>1.6</v>
      </c>
      <c r="G24" s="441">
        <f>ROUND(F24*E24*D24,2)</f>
        <v>1600</v>
      </c>
    </row>
    <row r="25" spans="1:8" x14ac:dyDescent="0.2">
      <c r="A25" s="428"/>
      <c r="B25" s="429"/>
      <c r="C25" s="431"/>
      <c r="D25" s="447"/>
      <c r="E25" s="439"/>
      <c r="F25" s="449"/>
      <c r="G25" s="442"/>
    </row>
    <row r="26" spans="1:8" x14ac:dyDescent="0.2">
      <c r="A26" s="432"/>
      <c r="B26" s="433"/>
      <c r="C26" s="246"/>
      <c r="D26" s="149"/>
      <c r="E26" s="150"/>
      <c r="F26" s="151"/>
      <c r="G26" s="148"/>
    </row>
    <row r="27" spans="1:8" x14ac:dyDescent="0.2">
      <c r="A27" s="432"/>
      <c r="B27" s="433"/>
      <c r="C27" s="246"/>
      <c r="D27" s="149"/>
      <c r="E27" s="150"/>
      <c r="F27" s="151"/>
      <c r="G27" s="148"/>
    </row>
    <row r="28" spans="1:8" x14ac:dyDescent="0.2">
      <c r="A28" s="432"/>
      <c r="B28" s="433"/>
      <c r="C28" s="246"/>
      <c r="D28" s="149"/>
      <c r="E28" s="150"/>
      <c r="F28" s="147"/>
      <c r="G28" s="148"/>
    </row>
    <row r="29" spans="1:8" x14ac:dyDescent="0.2">
      <c r="A29" s="432"/>
      <c r="B29" s="433"/>
      <c r="C29" s="246"/>
      <c r="D29" s="149"/>
      <c r="E29" s="150"/>
      <c r="F29" s="147"/>
      <c r="G29" s="148"/>
    </row>
    <row r="30" spans="1:8" x14ac:dyDescent="0.2">
      <c r="A30" s="432"/>
      <c r="B30" s="433"/>
      <c r="C30" s="246"/>
      <c r="D30" s="149"/>
      <c r="E30" s="150"/>
      <c r="F30" s="147"/>
      <c r="G30" s="148"/>
    </row>
    <row r="31" spans="1:8" x14ac:dyDescent="0.2">
      <c r="A31" s="432"/>
      <c r="B31" s="433"/>
      <c r="C31" s="246"/>
      <c r="D31" s="149"/>
      <c r="E31" s="150"/>
      <c r="F31" s="151"/>
      <c r="G31" s="148"/>
    </row>
    <row r="32" spans="1:8" x14ac:dyDescent="0.2">
      <c r="A32" s="432"/>
      <c r="B32" s="433"/>
      <c r="C32" s="246"/>
      <c r="D32" s="149"/>
      <c r="E32" s="150"/>
      <c r="F32" s="151"/>
      <c r="G32" s="148"/>
    </row>
    <row r="33" spans="1:7" x14ac:dyDescent="0.2">
      <c r="A33" s="432"/>
      <c r="B33" s="433"/>
      <c r="C33" s="246"/>
      <c r="D33" s="149"/>
      <c r="E33" s="150"/>
      <c r="F33" s="151"/>
      <c r="G33" s="148"/>
    </row>
    <row r="34" spans="1:7" x14ac:dyDescent="0.2">
      <c r="A34" s="432"/>
      <c r="B34" s="433"/>
      <c r="C34" s="246"/>
      <c r="D34" s="149"/>
      <c r="E34" s="150"/>
      <c r="F34" s="147"/>
      <c r="G34" s="148"/>
    </row>
    <row r="35" spans="1:7" x14ac:dyDescent="0.2">
      <c r="A35" s="432"/>
      <c r="B35" s="433"/>
      <c r="C35" s="246"/>
      <c r="D35" s="149"/>
      <c r="E35" s="150"/>
      <c r="F35" s="147"/>
      <c r="G35" s="148"/>
    </row>
    <row r="36" spans="1:7" x14ac:dyDescent="0.2">
      <c r="A36" s="432"/>
      <c r="B36" s="433"/>
      <c r="C36" s="246"/>
      <c r="D36" s="149"/>
      <c r="E36" s="150"/>
      <c r="F36" s="147"/>
      <c r="G36" s="148"/>
    </row>
    <row r="37" spans="1:7" x14ac:dyDescent="0.2">
      <c r="A37" s="432"/>
      <c r="B37" s="433"/>
      <c r="C37" s="246"/>
      <c r="D37" s="149"/>
      <c r="E37" s="150"/>
      <c r="F37" s="151"/>
      <c r="G37" s="148"/>
    </row>
    <row r="38" spans="1:7" x14ac:dyDescent="0.2">
      <c r="A38" s="432"/>
      <c r="B38" s="433"/>
      <c r="C38" s="246"/>
      <c r="D38" s="149"/>
      <c r="E38" s="150"/>
      <c r="F38" s="151"/>
      <c r="G38" s="148"/>
    </row>
    <row r="39" spans="1:7" x14ac:dyDescent="0.2">
      <c r="A39" s="432"/>
      <c r="B39" s="433"/>
      <c r="C39" s="246"/>
      <c r="D39" s="149"/>
      <c r="E39" s="150"/>
      <c r="F39" s="151"/>
      <c r="G39" s="148"/>
    </row>
    <row r="40" spans="1:7" x14ac:dyDescent="0.2">
      <c r="A40" s="432"/>
      <c r="B40" s="433"/>
      <c r="C40" s="246"/>
      <c r="D40" s="149"/>
      <c r="E40" s="150"/>
      <c r="F40" s="151"/>
      <c r="G40" s="148"/>
    </row>
    <row r="41" spans="1:7" x14ac:dyDescent="0.2">
      <c r="A41" s="432"/>
      <c r="B41" s="433"/>
      <c r="C41" s="246"/>
      <c r="D41" s="149"/>
      <c r="E41" s="150"/>
      <c r="F41" s="151"/>
      <c r="G41" s="148"/>
    </row>
    <row r="42" spans="1:7" x14ac:dyDescent="0.2">
      <c r="A42" s="432"/>
      <c r="B42" s="433"/>
      <c r="C42" s="246"/>
      <c r="D42" s="149"/>
      <c r="E42" s="150"/>
      <c r="F42" s="151"/>
      <c r="G42" s="148"/>
    </row>
    <row r="43" spans="1:7" x14ac:dyDescent="0.2">
      <c r="A43" s="432"/>
      <c r="B43" s="433"/>
      <c r="C43" s="246"/>
      <c r="D43" s="152"/>
      <c r="E43" s="152"/>
      <c r="F43" s="151"/>
      <c r="G43" s="148"/>
    </row>
    <row r="44" spans="1:7" x14ac:dyDescent="0.2">
      <c r="A44" s="432"/>
      <c r="B44" s="433"/>
      <c r="C44" s="246"/>
      <c r="D44" s="152"/>
      <c r="E44" s="152"/>
      <c r="F44" s="151"/>
      <c r="G44" s="148"/>
    </row>
    <row r="45" spans="1:7" x14ac:dyDescent="0.2">
      <c r="A45" s="432"/>
      <c r="B45" s="433"/>
      <c r="C45" s="246"/>
      <c r="D45" s="152"/>
      <c r="E45" s="152"/>
      <c r="F45" s="151"/>
      <c r="G45" s="148"/>
    </row>
    <row r="46" spans="1:7" x14ac:dyDescent="0.2">
      <c r="A46" s="424"/>
      <c r="B46" s="425"/>
      <c r="C46" s="247"/>
      <c r="D46" s="155"/>
      <c r="E46" s="155"/>
      <c r="F46" s="156"/>
      <c r="G46" s="153"/>
    </row>
    <row r="47" spans="1:7" x14ac:dyDescent="0.2">
      <c r="A47" s="472" t="s">
        <v>57</v>
      </c>
      <c r="B47" s="473"/>
      <c r="C47" s="473"/>
      <c r="D47" s="473"/>
      <c r="E47" s="473"/>
      <c r="F47" s="474"/>
      <c r="G47" s="154">
        <f>SUM(G17:G46)</f>
        <v>2575.2399999999998</v>
      </c>
    </row>
    <row r="48" spans="1:7" s="32" customFormat="1" x14ac:dyDescent="0.2">
      <c r="A48" s="468" t="s">
        <v>58</v>
      </c>
      <c r="B48" s="468"/>
      <c r="C48" s="468"/>
      <c r="D48" s="468"/>
      <c r="E48" s="468"/>
      <c r="F48" s="468"/>
      <c r="G48" s="144"/>
    </row>
    <row r="49" spans="1:8" s="32" customFormat="1" x14ac:dyDescent="0.2">
      <c r="A49" s="469" t="s">
        <v>59</v>
      </c>
      <c r="B49" s="470"/>
      <c r="C49" s="470"/>
      <c r="D49" s="470"/>
      <c r="E49" s="470"/>
      <c r="F49" s="470"/>
      <c r="G49" s="145">
        <f>G47+G48</f>
        <v>2575.2399999999998</v>
      </c>
    </row>
    <row r="50" spans="1:8" s="32" customFormat="1" x14ac:dyDescent="0.2">
      <c r="A50" s="116"/>
      <c r="B50" s="116"/>
      <c r="C50" s="116"/>
      <c r="D50" s="116"/>
      <c r="E50" s="116"/>
      <c r="F50" s="116"/>
      <c r="G50" s="157"/>
    </row>
    <row r="51" spans="1:8" x14ac:dyDescent="0.2">
      <c r="A51" s="443" t="s">
        <v>18</v>
      </c>
      <c r="B51" s="444"/>
      <c r="C51" s="444"/>
      <c r="D51" s="445"/>
      <c r="E51" s="443" t="s">
        <v>19</v>
      </c>
      <c r="F51" s="444"/>
      <c r="G51" s="445"/>
    </row>
    <row r="52" spans="1:8" x14ac:dyDescent="0.2">
      <c r="A52" s="120"/>
      <c r="B52" s="121"/>
      <c r="C52" s="121"/>
      <c r="D52" s="122"/>
      <c r="E52" s="120"/>
      <c r="F52" s="121"/>
      <c r="G52" s="122"/>
    </row>
    <row r="53" spans="1:8" x14ac:dyDescent="0.2">
      <c r="A53" s="443" t="s">
        <v>60</v>
      </c>
      <c r="B53" s="444"/>
      <c r="C53" s="444"/>
      <c r="D53" s="445"/>
      <c r="E53" s="443" t="s">
        <v>21</v>
      </c>
      <c r="F53" s="444"/>
      <c r="G53" s="445"/>
      <c r="H53" s="3"/>
    </row>
    <row r="54" spans="1:8" x14ac:dyDescent="0.2">
      <c r="A54" s="120"/>
      <c r="B54" s="121"/>
      <c r="C54" s="121"/>
      <c r="D54" s="122"/>
      <c r="E54" s="120"/>
      <c r="F54" s="121"/>
      <c r="G54" s="122"/>
    </row>
    <row r="55" spans="1:8" x14ac:dyDescent="0.2">
      <c r="A55" s="165"/>
      <c r="B55" s="165"/>
      <c r="C55" s="165"/>
      <c r="D55" s="165"/>
      <c r="E55" s="165"/>
      <c r="F55" s="165"/>
      <c r="G55" s="165"/>
    </row>
    <row r="56" spans="1:8" x14ac:dyDescent="0.2">
      <c r="A56" s="471" t="s">
        <v>22</v>
      </c>
      <c r="B56" s="471"/>
      <c r="C56" s="471"/>
      <c r="D56" s="471"/>
      <c r="E56" s="471"/>
      <c r="F56" s="471"/>
      <c r="G56" s="471"/>
    </row>
    <row r="57" spans="1:8" x14ac:dyDescent="0.2">
      <c r="A57" s="477" t="s">
        <v>61</v>
      </c>
      <c r="B57" s="478"/>
      <c r="C57" s="478"/>
      <c r="D57" s="478"/>
      <c r="E57" s="478"/>
      <c r="F57" s="478"/>
      <c r="G57" s="479"/>
    </row>
    <row r="58" spans="1:8" x14ac:dyDescent="0.2">
      <c r="A58" s="480" t="s">
        <v>136</v>
      </c>
      <c r="B58" s="481"/>
      <c r="C58" s="481"/>
      <c r="D58" s="481"/>
      <c r="E58" s="481"/>
      <c r="F58" s="481"/>
      <c r="G58" s="482"/>
    </row>
    <row r="59" spans="1:8" x14ac:dyDescent="0.2">
      <c r="A59" s="480"/>
      <c r="B59" s="481"/>
      <c r="C59" s="481"/>
      <c r="D59" s="481"/>
      <c r="E59" s="481"/>
      <c r="F59" s="481"/>
      <c r="G59" s="482"/>
    </row>
    <row r="60" spans="1:8" x14ac:dyDescent="0.2">
      <c r="A60" s="465"/>
      <c r="B60" s="466"/>
      <c r="C60" s="466"/>
      <c r="D60" s="466"/>
      <c r="E60" s="466"/>
      <c r="F60" s="466"/>
      <c r="G60" s="467"/>
    </row>
  </sheetData>
  <mergeCells count="73">
    <mergeCell ref="D17:D18"/>
    <mergeCell ref="E17:E18"/>
    <mergeCell ref="F17:F18"/>
    <mergeCell ref="G17:G18"/>
    <mergeCell ref="A44:B44"/>
    <mergeCell ref="G22:G23"/>
    <mergeCell ref="A26:B26"/>
    <mergeCell ref="A27:B27"/>
    <mergeCell ref="A28:B28"/>
    <mergeCell ref="A29:B29"/>
    <mergeCell ref="A30:B30"/>
    <mergeCell ref="A31:B31"/>
    <mergeCell ref="D19:D20"/>
    <mergeCell ref="E19:E20"/>
    <mergeCell ref="F19:F20"/>
    <mergeCell ref="E22:E23"/>
    <mergeCell ref="A60:G60"/>
    <mergeCell ref="A48:F48"/>
    <mergeCell ref="A49:F49"/>
    <mergeCell ref="A56:G56"/>
    <mergeCell ref="G19:G20"/>
    <mergeCell ref="A47:F47"/>
    <mergeCell ref="D22:D23"/>
    <mergeCell ref="A21:B21"/>
    <mergeCell ref="A57:G57"/>
    <mergeCell ref="A58:G59"/>
    <mergeCell ref="A51:D51"/>
    <mergeCell ref="E51:G51"/>
    <mergeCell ref="A53:D53"/>
    <mergeCell ref="F24:F25"/>
    <mergeCell ref="A22:B23"/>
    <mergeCell ref="C22:C23"/>
    <mergeCell ref="B1:G1"/>
    <mergeCell ref="B2:G2"/>
    <mergeCell ref="B3:G3"/>
    <mergeCell ref="E15:E16"/>
    <mergeCell ref="E8:F8"/>
    <mergeCell ref="A5:F6"/>
    <mergeCell ref="F15:G15"/>
    <mergeCell ref="D15:D16"/>
    <mergeCell ref="A9:D11"/>
    <mergeCell ref="E9:F11"/>
    <mergeCell ref="G9:G11"/>
    <mergeCell ref="A8:D8"/>
    <mergeCell ref="A13:G13"/>
    <mergeCell ref="A15:B16"/>
    <mergeCell ref="C15:C16"/>
    <mergeCell ref="A12:G12"/>
    <mergeCell ref="G24:G25"/>
    <mergeCell ref="E53:G53"/>
    <mergeCell ref="D24:D25"/>
    <mergeCell ref="E24:E25"/>
    <mergeCell ref="F22:F23"/>
    <mergeCell ref="A19:B20"/>
    <mergeCell ref="A17:B18"/>
    <mergeCell ref="C17:C18"/>
    <mergeCell ref="C19:C20"/>
    <mergeCell ref="A45:B45"/>
    <mergeCell ref="A40:B40"/>
    <mergeCell ref="A41:B41"/>
    <mergeCell ref="A42:B42"/>
    <mergeCell ref="A43:B43"/>
    <mergeCell ref="A32:B32"/>
    <mergeCell ref="A33:B33"/>
    <mergeCell ref="A34:B34"/>
    <mergeCell ref="A35:B35"/>
    <mergeCell ref="A36:B36"/>
    <mergeCell ref="A37:B37"/>
    <mergeCell ref="A46:B46"/>
    <mergeCell ref="A24:B25"/>
    <mergeCell ref="C24:C25"/>
    <mergeCell ref="A38:B38"/>
    <mergeCell ref="A39:B39"/>
  </mergeCells>
  <phoneticPr fontId="23" type="noConversion"/>
  <printOptions horizontalCentered="1"/>
  <pageMargins left="0.98425196850393704" right="0.59055118110236227" top="0.78740157480314965" bottom="0.59055118110236227" header="0.51181102362204722" footer="0.51181102362204722"/>
  <pageSetup paperSize="9" scale="83" firstPageNumber="0" fitToHeight="5" orientation="portrait" horizontalDpi="300" verticalDpi="300" r:id="rId1"/>
  <headerFooter alignWithMargins="0">
    <oddFooter>&amp;R&amp;"Arial Narrow,Normal"&amp;8&amp;F
Folha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view="pageBreakPreview" topLeftCell="A13" zoomScaleNormal="100" zoomScaleSheetLayoutView="100" workbookViewId="0">
      <selection activeCell="O27" sqref="O27"/>
    </sheetView>
  </sheetViews>
  <sheetFormatPr defaultColWidth="10.7109375" defaultRowHeight="12.75" x14ac:dyDescent="0.2"/>
  <cols>
    <col min="1" max="1" width="5.7109375" style="28" customWidth="1"/>
    <col min="2" max="4" width="18.7109375" style="28" customWidth="1"/>
    <col min="5" max="5" width="8.7109375" style="28" bestFit="1" customWidth="1"/>
    <col min="6" max="6" width="6.7109375" style="29" bestFit="1" customWidth="1"/>
    <col min="7" max="8" width="12.7109375" style="28" customWidth="1"/>
    <col min="9" max="16384" width="10.7109375" style="28"/>
  </cols>
  <sheetData>
    <row r="1" spans="1:9" x14ac:dyDescent="0.2">
      <c r="C1" s="488" t="s">
        <v>0</v>
      </c>
      <c r="D1" s="488"/>
      <c r="E1" s="488"/>
      <c r="F1" s="488"/>
      <c r="G1" s="488"/>
      <c r="H1" s="488"/>
    </row>
    <row r="2" spans="1:9" x14ac:dyDescent="0.2">
      <c r="C2" s="489" t="s">
        <v>1</v>
      </c>
      <c r="D2" s="489"/>
      <c r="E2" s="489"/>
      <c r="F2" s="489"/>
      <c r="G2" s="489"/>
      <c r="H2" s="489"/>
    </row>
    <row r="3" spans="1:9" x14ac:dyDescent="0.2">
      <c r="C3" s="489" t="s">
        <v>201</v>
      </c>
      <c r="D3" s="489"/>
      <c r="E3" s="489"/>
      <c r="F3" s="489"/>
      <c r="G3" s="489"/>
      <c r="H3" s="489"/>
    </row>
    <row r="5" spans="1:9" ht="13.5" thickBot="1" x14ac:dyDescent="0.25">
      <c r="A5" s="515" t="s">
        <v>62</v>
      </c>
      <c r="B5" s="516"/>
      <c r="C5" s="516"/>
      <c r="D5" s="516"/>
      <c r="E5" s="516"/>
      <c r="F5" s="516"/>
      <c r="G5" s="517"/>
      <c r="H5" s="47" t="s">
        <v>132</v>
      </c>
    </row>
    <row r="6" spans="1:9" ht="13.5" thickTop="1" x14ac:dyDescent="0.2">
      <c r="A6" s="518"/>
      <c r="B6" s="519"/>
      <c r="C6" s="519"/>
      <c r="D6" s="519"/>
      <c r="E6" s="519"/>
      <c r="F6" s="519"/>
      <c r="G6" s="520"/>
      <c r="H6" s="48" t="s">
        <v>63</v>
      </c>
    </row>
    <row r="7" spans="1:9" s="159" customFormat="1" x14ac:dyDescent="0.2">
      <c r="A7" s="158"/>
      <c r="B7" s="158"/>
      <c r="C7" s="158"/>
      <c r="D7" s="158"/>
      <c r="E7" s="158"/>
      <c r="F7" s="158"/>
      <c r="G7" s="158"/>
      <c r="H7" s="45"/>
    </row>
    <row r="8" spans="1:9" s="1" customFormat="1" x14ac:dyDescent="0.2">
      <c r="A8" s="328" t="s">
        <v>3</v>
      </c>
      <c r="B8" s="329"/>
      <c r="C8" s="329"/>
      <c r="D8" s="329"/>
      <c r="E8" s="330"/>
      <c r="F8" s="525" t="s">
        <v>4</v>
      </c>
      <c r="G8" s="526"/>
      <c r="H8" s="227" t="s">
        <v>145</v>
      </c>
    </row>
    <row r="9" spans="1:9" s="1" customFormat="1" x14ac:dyDescent="0.2">
      <c r="A9" s="316" t="str">
        <f>'PFS_V Cronog Financ'!A9:C11</f>
        <v>APOIO TÉCNICO PARA IMPLANTAÇÃO DAS AÇÕES DO PROGRAMA DESENVOLVIMENTO REGIONAL TERRITORIAL SUSTENTÁVEL, ECONOMIA SOLIDÁRIA E ECONOMIA CRIATIVA, NO ÂMBITO DA 4.ª/SR</v>
      </c>
      <c r="B9" s="317"/>
      <c r="C9" s="317"/>
      <c r="D9" s="317"/>
      <c r="E9" s="318"/>
      <c r="F9" s="331"/>
      <c r="G9" s="333"/>
      <c r="H9" s="322"/>
    </row>
    <row r="10" spans="1:9" s="1" customFormat="1" x14ac:dyDescent="0.2">
      <c r="A10" s="316"/>
      <c r="B10" s="317"/>
      <c r="C10" s="317"/>
      <c r="D10" s="317"/>
      <c r="E10" s="318"/>
      <c r="F10" s="331"/>
      <c r="G10" s="333"/>
      <c r="H10" s="322"/>
    </row>
    <row r="11" spans="1:9" s="1" customFormat="1" x14ac:dyDescent="0.2">
      <c r="A11" s="319"/>
      <c r="B11" s="320"/>
      <c r="C11" s="320"/>
      <c r="D11" s="320"/>
      <c r="E11" s="321"/>
      <c r="F11" s="334"/>
      <c r="G11" s="336"/>
      <c r="H11" s="323"/>
    </row>
    <row r="12" spans="1:9" s="1" customFormat="1" x14ac:dyDescent="0.2">
      <c r="A12" s="328" t="s">
        <v>144</v>
      </c>
      <c r="B12" s="329"/>
      <c r="C12" s="329"/>
      <c r="D12" s="329"/>
      <c r="E12" s="329"/>
      <c r="F12" s="329"/>
      <c r="G12" s="329"/>
      <c r="H12" s="330"/>
    </row>
    <row r="13" spans="1:9" s="1" customFormat="1" x14ac:dyDescent="0.2">
      <c r="A13" s="334"/>
      <c r="B13" s="335"/>
      <c r="C13" s="335"/>
      <c r="D13" s="335"/>
      <c r="E13" s="335"/>
      <c r="F13" s="335"/>
      <c r="G13" s="335"/>
      <c r="H13" s="336"/>
    </row>
    <row r="14" spans="1:9" s="30" customFormat="1" x14ac:dyDescent="0.2">
      <c r="C14" s="13"/>
      <c r="D14" s="13"/>
      <c r="E14" s="13"/>
      <c r="F14" s="13"/>
      <c r="G14" s="13"/>
    </row>
    <row r="15" spans="1:9" x14ac:dyDescent="0.2">
      <c r="A15" s="521" t="s">
        <v>64</v>
      </c>
      <c r="B15" s="521" t="s">
        <v>54</v>
      </c>
      <c r="C15" s="521"/>
      <c r="D15" s="521"/>
      <c r="E15" s="522" t="s">
        <v>65</v>
      </c>
      <c r="F15" s="524" t="s">
        <v>47</v>
      </c>
      <c r="G15" s="522" t="s">
        <v>48</v>
      </c>
      <c r="H15" s="522"/>
      <c r="I15" s="28" t="s">
        <v>147</v>
      </c>
    </row>
    <row r="16" spans="1:9" x14ac:dyDescent="0.2">
      <c r="A16" s="521"/>
      <c r="B16" s="521"/>
      <c r="C16" s="521"/>
      <c r="D16" s="521"/>
      <c r="E16" s="522"/>
      <c r="F16" s="524"/>
      <c r="G16" s="160" t="s">
        <v>55</v>
      </c>
      <c r="H16" s="160" t="s">
        <v>56</v>
      </c>
    </row>
    <row r="17" spans="1:9" x14ac:dyDescent="0.2">
      <c r="A17" s="490">
        <v>1</v>
      </c>
      <c r="B17" s="496" t="s">
        <v>247</v>
      </c>
      <c r="C17" s="497"/>
      <c r="D17" s="498"/>
      <c r="E17" s="532" t="s">
        <v>137</v>
      </c>
      <c r="F17" s="490">
        <f>'memorial de calculo'!F26</f>
        <v>16</v>
      </c>
      <c r="G17" s="493">
        <v>729.48</v>
      </c>
      <c r="H17" s="493">
        <f>ROUND(PRODUCT(F17:G17),2)</f>
        <v>11671.68</v>
      </c>
    </row>
    <row r="18" spans="1:9" x14ac:dyDescent="0.2">
      <c r="A18" s="491"/>
      <c r="B18" s="499"/>
      <c r="C18" s="500"/>
      <c r="D18" s="501"/>
      <c r="E18" s="533"/>
      <c r="F18" s="491"/>
      <c r="G18" s="494"/>
      <c r="H18" s="494"/>
    </row>
    <row r="19" spans="1:9" x14ac:dyDescent="0.2">
      <c r="A19" s="491"/>
      <c r="B19" s="499"/>
      <c r="C19" s="500"/>
      <c r="D19" s="501"/>
      <c r="E19" s="533"/>
      <c r="F19" s="491"/>
      <c r="G19" s="494"/>
      <c r="H19" s="494"/>
    </row>
    <row r="20" spans="1:9" x14ac:dyDescent="0.2">
      <c r="A20" s="492"/>
      <c r="B20" s="502"/>
      <c r="C20" s="503"/>
      <c r="D20" s="504"/>
      <c r="E20" s="534"/>
      <c r="F20" s="492"/>
      <c r="G20" s="495"/>
      <c r="H20" s="495"/>
      <c r="I20" s="28" t="s">
        <v>202</v>
      </c>
    </row>
    <row r="21" spans="1:9" x14ac:dyDescent="0.2">
      <c r="A21" s="487">
        <v>2</v>
      </c>
      <c r="B21" s="527" t="s">
        <v>248</v>
      </c>
      <c r="C21" s="527"/>
      <c r="D21" s="527"/>
      <c r="E21" s="528" t="s">
        <v>137</v>
      </c>
      <c r="F21" s="487">
        <v>0</v>
      </c>
      <c r="G21" s="523">
        <v>2075.1999999999998</v>
      </c>
      <c r="H21" s="523">
        <f>ROUND(PRODUCT(F21:G24),2)</f>
        <v>0</v>
      </c>
    </row>
    <row r="22" spans="1:9" x14ac:dyDescent="0.2">
      <c r="A22" s="487"/>
      <c r="B22" s="527"/>
      <c r="C22" s="527"/>
      <c r="D22" s="527"/>
      <c r="E22" s="528"/>
      <c r="F22" s="487"/>
      <c r="G22" s="523"/>
      <c r="H22" s="523">
        <f>ROUND(PRODUCT(F22:G22),2)</f>
        <v>0</v>
      </c>
    </row>
    <row r="23" spans="1:9" x14ac:dyDescent="0.2">
      <c r="A23" s="487"/>
      <c r="B23" s="527"/>
      <c r="C23" s="527"/>
      <c r="D23" s="527"/>
      <c r="E23" s="528"/>
      <c r="F23" s="487"/>
      <c r="G23" s="523"/>
      <c r="H23" s="523"/>
    </row>
    <row r="24" spans="1:9" x14ac:dyDescent="0.2">
      <c r="A24" s="487"/>
      <c r="B24" s="527"/>
      <c r="C24" s="527"/>
      <c r="D24" s="527"/>
      <c r="E24" s="528"/>
      <c r="F24" s="487"/>
      <c r="G24" s="523"/>
      <c r="H24" s="523">
        <f>ROUND(PRODUCT(F24:G24),2)</f>
        <v>0</v>
      </c>
      <c r="I24" s="28" t="s">
        <v>202</v>
      </c>
    </row>
    <row r="25" spans="1:9" x14ac:dyDescent="0.2">
      <c r="A25" s="487">
        <v>3</v>
      </c>
      <c r="B25" s="527" t="s">
        <v>249</v>
      </c>
      <c r="C25" s="527"/>
      <c r="D25" s="527"/>
      <c r="E25" s="528" t="s">
        <v>137</v>
      </c>
      <c r="F25" s="487">
        <f>'memorial de calculo'!F24+'memorial de calculo'!F25</f>
        <v>16</v>
      </c>
      <c r="G25" s="523">
        <v>4949.04</v>
      </c>
      <c r="H25" s="523">
        <f>ROUND(PRODUCT(F25:G28),2)</f>
        <v>79184.639999999999</v>
      </c>
    </row>
    <row r="26" spans="1:9" x14ac:dyDescent="0.2">
      <c r="A26" s="487"/>
      <c r="B26" s="527"/>
      <c r="C26" s="527"/>
      <c r="D26" s="527"/>
      <c r="E26" s="528"/>
      <c r="F26" s="487"/>
      <c r="G26" s="523"/>
      <c r="H26" s="523"/>
    </row>
    <row r="27" spans="1:9" x14ac:dyDescent="0.2">
      <c r="A27" s="487"/>
      <c r="B27" s="527"/>
      <c r="C27" s="527"/>
      <c r="D27" s="527"/>
      <c r="E27" s="528"/>
      <c r="F27" s="487"/>
      <c r="G27" s="523"/>
      <c r="H27" s="523">
        <f t="shared" ref="H27:H33" si="0">ROUND(PRODUCT(F27:G27),2)</f>
        <v>0</v>
      </c>
    </row>
    <row r="28" spans="1:9" x14ac:dyDescent="0.2">
      <c r="A28" s="487"/>
      <c r="B28" s="527"/>
      <c r="C28" s="527"/>
      <c r="D28" s="527"/>
      <c r="E28" s="528"/>
      <c r="F28" s="487"/>
      <c r="G28" s="523"/>
      <c r="H28" s="523">
        <f t="shared" si="0"/>
        <v>0</v>
      </c>
      <c r="I28" s="28" t="s">
        <v>202</v>
      </c>
    </row>
    <row r="29" spans="1:9" ht="12.75" customHeight="1" x14ac:dyDescent="0.2">
      <c r="A29" s="166">
        <v>4</v>
      </c>
      <c r="B29" s="529" t="s">
        <v>230</v>
      </c>
      <c r="C29" s="530"/>
      <c r="D29" s="531"/>
      <c r="E29" s="167" t="s">
        <v>137</v>
      </c>
      <c r="F29" s="166">
        <f>'memorial de calculo'!F40</f>
        <v>32</v>
      </c>
      <c r="G29" s="169">
        <v>100</v>
      </c>
      <c r="H29" s="168">
        <f t="shared" si="0"/>
        <v>3200</v>
      </c>
    </row>
    <row r="30" spans="1:9" ht="12.75" customHeight="1" x14ac:dyDescent="0.2">
      <c r="A30" s="166">
        <v>5</v>
      </c>
      <c r="B30" s="529" t="s">
        <v>232</v>
      </c>
      <c r="C30" s="530"/>
      <c r="D30" s="531"/>
      <c r="E30" s="167" t="s">
        <v>137</v>
      </c>
      <c r="F30" s="166">
        <f>'memorial de calculo'!F41</f>
        <v>8</v>
      </c>
      <c r="G30" s="169">
        <v>150</v>
      </c>
      <c r="H30" s="168">
        <f t="shared" si="0"/>
        <v>1200</v>
      </c>
    </row>
    <row r="31" spans="1:9" ht="12.75" customHeight="1" x14ac:dyDescent="0.2">
      <c r="A31" s="166">
        <v>6</v>
      </c>
      <c r="B31" s="529" t="s">
        <v>233</v>
      </c>
      <c r="C31" s="530"/>
      <c r="D31" s="531"/>
      <c r="E31" s="167" t="s">
        <v>137</v>
      </c>
      <c r="F31" s="166">
        <f>'memorial de calculo'!F42</f>
        <v>32</v>
      </c>
      <c r="G31" s="169">
        <v>30</v>
      </c>
      <c r="H31" s="168">
        <f t="shared" si="0"/>
        <v>960</v>
      </c>
    </row>
    <row r="32" spans="1:9" ht="12.75" customHeight="1" x14ac:dyDescent="0.2">
      <c r="A32" s="166">
        <v>7</v>
      </c>
      <c r="B32" s="529" t="s">
        <v>235</v>
      </c>
      <c r="C32" s="530"/>
      <c r="D32" s="531"/>
      <c r="E32" s="167" t="s">
        <v>137</v>
      </c>
      <c r="F32" s="166">
        <f>'memorial de calculo'!F43</f>
        <v>32</v>
      </c>
      <c r="G32" s="168">
        <v>30</v>
      </c>
      <c r="H32" s="168">
        <f t="shared" si="0"/>
        <v>960</v>
      </c>
    </row>
    <row r="33" spans="1:9" ht="12.75" customHeight="1" x14ac:dyDescent="0.2">
      <c r="A33" s="166">
        <v>8</v>
      </c>
      <c r="B33" s="529" t="s">
        <v>237</v>
      </c>
      <c r="C33" s="530"/>
      <c r="D33" s="531"/>
      <c r="E33" s="167" t="s">
        <v>137</v>
      </c>
      <c r="F33" s="166">
        <f>'memorial de calculo'!F44</f>
        <v>8</v>
      </c>
      <c r="G33" s="168">
        <v>122.93</v>
      </c>
      <c r="H33" s="168">
        <f t="shared" si="0"/>
        <v>983.44</v>
      </c>
    </row>
    <row r="34" spans="1:9" ht="12.75" customHeight="1" x14ac:dyDescent="0.2">
      <c r="A34" s="166">
        <v>9</v>
      </c>
      <c r="B34" s="529" t="s">
        <v>238</v>
      </c>
      <c r="C34" s="530"/>
      <c r="D34" s="531"/>
      <c r="E34" s="167" t="s">
        <v>137</v>
      </c>
      <c r="F34" s="166">
        <f>'memorial de calculo'!F45</f>
        <v>24</v>
      </c>
      <c r="G34" s="168">
        <v>120</v>
      </c>
      <c r="H34" s="168">
        <f t="shared" ref="H34" si="1">ROUND(PRODUCT(F34:G34),2)</f>
        <v>2880</v>
      </c>
      <c r="I34" s="28" t="s">
        <v>149</v>
      </c>
    </row>
    <row r="35" spans="1:9" x14ac:dyDescent="0.2">
      <c r="A35" s="166"/>
      <c r="B35" s="529"/>
      <c r="C35" s="530"/>
      <c r="D35" s="531"/>
      <c r="E35" s="167"/>
      <c r="F35" s="166"/>
      <c r="G35" s="168"/>
      <c r="H35" s="168"/>
    </row>
    <row r="36" spans="1:9" x14ac:dyDescent="0.2">
      <c r="A36" s="166"/>
      <c r="B36" s="529"/>
      <c r="C36" s="530"/>
      <c r="D36" s="531"/>
      <c r="E36" s="167"/>
      <c r="F36" s="166"/>
      <c r="G36" s="168"/>
      <c r="H36" s="168"/>
    </row>
    <row r="37" spans="1:9" x14ac:dyDescent="0.2">
      <c r="A37" s="166"/>
      <c r="B37" s="529"/>
      <c r="C37" s="530"/>
      <c r="D37" s="531"/>
      <c r="E37" s="167"/>
      <c r="F37" s="166"/>
      <c r="G37" s="168"/>
      <c r="H37" s="168"/>
    </row>
    <row r="38" spans="1:9" x14ac:dyDescent="0.2">
      <c r="A38" s="166"/>
      <c r="B38" s="529"/>
      <c r="C38" s="530"/>
      <c r="D38" s="531"/>
      <c r="E38" s="167"/>
      <c r="F38" s="166"/>
      <c r="G38" s="168"/>
      <c r="H38" s="168"/>
    </row>
    <row r="39" spans="1:9" x14ac:dyDescent="0.2">
      <c r="A39" s="166"/>
      <c r="B39" s="529"/>
      <c r="C39" s="530"/>
      <c r="D39" s="531"/>
      <c r="E39" s="167"/>
      <c r="F39" s="166"/>
      <c r="G39" s="168"/>
      <c r="H39" s="168"/>
    </row>
    <row r="40" spans="1:9" x14ac:dyDescent="0.2">
      <c r="A40" s="166"/>
      <c r="B40" s="529"/>
      <c r="C40" s="530"/>
      <c r="D40" s="531"/>
      <c r="E40" s="167"/>
      <c r="F40" s="166"/>
      <c r="G40" s="168"/>
      <c r="H40" s="168"/>
    </row>
    <row r="41" spans="1:9" x14ac:dyDescent="0.2">
      <c r="A41" s="166"/>
      <c r="B41" s="529"/>
      <c r="C41" s="530"/>
      <c r="D41" s="531"/>
      <c r="E41" s="167"/>
      <c r="F41" s="166"/>
      <c r="G41" s="168"/>
      <c r="H41" s="168"/>
    </row>
    <row r="42" spans="1:9" x14ac:dyDescent="0.2">
      <c r="A42" s="166"/>
      <c r="B42" s="529"/>
      <c r="C42" s="530"/>
      <c r="D42" s="531"/>
      <c r="E42" s="167"/>
      <c r="F42" s="166"/>
      <c r="G42" s="168"/>
      <c r="H42" s="168"/>
    </row>
    <row r="43" spans="1:9" x14ac:dyDescent="0.2">
      <c r="A43" s="166"/>
      <c r="B43" s="529"/>
      <c r="C43" s="530"/>
      <c r="D43" s="531"/>
      <c r="E43" s="167"/>
      <c r="F43" s="166"/>
      <c r="G43" s="168"/>
      <c r="H43" s="168"/>
    </row>
    <row r="44" spans="1:9" x14ac:dyDescent="0.2">
      <c r="A44" s="166"/>
      <c r="B44" s="529"/>
      <c r="C44" s="530"/>
      <c r="D44" s="531"/>
      <c r="E44" s="167"/>
      <c r="F44" s="166"/>
      <c r="G44" s="168"/>
      <c r="H44" s="168"/>
    </row>
    <row r="45" spans="1:9" x14ac:dyDescent="0.2">
      <c r="A45" s="166"/>
      <c r="B45" s="529"/>
      <c r="C45" s="530"/>
      <c r="D45" s="531"/>
      <c r="E45" s="167"/>
      <c r="F45" s="166"/>
      <c r="G45" s="168"/>
      <c r="H45" s="168"/>
    </row>
    <row r="46" spans="1:9" x14ac:dyDescent="0.2">
      <c r="A46" s="166"/>
      <c r="B46" s="529"/>
      <c r="C46" s="530"/>
      <c r="D46" s="531"/>
      <c r="E46" s="167"/>
      <c r="F46" s="166"/>
      <c r="G46" s="168"/>
      <c r="H46" s="168"/>
    </row>
    <row r="47" spans="1:9" x14ac:dyDescent="0.2">
      <c r="A47" s="170"/>
      <c r="B47" s="544"/>
      <c r="C47" s="545"/>
      <c r="D47" s="546"/>
      <c r="E47" s="171"/>
      <c r="F47" s="170"/>
      <c r="G47" s="172"/>
      <c r="H47" s="172"/>
    </row>
    <row r="48" spans="1:9" x14ac:dyDescent="0.2">
      <c r="A48" s="514" t="s">
        <v>66</v>
      </c>
      <c r="B48" s="514"/>
      <c r="C48" s="514"/>
      <c r="D48" s="514"/>
      <c r="E48" s="514"/>
      <c r="F48" s="514"/>
      <c r="G48" s="514"/>
      <c r="H48" s="164">
        <f>SUM(H17:H47)</f>
        <v>101039.76000000001</v>
      </c>
    </row>
    <row r="49" spans="1:8" x14ac:dyDescent="0.2">
      <c r="A49" s="161"/>
      <c r="B49" s="162"/>
      <c r="C49" s="162"/>
      <c r="D49" s="162"/>
      <c r="E49" s="162"/>
      <c r="F49" s="162"/>
      <c r="G49" s="162"/>
      <c r="H49" s="163"/>
    </row>
    <row r="50" spans="1:8" x14ac:dyDescent="0.2">
      <c r="A50" s="511" t="s">
        <v>18</v>
      </c>
      <c r="B50" s="512"/>
      <c r="C50" s="512"/>
      <c r="D50" s="513"/>
      <c r="E50" s="505" t="s">
        <v>19</v>
      </c>
      <c r="F50" s="506"/>
      <c r="G50" s="506"/>
      <c r="H50" s="507"/>
    </row>
    <row r="51" spans="1:8" x14ac:dyDescent="0.2">
      <c r="A51" s="508"/>
      <c r="B51" s="509"/>
      <c r="C51" s="509"/>
      <c r="D51" s="510"/>
      <c r="E51" s="508"/>
      <c r="F51" s="509"/>
      <c r="G51" s="509"/>
      <c r="H51" s="510"/>
    </row>
    <row r="52" spans="1:8" x14ac:dyDescent="0.2">
      <c r="A52" s="511" t="s">
        <v>20</v>
      </c>
      <c r="B52" s="512"/>
      <c r="C52" s="512"/>
      <c r="D52" s="513"/>
      <c r="E52" s="511" t="s">
        <v>21</v>
      </c>
      <c r="F52" s="512"/>
      <c r="G52" s="512"/>
      <c r="H52" s="513"/>
    </row>
    <row r="53" spans="1:8" x14ac:dyDescent="0.2">
      <c r="A53" s="508"/>
      <c r="B53" s="509"/>
      <c r="C53" s="509"/>
      <c r="D53" s="510"/>
      <c r="E53" s="508"/>
      <c r="F53" s="509"/>
      <c r="G53" s="509"/>
      <c r="H53" s="510"/>
    </row>
    <row r="54" spans="1:8" x14ac:dyDescent="0.2">
      <c r="A54" s="30"/>
      <c r="B54" s="30"/>
      <c r="C54" s="30"/>
      <c r="D54" s="30"/>
      <c r="E54" s="30"/>
      <c r="F54" s="30"/>
      <c r="G54" s="30"/>
      <c r="H54" s="30"/>
    </row>
    <row r="55" spans="1:8" x14ac:dyDescent="0.2">
      <c r="A55" s="541" t="s">
        <v>22</v>
      </c>
      <c r="B55" s="542"/>
      <c r="C55" s="542"/>
      <c r="D55" s="542"/>
      <c r="E55" s="542"/>
      <c r="F55" s="542"/>
      <c r="G55" s="542"/>
      <c r="H55" s="543"/>
    </row>
    <row r="56" spans="1:8" x14ac:dyDescent="0.2">
      <c r="A56" s="535"/>
      <c r="B56" s="536"/>
      <c r="C56" s="536"/>
      <c r="D56" s="536"/>
      <c r="E56" s="536"/>
      <c r="F56" s="536"/>
      <c r="G56" s="536"/>
      <c r="H56" s="537"/>
    </row>
    <row r="57" spans="1:8" x14ac:dyDescent="0.2">
      <c r="A57" s="538"/>
      <c r="B57" s="539"/>
      <c r="C57" s="539"/>
      <c r="D57" s="539"/>
      <c r="E57" s="539"/>
      <c r="F57" s="539"/>
      <c r="G57" s="539"/>
      <c r="H57" s="540"/>
    </row>
  </sheetData>
  <mergeCells count="65">
    <mergeCell ref="H25:H28"/>
    <mergeCell ref="G25:G28"/>
    <mergeCell ref="B21:D24"/>
    <mergeCell ref="B39:D39"/>
    <mergeCell ref="B33:D33"/>
    <mergeCell ref="F21:F24"/>
    <mergeCell ref="E17:E20"/>
    <mergeCell ref="E53:H53"/>
    <mergeCell ref="A53:D53"/>
    <mergeCell ref="A56:H56"/>
    <mergeCell ref="A57:H57"/>
    <mergeCell ref="A55:H55"/>
    <mergeCell ref="B47:D47"/>
    <mergeCell ref="B36:D36"/>
    <mergeCell ref="B37:D37"/>
    <mergeCell ref="B30:D30"/>
    <mergeCell ref="B31:D31"/>
    <mergeCell ref="B42:D42"/>
    <mergeCell ref="B35:D35"/>
    <mergeCell ref="B34:D34"/>
    <mergeCell ref="B38:D38"/>
    <mergeCell ref="B43:D43"/>
    <mergeCell ref="B44:D44"/>
    <mergeCell ref="B45:D45"/>
    <mergeCell ref="B46:D46"/>
    <mergeCell ref="B40:D40"/>
    <mergeCell ref="B41:D41"/>
    <mergeCell ref="A48:G48"/>
    <mergeCell ref="A5:G6"/>
    <mergeCell ref="A15:A16"/>
    <mergeCell ref="B15:D16"/>
    <mergeCell ref="E15:E16"/>
    <mergeCell ref="G21:G24"/>
    <mergeCell ref="F15:F16"/>
    <mergeCell ref="F8:G8"/>
    <mergeCell ref="A21:A24"/>
    <mergeCell ref="G15:H15"/>
    <mergeCell ref="B25:D28"/>
    <mergeCell ref="E21:E24"/>
    <mergeCell ref="E25:E28"/>
    <mergeCell ref="B29:D29"/>
    <mergeCell ref="B32:D32"/>
    <mergeCell ref="H21:H24"/>
    <mergeCell ref="E50:H50"/>
    <mergeCell ref="E51:H51"/>
    <mergeCell ref="E52:H52"/>
    <mergeCell ref="A50:D50"/>
    <mergeCell ref="A51:D51"/>
    <mergeCell ref="A52:D52"/>
    <mergeCell ref="A25:A28"/>
    <mergeCell ref="C1:H1"/>
    <mergeCell ref="C2:H2"/>
    <mergeCell ref="C3:H3"/>
    <mergeCell ref="A8:E8"/>
    <mergeCell ref="A17:A20"/>
    <mergeCell ref="A9:E11"/>
    <mergeCell ref="F9:G11"/>
    <mergeCell ref="H9:H11"/>
    <mergeCell ref="A12:H12"/>
    <mergeCell ref="A13:H13"/>
    <mergeCell ref="F17:F20"/>
    <mergeCell ref="F25:F28"/>
    <mergeCell ref="G17:G20"/>
    <mergeCell ref="H17:H20"/>
    <mergeCell ref="B17:D20"/>
  </mergeCells>
  <phoneticPr fontId="23" type="noConversion"/>
  <printOptions horizontalCentered="1"/>
  <pageMargins left="0.98425196850393704" right="0.59055118110236227" top="0.78740157480314965" bottom="0.59055118110236227" header="0.51181102362204722" footer="0.51181102362204722"/>
  <pageSetup paperSize="9" scale="84" firstPageNumber="0" fitToHeight="5" orientation="portrait" horizontalDpi="300" verticalDpi="300" r:id="rId1"/>
  <headerFooter alignWithMargins="0">
    <oddFooter>&amp;R&amp;"Arial Narrow,Normal"&amp;8&amp;F
Folha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view="pageBreakPreview" topLeftCell="A16" zoomScaleNormal="100" zoomScaleSheetLayoutView="100" workbookViewId="0">
      <selection activeCell="C21" sqref="C21"/>
    </sheetView>
  </sheetViews>
  <sheetFormatPr defaultRowHeight="12.75" x14ac:dyDescent="0.2"/>
  <cols>
    <col min="1" max="1" width="6.7109375" style="14" customWidth="1"/>
    <col min="2" max="2" width="35.7109375" style="14" customWidth="1"/>
    <col min="3" max="3" width="32.7109375" style="14" customWidth="1"/>
    <col min="4" max="5" width="12.7109375" style="14" customWidth="1"/>
    <col min="6" max="6" width="13.28515625" style="15" bestFit="1" customWidth="1"/>
    <col min="7" max="8" width="9.140625" style="15"/>
    <col min="9" max="9" width="11" style="15" customWidth="1"/>
    <col min="10" max="16384" width="9.140625" style="15"/>
  </cols>
  <sheetData>
    <row r="1" spans="1:6" x14ac:dyDescent="0.2">
      <c r="B1" s="568" t="s">
        <v>0</v>
      </c>
      <c r="C1" s="568"/>
      <c r="D1" s="568"/>
      <c r="E1" s="568"/>
    </row>
    <row r="2" spans="1:6" x14ac:dyDescent="0.2">
      <c r="B2" s="569" t="s">
        <v>1</v>
      </c>
      <c r="C2" s="569"/>
      <c r="D2" s="569"/>
      <c r="E2" s="569"/>
    </row>
    <row r="3" spans="1:6" x14ac:dyDescent="0.2">
      <c r="B3" s="569" t="s">
        <v>201</v>
      </c>
      <c r="C3" s="569"/>
      <c r="D3" s="569"/>
      <c r="E3" s="569"/>
    </row>
    <row r="5" spans="1:6" ht="13.5" thickBot="1" x14ac:dyDescent="0.25">
      <c r="A5" s="554" t="s">
        <v>67</v>
      </c>
      <c r="B5" s="555"/>
      <c r="C5" s="555"/>
      <c r="D5" s="556"/>
      <c r="E5" s="47" t="s">
        <v>132</v>
      </c>
    </row>
    <row r="6" spans="1:6" s="14" customFormat="1" ht="13.5" thickTop="1" x14ac:dyDescent="0.2">
      <c r="A6" s="557"/>
      <c r="B6" s="558"/>
      <c r="C6" s="558"/>
      <c r="D6" s="559"/>
      <c r="E6" s="48" t="s">
        <v>68</v>
      </c>
    </row>
    <row r="7" spans="1:6" s="14" customFormat="1" x14ac:dyDescent="0.2"/>
    <row r="8" spans="1:6" s="1" customFormat="1" x14ac:dyDescent="0.2">
      <c r="A8" s="328" t="s">
        <v>3</v>
      </c>
      <c r="B8" s="329"/>
      <c r="C8" s="330"/>
      <c r="D8" s="226" t="s">
        <v>4</v>
      </c>
      <c r="E8" s="227" t="s">
        <v>145</v>
      </c>
    </row>
    <row r="9" spans="1:6" s="1" customFormat="1" x14ac:dyDescent="0.2">
      <c r="A9" s="316" t="str">
        <f>'PFS_VI_ Det_ Custos Adm_'!A9:C11</f>
        <v>APOIO TÉCNICO PARA IMPLANTAÇÃO DAS AÇÕES DO PROGRAMA DESENVOLVIMENTO REGIONAL TERRITORIAL SUSTENTÁVEL, ECONOMIA SOLIDÁRIA E ECONOMIA CRIATIVA, NO ÂMBITO DA 4.ª/SR</v>
      </c>
      <c r="B9" s="317"/>
      <c r="C9" s="318"/>
      <c r="D9" s="322"/>
      <c r="E9" s="322"/>
    </row>
    <row r="10" spans="1:6" s="1" customFormat="1" x14ac:dyDescent="0.2">
      <c r="A10" s="316"/>
      <c r="B10" s="317"/>
      <c r="C10" s="318"/>
      <c r="D10" s="322"/>
      <c r="E10" s="322"/>
    </row>
    <row r="11" spans="1:6" s="1" customFormat="1" x14ac:dyDescent="0.2">
      <c r="A11" s="319"/>
      <c r="B11" s="320"/>
      <c r="C11" s="321"/>
      <c r="D11" s="323"/>
      <c r="E11" s="323"/>
    </row>
    <row r="12" spans="1:6" s="1" customFormat="1" x14ac:dyDescent="0.2">
      <c r="A12" s="328" t="s">
        <v>144</v>
      </c>
      <c r="B12" s="329"/>
      <c r="C12" s="329"/>
      <c r="D12" s="329"/>
      <c r="E12" s="330"/>
    </row>
    <row r="13" spans="1:6" s="1" customFormat="1" x14ac:dyDescent="0.2">
      <c r="A13" s="334"/>
      <c r="B13" s="335"/>
      <c r="C13" s="335"/>
      <c r="D13" s="335"/>
      <c r="E13" s="336"/>
    </row>
    <row r="14" spans="1:6" x14ac:dyDescent="0.2">
      <c r="A14" s="18"/>
      <c r="B14" s="18"/>
      <c r="C14" s="18"/>
      <c r="D14" s="18"/>
      <c r="E14" s="22"/>
    </row>
    <row r="15" spans="1:6" s="14" customFormat="1" ht="22.5" customHeight="1" x14ac:dyDescent="0.2">
      <c r="A15" s="174" t="s">
        <v>64</v>
      </c>
      <c r="B15" s="174" t="s">
        <v>69</v>
      </c>
      <c r="C15" s="174" t="s">
        <v>70</v>
      </c>
      <c r="D15" s="175" t="s">
        <v>71</v>
      </c>
      <c r="E15" s="175" t="s">
        <v>72</v>
      </c>
    </row>
    <row r="16" spans="1:6" ht="25.5" x14ac:dyDescent="0.2">
      <c r="A16" s="180">
        <v>1</v>
      </c>
      <c r="B16" s="237" t="s">
        <v>152</v>
      </c>
      <c r="C16" s="181" t="s">
        <v>73</v>
      </c>
      <c r="D16" s="182">
        <v>1</v>
      </c>
      <c r="E16" s="230">
        <f>ROUND(PFS!D$34/LARGE(D$16:D$31,1),3)</f>
        <v>49786.870999999999</v>
      </c>
      <c r="F16" s="16"/>
    </row>
    <row r="17" spans="1:6" ht="25.5" x14ac:dyDescent="0.2">
      <c r="A17" s="183">
        <v>2</v>
      </c>
      <c r="B17" s="238" t="s">
        <v>152</v>
      </c>
      <c r="C17" s="185" t="s">
        <v>74</v>
      </c>
      <c r="D17" s="186">
        <v>2</v>
      </c>
      <c r="E17" s="231">
        <f>ROUND(PFS!D$34/LARGE(D$16:D$31,1),3)</f>
        <v>49786.870999999999</v>
      </c>
      <c r="F17" s="16"/>
    </row>
    <row r="18" spans="1:6" ht="25.5" x14ac:dyDescent="0.2">
      <c r="A18" s="183">
        <v>3</v>
      </c>
      <c r="B18" s="238" t="s">
        <v>152</v>
      </c>
      <c r="C18" s="185" t="s">
        <v>75</v>
      </c>
      <c r="D18" s="186">
        <v>3</v>
      </c>
      <c r="E18" s="231">
        <f>ROUND(PFS!D$34/LARGE(D$16:D$31,1),3)</f>
        <v>49786.870999999999</v>
      </c>
      <c r="F18" s="16"/>
    </row>
    <row r="19" spans="1:6" ht="25.5" x14ac:dyDescent="0.2">
      <c r="A19" s="183">
        <v>4</v>
      </c>
      <c r="B19" s="238" t="s">
        <v>152</v>
      </c>
      <c r="C19" s="185" t="s">
        <v>76</v>
      </c>
      <c r="D19" s="186">
        <v>4</v>
      </c>
      <c r="E19" s="231">
        <f>ROUND(PFS!D$34/LARGE(D$16:D$31,1),3)</f>
        <v>49786.870999999999</v>
      </c>
      <c r="F19" s="16"/>
    </row>
    <row r="20" spans="1:6" ht="25.5" x14ac:dyDescent="0.2">
      <c r="A20" s="183">
        <v>5</v>
      </c>
      <c r="B20" s="238" t="s">
        <v>152</v>
      </c>
      <c r="C20" s="185" t="s">
        <v>77</v>
      </c>
      <c r="D20" s="186">
        <v>5</v>
      </c>
      <c r="E20" s="231">
        <f>ROUND(PFS!D$34/LARGE(D$16:D$31,1),3)</f>
        <v>49786.870999999999</v>
      </c>
      <c r="F20" s="16"/>
    </row>
    <row r="21" spans="1:6" ht="25.5" x14ac:dyDescent="0.2">
      <c r="A21" s="183">
        <v>6</v>
      </c>
      <c r="B21" s="238" t="s">
        <v>152</v>
      </c>
      <c r="C21" s="185" t="s">
        <v>78</v>
      </c>
      <c r="D21" s="186">
        <v>6</v>
      </c>
      <c r="E21" s="231">
        <f>ROUND(PFS!D$34/LARGE(D$16:D$31,1),3)</f>
        <v>49786.870999999999</v>
      </c>
      <c r="F21" s="16"/>
    </row>
    <row r="22" spans="1:6" ht="25.5" x14ac:dyDescent="0.2">
      <c r="A22" s="183">
        <v>7</v>
      </c>
      <c r="B22" s="238" t="s">
        <v>152</v>
      </c>
      <c r="C22" s="185" t="s">
        <v>242</v>
      </c>
      <c r="D22" s="186">
        <v>7</v>
      </c>
      <c r="E22" s="231">
        <f>ROUND(PFS!D$34/LARGE(D$16:D$31,1),3)</f>
        <v>49786.870999999999</v>
      </c>
      <c r="F22" s="16"/>
    </row>
    <row r="23" spans="1:6" ht="25.5" x14ac:dyDescent="0.2">
      <c r="A23" s="183">
        <v>8</v>
      </c>
      <c r="B23" s="238" t="s">
        <v>152</v>
      </c>
      <c r="C23" s="185" t="s">
        <v>243</v>
      </c>
      <c r="D23" s="186">
        <v>8</v>
      </c>
      <c r="E23" s="231">
        <f>ROUND(PFS!D$34/LARGE(D$16:D$31,1),3)</f>
        <v>49786.870999999999</v>
      </c>
      <c r="F23" s="16"/>
    </row>
    <row r="24" spans="1:6" x14ac:dyDescent="0.2">
      <c r="A24" s="183">
        <v>9</v>
      </c>
      <c r="B24" s="184"/>
      <c r="C24" s="185"/>
      <c r="D24" s="186"/>
      <c r="E24" s="187"/>
      <c r="F24" s="16"/>
    </row>
    <row r="25" spans="1:6" x14ac:dyDescent="0.2">
      <c r="A25" s="183">
        <v>10</v>
      </c>
      <c r="B25" s="183"/>
      <c r="C25" s="183"/>
      <c r="D25" s="186"/>
      <c r="E25" s="187"/>
      <c r="F25" s="16"/>
    </row>
    <row r="26" spans="1:6" x14ac:dyDescent="0.2">
      <c r="A26" s="183">
        <v>11</v>
      </c>
      <c r="B26" s="183"/>
      <c r="C26" s="185"/>
      <c r="D26" s="186"/>
      <c r="E26" s="187"/>
      <c r="F26" s="16"/>
    </row>
    <row r="27" spans="1:6" x14ac:dyDescent="0.2">
      <c r="A27" s="183">
        <v>12</v>
      </c>
      <c r="B27" s="183"/>
      <c r="C27" s="185"/>
      <c r="D27" s="186"/>
      <c r="E27" s="187"/>
      <c r="F27" s="16"/>
    </row>
    <row r="28" spans="1:6" x14ac:dyDescent="0.2">
      <c r="A28" s="183">
        <v>13</v>
      </c>
      <c r="B28" s="183"/>
      <c r="C28" s="185"/>
      <c r="D28" s="186"/>
      <c r="E28" s="187"/>
      <c r="F28" s="16"/>
    </row>
    <row r="29" spans="1:6" x14ac:dyDescent="0.2">
      <c r="A29" s="183">
        <v>14</v>
      </c>
      <c r="B29" s="183"/>
      <c r="C29" s="185"/>
      <c r="D29" s="186"/>
      <c r="E29" s="187"/>
      <c r="F29" s="16"/>
    </row>
    <row r="30" spans="1:6" x14ac:dyDescent="0.2">
      <c r="A30" s="183">
        <v>15</v>
      </c>
      <c r="B30" s="183"/>
      <c r="C30" s="185"/>
      <c r="D30" s="186"/>
      <c r="E30" s="187"/>
      <c r="F30" s="16"/>
    </row>
    <row r="31" spans="1:6" x14ac:dyDescent="0.2">
      <c r="A31" s="188">
        <v>16</v>
      </c>
      <c r="B31" s="189"/>
      <c r="C31" s="189"/>
      <c r="D31" s="190"/>
      <c r="E31" s="191"/>
      <c r="F31" s="16"/>
    </row>
    <row r="32" spans="1:6" x14ac:dyDescent="0.2">
      <c r="A32" s="553" t="s">
        <v>79</v>
      </c>
      <c r="B32" s="553"/>
      <c r="C32" s="553"/>
      <c r="D32" s="553"/>
      <c r="E32" s="179">
        <f>ROUND(SUM(E16:E31),2)</f>
        <v>398294.97</v>
      </c>
      <c r="F32" s="16"/>
    </row>
    <row r="33" spans="1:6" x14ac:dyDescent="0.2">
      <c r="A33" s="173"/>
      <c r="B33" s="173"/>
      <c r="C33" s="173"/>
      <c r="D33" s="173"/>
      <c r="E33" s="178"/>
      <c r="F33" s="16"/>
    </row>
    <row r="34" spans="1:6" x14ac:dyDescent="0.2">
      <c r="A34" s="550" t="s">
        <v>18</v>
      </c>
      <c r="B34" s="551"/>
      <c r="C34" s="552"/>
      <c r="D34" s="176" t="s">
        <v>19</v>
      </c>
      <c r="E34" s="177"/>
    </row>
    <row r="35" spans="1:6" x14ac:dyDescent="0.2">
      <c r="A35" s="560"/>
      <c r="B35" s="561"/>
      <c r="C35" s="562"/>
      <c r="D35" s="560"/>
      <c r="E35" s="562"/>
    </row>
    <row r="36" spans="1:6" x14ac:dyDescent="0.2">
      <c r="A36" s="565" t="s">
        <v>20</v>
      </c>
      <c r="B36" s="566"/>
      <c r="C36" s="567"/>
      <c r="D36" s="565" t="s">
        <v>21</v>
      </c>
      <c r="E36" s="567"/>
    </row>
    <row r="37" spans="1:6" x14ac:dyDescent="0.2">
      <c r="A37" s="560"/>
      <c r="B37" s="561"/>
      <c r="C37" s="562"/>
      <c r="D37" s="563"/>
      <c r="E37" s="564"/>
    </row>
    <row r="38" spans="1:6" x14ac:dyDescent="0.2">
      <c r="A38" s="235"/>
      <c r="B38" s="235"/>
      <c r="C38" s="235"/>
      <c r="D38" s="236"/>
      <c r="E38" s="236"/>
    </row>
    <row r="39" spans="1:6" x14ac:dyDescent="0.2">
      <c r="A39" s="547" t="s">
        <v>22</v>
      </c>
      <c r="B39" s="548"/>
      <c r="C39" s="548"/>
      <c r="D39" s="548"/>
      <c r="E39" s="549"/>
    </row>
    <row r="40" spans="1:6" x14ac:dyDescent="0.2">
      <c r="A40" s="17"/>
      <c r="B40" s="18"/>
      <c r="C40" s="18"/>
      <c r="D40" s="19"/>
      <c r="E40" s="20"/>
    </row>
    <row r="41" spans="1:6" x14ac:dyDescent="0.2">
      <c r="A41" s="21"/>
      <c r="B41" s="22"/>
      <c r="C41" s="22"/>
      <c r="D41" s="22"/>
      <c r="E41" s="23"/>
    </row>
    <row r="42" spans="1:6" x14ac:dyDescent="0.2">
      <c r="A42" s="24"/>
      <c r="B42" s="25"/>
      <c r="C42" s="25"/>
      <c r="D42" s="26"/>
      <c r="E42" s="27"/>
    </row>
  </sheetData>
  <mergeCells count="19">
    <mergeCell ref="B1:E1"/>
    <mergeCell ref="B2:E2"/>
    <mergeCell ref="B3:E3"/>
    <mergeCell ref="A8:C8"/>
    <mergeCell ref="A12:E12"/>
    <mergeCell ref="A39:E39"/>
    <mergeCell ref="A34:C34"/>
    <mergeCell ref="A32:D32"/>
    <mergeCell ref="A5:D6"/>
    <mergeCell ref="A9:C11"/>
    <mergeCell ref="D9:D11"/>
    <mergeCell ref="E9:E11"/>
    <mergeCell ref="A37:C37"/>
    <mergeCell ref="D37:E37"/>
    <mergeCell ref="A35:C35"/>
    <mergeCell ref="D35:E35"/>
    <mergeCell ref="A36:C36"/>
    <mergeCell ref="D36:E36"/>
    <mergeCell ref="A13:E13"/>
  </mergeCells>
  <phoneticPr fontId="23" type="noConversion"/>
  <printOptions horizontalCentered="1"/>
  <pageMargins left="0.98425196850393704" right="0.59055118110236227" top="0.78740157480314965" bottom="0.59055118110236227" header="0.51181102362204722" footer="0.51181102362204722"/>
  <pageSetup paperSize="9" scale="86" firstPageNumber="0" fitToHeight="5" orientation="portrait" horizontalDpi="300" verticalDpi="300" r:id="rId1"/>
  <headerFooter alignWithMargins="0">
    <oddFooter>&amp;R&amp;"Arial Narrow,Normal"&amp;8&amp;F
Folha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view="pageBreakPreview" topLeftCell="A23" zoomScaleNormal="100" zoomScaleSheetLayoutView="100" workbookViewId="0">
      <selection activeCell="D14" sqref="D14"/>
    </sheetView>
  </sheetViews>
  <sheetFormatPr defaultColWidth="11.42578125" defaultRowHeight="12.75" x14ac:dyDescent="0.2"/>
  <cols>
    <col min="1" max="1" width="6.7109375" style="8" customWidth="1"/>
    <col min="2" max="2" width="28.7109375" style="8" customWidth="1"/>
    <col min="3" max="3" width="35.7109375" style="8" customWidth="1"/>
    <col min="4" max="5" width="12.7109375" style="8" customWidth="1"/>
    <col min="6" max="16384" width="11.42578125" style="8"/>
  </cols>
  <sheetData>
    <row r="1" spans="1:5" x14ac:dyDescent="0.2">
      <c r="B1" s="568" t="s">
        <v>0</v>
      </c>
      <c r="C1" s="568"/>
      <c r="D1" s="568"/>
      <c r="E1" s="568"/>
    </row>
    <row r="2" spans="1:5" x14ac:dyDescent="0.2">
      <c r="B2" s="569" t="s">
        <v>1</v>
      </c>
      <c r="C2" s="569"/>
      <c r="D2" s="569"/>
      <c r="E2" s="569"/>
    </row>
    <row r="3" spans="1:5" x14ac:dyDescent="0.2">
      <c r="B3" s="569" t="s">
        <v>201</v>
      </c>
      <c r="C3" s="569"/>
      <c r="D3" s="569"/>
      <c r="E3" s="569"/>
    </row>
    <row r="5" spans="1:5" ht="13.5" thickBot="1" x14ac:dyDescent="0.25">
      <c r="A5" s="606" t="s">
        <v>80</v>
      </c>
      <c r="B5" s="607"/>
      <c r="C5" s="607"/>
      <c r="D5" s="608"/>
      <c r="E5" s="47" t="s">
        <v>132</v>
      </c>
    </row>
    <row r="6" spans="1:5" ht="13.5" thickTop="1" x14ac:dyDescent="0.2">
      <c r="A6" s="609"/>
      <c r="B6" s="610"/>
      <c r="C6" s="610"/>
      <c r="D6" s="611"/>
      <c r="E6" s="48" t="s">
        <v>81</v>
      </c>
    </row>
    <row r="8" spans="1:5" s="1" customFormat="1" x14ac:dyDescent="0.2">
      <c r="A8" s="328" t="s">
        <v>3</v>
      </c>
      <c r="B8" s="329"/>
      <c r="C8" s="330"/>
      <c r="D8" s="226" t="s">
        <v>4</v>
      </c>
      <c r="E8" s="227" t="s">
        <v>145</v>
      </c>
    </row>
    <row r="9" spans="1:5" s="1" customFormat="1" x14ac:dyDescent="0.2">
      <c r="A9" s="316" t="str">
        <f>'PFS_VII Det_ Desp Fiscais'!A9:E11</f>
        <v>APOIO TÉCNICO PARA IMPLANTAÇÃO DAS AÇÕES DO PROGRAMA DESENVOLVIMENTO REGIONAL TERRITORIAL SUSTENTÁVEL, ECONOMIA SOLIDÁRIA E ECONOMIA CRIATIVA, NO ÂMBITO DA 4.ª/SR</v>
      </c>
      <c r="B9" s="317"/>
      <c r="C9" s="318"/>
      <c r="D9" s="322"/>
      <c r="E9" s="322"/>
    </row>
    <row r="10" spans="1:5" s="1" customFormat="1" x14ac:dyDescent="0.2">
      <c r="A10" s="316"/>
      <c r="B10" s="317"/>
      <c r="C10" s="318"/>
      <c r="D10" s="322"/>
      <c r="E10" s="322"/>
    </row>
    <row r="11" spans="1:5" s="1" customFormat="1" x14ac:dyDescent="0.2">
      <c r="A11" s="319"/>
      <c r="B11" s="320"/>
      <c r="C11" s="321"/>
      <c r="D11" s="323"/>
      <c r="E11" s="323"/>
    </row>
    <row r="12" spans="1:5" s="1" customFormat="1" x14ac:dyDescent="0.2">
      <c r="A12" s="328" t="s">
        <v>144</v>
      </c>
      <c r="B12" s="329"/>
      <c r="C12" s="329"/>
      <c r="D12" s="329"/>
      <c r="E12" s="330"/>
    </row>
    <row r="13" spans="1:5" s="1" customFormat="1" x14ac:dyDescent="0.2">
      <c r="A13" s="334"/>
      <c r="B13" s="335"/>
      <c r="C13" s="335"/>
      <c r="D13" s="335"/>
      <c r="E13" s="336"/>
    </row>
    <row r="14" spans="1:5" x14ac:dyDescent="0.2">
      <c r="A14" s="106"/>
      <c r="B14" s="9"/>
      <c r="C14" s="13"/>
      <c r="D14" s="13"/>
      <c r="E14" s="13"/>
    </row>
    <row r="15" spans="1:5" x14ac:dyDescent="0.2">
      <c r="A15" s="589" t="s">
        <v>64</v>
      </c>
      <c r="B15" s="589" t="s">
        <v>54</v>
      </c>
      <c r="C15" s="589"/>
      <c r="D15" s="590" t="s">
        <v>82</v>
      </c>
      <c r="E15" s="590"/>
    </row>
    <row r="16" spans="1:5" x14ac:dyDescent="0.2">
      <c r="A16" s="589"/>
      <c r="B16" s="589"/>
      <c r="C16" s="589"/>
      <c r="D16" s="193" t="s">
        <v>31</v>
      </c>
      <c r="E16" s="193" t="s">
        <v>83</v>
      </c>
    </row>
    <row r="17" spans="1:5" s="9" customFormat="1" ht="12.75" customHeight="1" x14ac:dyDescent="0.2">
      <c r="A17" s="577">
        <v>1</v>
      </c>
      <c r="B17" s="580" t="s">
        <v>84</v>
      </c>
      <c r="C17" s="581"/>
      <c r="D17" s="586">
        <v>0.05</v>
      </c>
      <c r="E17" s="574">
        <f>D17*PFS!D$16</f>
        <v>4682.3039999999992</v>
      </c>
    </row>
    <row r="18" spans="1:5" s="9" customFormat="1" ht="12.75" customHeight="1" x14ac:dyDescent="0.2">
      <c r="A18" s="578"/>
      <c r="B18" s="582"/>
      <c r="C18" s="583"/>
      <c r="D18" s="587"/>
      <c r="E18" s="575"/>
    </row>
    <row r="19" spans="1:5" s="9" customFormat="1" ht="12.75" customHeight="1" x14ac:dyDescent="0.2">
      <c r="A19" s="579"/>
      <c r="B19" s="584"/>
      <c r="C19" s="585"/>
      <c r="D19" s="588"/>
      <c r="E19" s="576"/>
    </row>
    <row r="20" spans="1:5" s="9" customFormat="1" x14ac:dyDescent="0.2">
      <c r="A20" s="198">
        <v>2</v>
      </c>
      <c r="B20" s="597" t="s">
        <v>153</v>
      </c>
      <c r="C20" s="598"/>
      <c r="D20" s="239">
        <v>1.2E-2</v>
      </c>
      <c r="E20" s="199">
        <f>D20*PFS!D$16</f>
        <v>1123.7529599999998</v>
      </c>
    </row>
    <row r="21" spans="1:5" s="9" customFormat="1" x14ac:dyDescent="0.2">
      <c r="A21" s="200">
        <v>3</v>
      </c>
      <c r="B21" s="570" t="s">
        <v>154</v>
      </c>
      <c r="C21" s="571"/>
      <c r="D21" s="239">
        <v>1.7999999999999999E-2</v>
      </c>
      <c r="E21" s="199">
        <f>D21*PFS!D$16</f>
        <v>1685.6294399999997</v>
      </c>
    </row>
    <row r="22" spans="1:5" s="9" customFormat="1" x14ac:dyDescent="0.2">
      <c r="A22" s="201"/>
      <c r="B22" s="572"/>
      <c r="C22" s="573"/>
      <c r="D22" s="240"/>
      <c r="E22" s="199"/>
    </row>
    <row r="23" spans="1:5" s="9" customFormat="1" x14ac:dyDescent="0.2">
      <c r="A23" s="202"/>
      <c r="B23" s="570"/>
      <c r="C23" s="571"/>
      <c r="D23" s="240"/>
      <c r="E23" s="199"/>
    </row>
    <row r="24" spans="1:5" s="9" customFormat="1" x14ac:dyDescent="0.2">
      <c r="A24" s="202"/>
      <c r="B24" s="570"/>
      <c r="C24" s="571"/>
      <c r="D24" s="240"/>
      <c r="E24" s="199"/>
    </row>
    <row r="25" spans="1:5" s="9" customFormat="1" x14ac:dyDescent="0.2">
      <c r="A25" s="201"/>
      <c r="B25" s="570"/>
      <c r="C25" s="571"/>
      <c r="D25" s="241"/>
      <c r="E25" s="199"/>
    </row>
    <row r="26" spans="1:5" s="9" customFormat="1" x14ac:dyDescent="0.2">
      <c r="A26" s="201"/>
      <c r="B26" s="570"/>
      <c r="C26" s="571"/>
      <c r="D26" s="241"/>
      <c r="E26" s="199"/>
    </row>
    <row r="27" spans="1:5" s="9" customFormat="1" x14ac:dyDescent="0.2">
      <c r="A27" s="202"/>
      <c r="B27" s="570"/>
      <c r="C27" s="571"/>
      <c r="D27" s="241"/>
      <c r="E27" s="199"/>
    </row>
    <row r="28" spans="1:5" s="9" customFormat="1" x14ac:dyDescent="0.2">
      <c r="A28" s="202"/>
      <c r="B28" s="570"/>
      <c r="C28" s="571"/>
      <c r="D28" s="241"/>
      <c r="E28" s="199"/>
    </row>
    <row r="29" spans="1:5" s="9" customFormat="1" x14ac:dyDescent="0.2">
      <c r="A29" s="202"/>
      <c r="B29" s="570"/>
      <c r="C29" s="571"/>
      <c r="D29" s="241"/>
      <c r="E29" s="199"/>
    </row>
    <row r="30" spans="1:5" s="9" customFormat="1" x14ac:dyDescent="0.2">
      <c r="A30" s="202"/>
      <c r="B30" s="570"/>
      <c r="C30" s="571"/>
      <c r="D30" s="241"/>
      <c r="E30" s="199"/>
    </row>
    <row r="31" spans="1:5" s="9" customFormat="1" x14ac:dyDescent="0.2">
      <c r="A31" s="201"/>
      <c r="B31" s="570"/>
      <c r="C31" s="571"/>
      <c r="D31" s="241"/>
      <c r="E31" s="199"/>
    </row>
    <row r="32" spans="1:5" s="9" customFormat="1" x14ac:dyDescent="0.2">
      <c r="A32" s="202"/>
      <c r="B32" s="570"/>
      <c r="C32" s="571"/>
      <c r="D32" s="241"/>
      <c r="E32" s="199"/>
    </row>
    <row r="33" spans="1:5" s="9" customFormat="1" x14ac:dyDescent="0.2">
      <c r="A33" s="202"/>
      <c r="B33" s="570"/>
      <c r="C33" s="571"/>
      <c r="D33" s="241"/>
      <c r="E33" s="199"/>
    </row>
    <row r="34" spans="1:5" s="9" customFormat="1" x14ac:dyDescent="0.2">
      <c r="A34" s="201"/>
      <c r="B34" s="570"/>
      <c r="C34" s="571"/>
      <c r="D34" s="241"/>
      <c r="E34" s="199"/>
    </row>
    <row r="35" spans="1:5" s="9" customFormat="1" x14ac:dyDescent="0.2">
      <c r="A35" s="201"/>
      <c r="B35" s="570"/>
      <c r="C35" s="571"/>
      <c r="D35" s="241"/>
      <c r="E35" s="199"/>
    </row>
    <row r="36" spans="1:5" s="9" customFormat="1" x14ac:dyDescent="0.2">
      <c r="A36" s="202"/>
      <c r="B36" s="570"/>
      <c r="C36" s="571"/>
      <c r="D36" s="241"/>
      <c r="E36" s="199"/>
    </row>
    <row r="37" spans="1:5" s="9" customFormat="1" x14ac:dyDescent="0.2">
      <c r="A37" s="202"/>
      <c r="B37" s="570"/>
      <c r="C37" s="571"/>
      <c r="D37" s="241"/>
      <c r="E37" s="199"/>
    </row>
    <row r="38" spans="1:5" s="9" customFormat="1" x14ac:dyDescent="0.2">
      <c r="A38" s="202"/>
      <c r="B38" s="570"/>
      <c r="C38" s="571"/>
      <c r="D38" s="241"/>
      <c r="E38" s="199"/>
    </row>
    <row r="39" spans="1:5" s="9" customFormat="1" x14ac:dyDescent="0.2">
      <c r="A39" s="202"/>
      <c r="B39" s="570"/>
      <c r="C39" s="571"/>
      <c r="D39" s="241"/>
      <c r="E39" s="199"/>
    </row>
    <row r="40" spans="1:5" s="9" customFormat="1" x14ac:dyDescent="0.2">
      <c r="A40" s="201"/>
      <c r="B40" s="570"/>
      <c r="C40" s="571"/>
      <c r="D40" s="241"/>
      <c r="E40" s="199"/>
    </row>
    <row r="41" spans="1:5" s="9" customFormat="1" x14ac:dyDescent="0.2">
      <c r="A41" s="202"/>
      <c r="B41" s="570"/>
      <c r="C41" s="571"/>
      <c r="D41" s="241"/>
      <c r="E41" s="199"/>
    </row>
    <row r="42" spans="1:5" s="9" customFormat="1" x14ac:dyDescent="0.2">
      <c r="A42" s="202"/>
      <c r="B42" s="570"/>
      <c r="C42" s="571"/>
      <c r="D42" s="241"/>
      <c r="E42" s="199"/>
    </row>
    <row r="43" spans="1:5" s="9" customFormat="1" x14ac:dyDescent="0.2">
      <c r="A43" s="201"/>
      <c r="B43" s="570"/>
      <c r="C43" s="571"/>
      <c r="D43" s="241"/>
      <c r="E43" s="199"/>
    </row>
    <row r="44" spans="1:5" s="9" customFormat="1" x14ac:dyDescent="0.2">
      <c r="A44" s="203"/>
      <c r="B44" s="592"/>
      <c r="C44" s="593"/>
      <c r="D44" s="242"/>
      <c r="E44" s="204"/>
    </row>
    <row r="45" spans="1:5" x14ac:dyDescent="0.2">
      <c r="A45" s="594" t="s">
        <v>85</v>
      </c>
      <c r="B45" s="595"/>
      <c r="C45" s="595"/>
      <c r="D45" s="243">
        <f>SUM(D17:D44)</f>
        <v>0.08</v>
      </c>
      <c r="E45" s="192">
        <f>SUM(E17:E44)</f>
        <v>7491.6863999999987</v>
      </c>
    </row>
    <row r="46" spans="1:5" x14ac:dyDescent="0.2">
      <c r="A46" s="195"/>
      <c r="B46" s="195"/>
      <c r="C46" s="195"/>
      <c r="D46" s="195"/>
      <c r="E46" s="196"/>
    </row>
    <row r="47" spans="1:5" x14ac:dyDescent="0.2">
      <c r="A47" s="600" t="s">
        <v>18</v>
      </c>
      <c r="B47" s="601"/>
      <c r="C47" s="602"/>
      <c r="D47" s="600" t="s">
        <v>19</v>
      </c>
      <c r="E47" s="602"/>
    </row>
    <row r="48" spans="1:5" x14ac:dyDescent="0.2">
      <c r="A48" s="603"/>
      <c r="B48" s="604"/>
      <c r="C48" s="605"/>
      <c r="D48" s="603"/>
      <c r="E48" s="605"/>
    </row>
    <row r="49" spans="1:5" x14ac:dyDescent="0.2">
      <c r="A49" s="600" t="s">
        <v>20</v>
      </c>
      <c r="B49" s="601"/>
      <c r="C49" s="602"/>
      <c r="D49" s="600" t="s">
        <v>21</v>
      </c>
      <c r="E49" s="602"/>
    </row>
    <row r="50" spans="1:5" x14ac:dyDescent="0.2">
      <c r="A50" s="603"/>
      <c r="B50" s="604"/>
      <c r="C50" s="605"/>
      <c r="D50" s="603"/>
      <c r="E50" s="605"/>
    </row>
    <row r="51" spans="1:5" x14ac:dyDescent="0.2">
      <c r="A51" s="194"/>
      <c r="B51" s="194"/>
      <c r="C51" s="194"/>
      <c r="D51" s="194"/>
      <c r="E51" s="194"/>
    </row>
    <row r="52" spans="1:5" x14ac:dyDescent="0.2">
      <c r="A52" s="599" t="s">
        <v>86</v>
      </c>
      <c r="B52" s="599"/>
      <c r="C52" s="599"/>
      <c r="D52" s="599"/>
      <c r="E52" s="599"/>
    </row>
    <row r="53" spans="1:5" x14ac:dyDescent="0.2">
      <c r="A53" s="591"/>
      <c r="B53" s="591"/>
      <c r="C53" s="591"/>
      <c r="D53" s="591"/>
      <c r="E53" s="591"/>
    </row>
    <row r="54" spans="1:5" x14ac:dyDescent="0.2">
      <c r="A54" s="591"/>
      <c r="B54" s="591"/>
      <c r="C54" s="591"/>
      <c r="D54" s="591"/>
      <c r="E54" s="591"/>
    </row>
    <row r="55" spans="1:5" x14ac:dyDescent="0.2">
      <c r="A55" s="596"/>
      <c r="B55" s="596"/>
      <c r="C55" s="596"/>
      <c r="D55" s="596"/>
      <c r="E55" s="596"/>
    </row>
  </sheetData>
  <mergeCells count="55">
    <mergeCell ref="B1:E1"/>
    <mergeCell ref="B2:E2"/>
    <mergeCell ref="B3:E3"/>
    <mergeCell ref="A8:C8"/>
    <mergeCell ref="A12:E12"/>
    <mergeCell ref="A5:D6"/>
    <mergeCell ref="A9:C11"/>
    <mergeCell ref="D9:D11"/>
    <mergeCell ref="E9:E11"/>
    <mergeCell ref="A55:E55"/>
    <mergeCell ref="B20:C20"/>
    <mergeCell ref="A52:E52"/>
    <mergeCell ref="A49:C49"/>
    <mergeCell ref="A50:C50"/>
    <mergeCell ref="D47:E47"/>
    <mergeCell ref="D48:E48"/>
    <mergeCell ref="D49:E49"/>
    <mergeCell ref="D50:E50"/>
    <mergeCell ref="A54:E54"/>
    <mergeCell ref="B29:C29"/>
    <mergeCell ref="B30:C30"/>
    <mergeCell ref="A47:C47"/>
    <mergeCell ref="A48:C48"/>
    <mergeCell ref="B37:C37"/>
    <mergeCell ref="B38:C38"/>
    <mergeCell ref="B28:C28"/>
    <mergeCell ref="B26:C26"/>
    <mergeCell ref="B27:C27"/>
    <mergeCell ref="A45:C45"/>
    <mergeCell ref="B41:C41"/>
    <mergeCell ref="B42:C42"/>
    <mergeCell ref="B43:C43"/>
    <mergeCell ref="A53:E53"/>
    <mergeCell ref="B31:C31"/>
    <mergeCell ref="B32:C32"/>
    <mergeCell ref="B44:C44"/>
    <mergeCell ref="B33:C33"/>
    <mergeCell ref="B34:C34"/>
    <mergeCell ref="B35:C35"/>
    <mergeCell ref="B39:C39"/>
    <mergeCell ref="B40:C40"/>
    <mergeCell ref="B36:C36"/>
    <mergeCell ref="E17:E19"/>
    <mergeCell ref="A13:E13"/>
    <mergeCell ref="A17:A19"/>
    <mergeCell ref="B17:C19"/>
    <mergeCell ref="D17:D19"/>
    <mergeCell ref="B15:C16"/>
    <mergeCell ref="D15:E15"/>
    <mergeCell ref="A15:A16"/>
    <mergeCell ref="B21:C21"/>
    <mergeCell ref="B22:C22"/>
    <mergeCell ref="B23:C23"/>
    <mergeCell ref="B24:C24"/>
    <mergeCell ref="B25:C25"/>
  </mergeCells>
  <phoneticPr fontId="23" type="noConversion"/>
  <printOptions horizontalCentered="1"/>
  <pageMargins left="0.98425196850393704" right="0.59055118110236227" top="0.78740157480314965" bottom="0.59055118110236227" header="0.51181102362204722" footer="0.51181102362204722"/>
  <pageSetup paperSize="9" scale="90" firstPageNumber="0" orientation="portrait" horizontalDpi="300" verticalDpi="300" r:id="rId1"/>
  <headerFooter alignWithMargins="0">
    <oddFooter>&amp;R&amp;"Arial Narrow,Normal"&amp;8&amp;F
Folha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BreakPreview" topLeftCell="A31" zoomScaleNormal="100" zoomScaleSheetLayoutView="100" workbookViewId="0">
      <selection activeCell="A20" sqref="A20:D20"/>
    </sheetView>
  </sheetViews>
  <sheetFormatPr defaultColWidth="11.42578125" defaultRowHeight="12.75" x14ac:dyDescent="0.2"/>
  <cols>
    <col min="1" max="1" width="3.85546875" style="8" customWidth="1"/>
    <col min="2" max="2" width="23.28515625" style="8" customWidth="1"/>
    <col min="3" max="4" width="12.7109375" style="8" customWidth="1"/>
    <col min="5" max="7" width="15.7109375" style="8" customWidth="1"/>
    <col min="8" max="16384" width="11.42578125" style="8"/>
  </cols>
  <sheetData>
    <row r="1" spans="1:7" x14ac:dyDescent="0.2">
      <c r="C1" s="629" t="s">
        <v>0</v>
      </c>
      <c r="D1" s="629"/>
      <c r="E1" s="629"/>
      <c r="F1" s="629"/>
      <c r="G1" s="629"/>
    </row>
    <row r="2" spans="1:7" x14ac:dyDescent="0.2">
      <c r="C2" s="630" t="s">
        <v>1</v>
      </c>
      <c r="D2" s="630"/>
      <c r="E2" s="630"/>
      <c r="F2" s="630"/>
      <c r="G2" s="630"/>
    </row>
    <row r="3" spans="1:7" x14ac:dyDescent="0.2">
      <c r="C3" s="630" t="s">
        <v>201</v>
      </c>
      <c r="D3" s="630"/>
      <c r="E3" s="630"/>
      <c r="F3" s="630"/>
      <c r="G3" s="630"/>
    </row>
    <row r="5" spans="1:7" ht="13.5" thickBot="1" x14ac:dyDescent="0.25">
      <c r="A5" s="606" t="s">
        <v>87</v>
      </c>
      <c r="B5" s="607"/>
      <c r="C5" s="607"/>
      <c r="D5" s="607"/>
      <c r="E5" s="607"/>
      <c r="F5" s="608"/>
      <c r="G5" s="47" t="s">
        <v>132</v>
      </c>
    </row>
    <row r="6" spans="1:7" ht="13.5" thickTop="1" x14ac:dyDescent="0.2">
      <c r="A6" s="609"/>
      <c r="B6" s="610"/>
      <c r="C6" s="610"/>
      <c r="D6" s="610"/>
      <c r="E6" s="610"/>
      <c r="F6" s="611"/>
      <c r="G6" s="48" t="s">
        <v>88</v>
      </c>
    </row>
    <row r="8" spans="1:7" s="1" customFormat="1" x14ac:dyDescent="0.2">
      <c r="A8" s="328" t="s">
        <v>3</v>
      </c>
      <c r="B8" s="329"/>
      <c r="C8" s="329"/>
      <c r="D8" s="329"/>
      <c r="E8" s="330"/>
      <c r="F8" s="226" t="s">
        <v>4</v>
      </c>
      <c r="G8" s="227" t="s">
        <v>145</v>
      </c>
    </row>
    <row r="9" spans="1:7" s="1" customFormat="1" x14ac:dyDescent="0.2">
      <c r="A9" s="316" t="str">
        <f>'PFS_VIII Det_ Enc_ Soc_'!A9:E11</f>
        <v>APOIO TÉCNICO PARA IMPLANTAÇÃO DAS AÇÕES DO PROGRAMA DESENVOLVIMENTO REGIONAL TERRITORIAL SUSTENTÁVEL, ECONOMIA SOLIDÁRIA E ECONOMIA CRIATIVA, NO ÂMBITO DA 4.ª/SR</v>
      </c>
      <c r="B9" s="317"/>
      <c r="C9" s="317"/>
      <c r="D9" s="317"/>
      <c r="E9" s="318"/>
      <c r="F9" s="322"/>
      <c r="G9" s="322"/>
    </row>
    <row r="10" spans="1:7" s="1" customFormat="1" x14ac:dyDescent="0.2">
      <c r="A10" s="316"/>
      <c r="B10" s="317"/>
      <c r="C10" s="317"/>
      <c r="D10" s="317"/>
      <c r="E10" s="318"/>
      <c r="F10" s="322"/>
      <c r="G10" s="322"/>
    </row>
    <row r="11" spans="1:7" s="1" customFormat="1" ht="12.75" customHeight="1" x14ac:dyDescent="0.2">
      <c r="A11" s="319"/>
      <c r="B11" s="320"/>
      <c r="C11" s="320"/>
      <c r="D11" s="320"/>
      <c r="E11" s="321"/>
      <c r="F11" s="323"/>
      <c r="G11" s="323"/>
    </row>
    <row r="12" spans="1:7" s="1" customFormat="1" x14ac:dyDescent="0.2">
      <c r="A12" s="328" t="s">
        <v>144</v>
      </c>
      <c r="B12" s="329"/>
      <c r="C12" s="329"/>
      <c r="D12" s="329"/>
      <c r="E12" s="329"/>
      <c r="F12" s="329"/>
      <c r="G12" s="330"/>
    </row>
    <row r="13" spans="1:7" s="1" customFormat="1" x14ac:dyDescent="0.2">
      <c r="A13" s="334"/>
      <c r="B13" s="335"/>
      <c r="C13" s="335"/>
      <c r="D13" s="335"/>
      <c r="E13" s="335"/>
      <c r="F13" s="335"/>
      <c r="G13" s="336"/>
    </row>
    <row r="14" spans="1:7" s="9" customFormat="1" x14ac:dyDescent="0.2">
      <c r="A14" s="106"/>
      <c r="C14" s="13"/>
      <c r="D14" s="13"/>
      <c r="E14" s="13"/>
      <c r="F14" s="13"/>
    </row>
    <row r="15" spans="1:7" x14ac:dyDescent="0.2">
      <c r="A15" s="589" t="s">
        <v>54</v>
      </c>
      <c r="B15" s="589"/>
      <c r="C15" s="589"/>
      <c r="D15" s="589"/>
      <c r="E15" s="590" t="s">
        <v>82</v>
      </c>
      <c r="F15" s="590"/>
      <c r="G15" s="590"/>
    </row>
    <row r="16" spans="1:7" x14ac:dyDescent="0.2">
      <c r="A16" s="589"/>
      <c r="B16" s="589"/>
      <c r="C16" s="589"/>
      <c r="D16" s="589"/>
      <c r="E16" s="193" t="s">
        <v>89</v>
      </c>
      <c r="F16" s="193" t="s">
        <v>90</v>
      </c>
      <c r="G16" s="193" t="s">
        <v>83</v>
      </c>
    </row>
    <row r="17" spans="1:9" s="9" customFormat="1" x14ac:dyDescent="0.2">
      <c r="A17" s="621"/>
      <c r="B17" s="622"/>
      <c r="C17" s="622"/>
      <c r="D17" s="622"/>
      <c r="E17" s="197"/>
      <c r="F17" s="197"/>
      <c r="G17" s="197"/>
    </row>
    <row r="18" spans="1:9" s="9" customFormat="1" ht="12.75" customHeight="1" x14ac:dyDescent="0.2">
      <c r="A18" s="618" t="s">
        <v>91</v>
      </c>
      <c r="B18" s="619"/>
      <c r="C18" s="619"/>
      <c r="D18" s="619"/>
      <c r="E18" s="210">
        <v>5</v>
      </c>
      <c r="F18" s="211">
        <f>(1/(1-$E$44/100))*E18</f>
        <v>5.8309037900874632</v>
      </c>
      <c r="G18" s="212">
        <f>E18/($E$18+$E$19+$E$20)*$G$44</f>
        <v>19914.747368421053</v>
      </c>
    </row>
    <row r="19" spans="1:9" s="9" customFormat="1" ht="12.75" customHeight="1" x14ac:dyDescent="0.2">
      <c r="A19" s="597" t="s">
        <v>92</v>
      </c>
      <c r="B19" s="620"/>
      <c r="C19" s="620"/>
      <c r="D19" s="620"/>
      <c r="E19" s="210">
        <v>1.65</v>
      </c>
      <c r="F19" s="211">
        <f>(1/(1-$E$44/100))*E19</f>
        <v>1.9241982507288626</v>
      </c>
      <c r="G19" s="212">
        <f>E19/($E$18+$E$19+$E$20)*$G$44</f>
        <v>6571.8666315789469</v>
      </c>
    </row>
    <row r="20" spans="1:9" s="9" customFormat="1" ht="12.75" customHeight="1" x14ac:dyDescent="0.2">
      <c r="A20" s="597" t="s">
        <v>93</v>
      </c>
      <c r="B20" s="620"/>
      <c r="C20" s="620"/>
      <c r="D20" s="620"/>
      <c r="E20" s="210">
        <v>7.6</v>
      </c>
      <c r="F20" s="211">
        <f>(1/(1-$E$44/100))*E20</f>
        <v>8.8629737609329435</v>
      </c>
      <c r="G20" s="212">
        <f>E20/($E$18+$E$19+$E$20)*$G$44</f>
        <v>30270.415999999997</v>
      </c>
      <c r="H20" s="249">
        <f>SUM(F18:F20)</f>
        <v>16.618075801749271</v>
      </c>
    </row>
    <row r="21" spans="1:9" s="9" customFormat="1" x14ac:dyDescent="0.2">
      <c r="A21" s="597"/>
      <c r="B21" s="620"/>
      <c r="C21" s="620"/>
      <c r="D21" s="620"/>
      <c r="E21" s="210"/>
      <c r="F21" s="210"/>
      <c r="G21" s="199"/>
    </row>
    <row r="22" spans="1:9" s="9" customFormat="1" x14ac:dyDescent="0.2">
      <c r="A22" s="597"/>
      <c r="B22" s="620"/>
      <c r="C22" s="620"/>
      <c r="D22" s="620"/>
      <c r="E22" s="210"/>
      <c r="F22" s="210"/>
      <c r="G22" s="199"/>
      <c r="I22" s="4"/>
    </row>
    <row r="23" spans="1:9" s="9" customFormat="1" x14ac:dyDescent="0.2">
      <c r="A23" s="597"/>
      <c r="B23" s="620"/>
      <c r="C23" s="620"/>
      <c r="D23" s="620"/>
      <c r="E23" s="210"/>
      <c r="F23" s="210"/>
      <c r="G23" s="199"/>
    </row>
    <row r="24" spans="1:9" s="9" customFormat="1" x14ac:dyDescent="0.2">
      <c r="A24" s="597"/>
      <c r="B24" s="620"/>
      <c r="C24" s="620"/>
      <c r="D24" s="620"/>
      <c r="E24" s="210"/>
      <c r="F24" s="210"/>
      <c r="G24" s="199"/>
    </row>
    <row r="25" spans="1:9" s="9" customFormat="1" x14ac:dyDescent="0.2">
      <c r="A25" s="597"/>
      <c r="B25" s="620"/>
      <c r="C25" s="620"/>
      <c r="D25" s="620"/>
      <c r="E25" s="210"/>
      <c r="F25" s="210"/>
      <c r="G25" s="199"/>
    </row>
    <row r="26" spans="1:9" s="9" customFormat="1" x14ac:dyDescent="0.2">
      <c r="A26" s="597"/>
      <c r="B26" s="620"/>
      <c r="C26" s="620"/>
      <c r="D26" s="620"/>
      <c r="E26" s="210"/>
      <c r="F26" s="210"/>
      <c r="G26" s="199"/>
    </row>
    <row r="27" spans="1:9" s="9" customFormat="1" x14ac:dyDescent="0.2">
      <c r="A27" s="597"/>
      <c r="B27" s="620"/>
      <c r="C27" s="620"/>
      <c r="D27" s="620"/>
      <c r="E27" s="210"/>
      <c r="F27" s="210"/>
      <c r="G27" s="199"/>
    </row>
    <row r="28" spans="1:9" s="9" customFormat="1" x14ac:dyDescent="0.2">
      <c r="A28" s="597"/>
      <c r="B28" s="620"/>
      <c r="C28" s="620"/>
      <c r="D28" s="620"/>
      <c r="E28" s="210"/>
      <c r="F28" s="210"/>
      <c r="G28" s="199"/>
    </row>
    <row r="29" spans="1:9" s="9" customFormat="1" x14ac:dyDescent="0.2">
      <c r="A29" s="597"/>
      <c r="B29" s="620"/>
      <c r="C29" s="620"/>
      <c r="D29" s="620"/>
      <c r="E29" s="210"/>
      <c r="F29" s="210"/>
      <c r="G29" s="199"/>
    </row>
    <row r="30" spans="1:9" s="9" customFormat="1" x14ac:dyDescent="0.2">
      <c r="A30" s="572"/>
      <c r="B30" s="625"/>
      <c r="C30" s="625"/>
      <c r="D30" s="625"/>
      <c r="E30" s="213"/>
      <c r="F30" s="213"/>
      <c r="G30" s="199"/>
    </row>
    <row r="31" spans="1:9" s="9" customFormat="1" x14ac:dyDescent="0.2">
      <c r="A31" s="623"/>
      <c r="B31" s="624"/>
      <c r="C31" s="624"/>
      <c r="D31" s="624"/>
      <c r="E31" s="213"/>
      <c r="F31" s="213"/>
      <c r="G31" s="199"/>
    </row>
    <row r="32" spans="1:9" s="9" customFormat="1" x14ac:dyDescent="0.2">
      <c r="A32" s="618"/>
      <c r="B32" s="619"/>
      <c r="C32" s="619"/>
      <c r="D32" s="619"/>
      <c r="E32" s="213"/>
      <c r="F32" s="213"/>
      <c r="G32" s="199"/>
    </row>
    <row r="33" spans="1:8" s="9" customFormat="1" x14ac:dyDescent="0.2">
      <c r="A33" s="572"/>
      <c r="B33" s="625"/>
      <c r="C33" s="625"/>
      <c r="D33" s="625"/>
      <c r="E33" s="199"/>
      <c r="F33" s="199"/>
      <c r="G33" s="199"/>
    </row>
    <row r="34" spans="1:8" s="9" customFormat="1" x14ac:dyDescent="0.2">
      <c r="A34" s="572"/>
      <c r="B34" s="625"/>
      <c r="C34" s="625"/>
      <c r="D34" s="625"/>
      <c r="E34" s="199"/>
      <c r="F34" s="199"/>
      <c r="G34" s="199"/>
    </row>
    <row r="35" spans="1:8" s="9" customFormat="1" x14ac:dyDescent="0.2">
      <c r="A35" s="623"/>
      <c r="B35" s="624"/>
      <c r="C35" s="624"/>
      <c r="D35" s="624"/>
      <c r="E35" s="199"/>
      <c r="F35" s="199"/>
      <c r="G35" s="199"/>
    </row>
    <row r="36" spans="1:8" s="9" customFormat="1" x14ac:dyDescent="0.2">
      <c r="A36" s="623"/>
      <c r="B36" s="624"/>
      <c r="C36" s="624"/>
      <c r="D36" s="624"/>
      <c r="E36" s="199"/>
      <c r="F36" s="199"/>
      <c r="G36" s="199"/>
    </row>
    <row r="37" spans="1:8" s="9" customFormat="1" x14ac:dyDescent="0.2">
      <c r="A37" s="623"/>
      <c r="B37" s="624"/>
      <c r="C37" s="624"/>
      <c r="D37" s="624"/>
      <c r="E37" s="199"/>
      <c r="F37" s="199"/>
      <c r="G37" s="199"/>
      <c r="H37" s="13"/>
    </row>
    <row r="38" spans="1:8" s="9" customFormat="1" x14ac:dyDescent="0.2">
      <c r="A38" s="572"/>
      <c r="B38" s="625"/>
      <c r="C38" s="625"/>
      <c r="D38" s="625"/>
      <c r="E38" s="199"/>
      <c r="F38" s="199"/>
      <c r="G38" s="199"/>
    </row>
    <row r="39" spans="1:8" s="9" customFormat="1" x14ac:dyDescent="0.2">
      <c r="A39" s="623"/>
      <c r="B39" s="624"/>
      <c r="C39" s="624"/>
      <c r="D39" s="624"/>
      <c r="E39" s="199"/>
      <c r="F39" s="199"/>
      <c r="G39" s="199"/>
    </row>
    <row r="40" spans="1:8" s="9" customFormat="1" x14ac:dyDescent="0.2">
      <c r="A40" s="623"/>
      <c r="B40" s="624"/>
      <c r="C40" s="624"/>
      <c r="D40" s="624"/>
      <c r="E40" s="199"/>
      <c r="F40" s="199"/>
      <c r="G40" s="199"/>
    </row>
    <row r="41" spans="1:8" s="9" customFormat="1" x14ac:dyDescent="0.2">
      <c r="A41" s="623"/>
      <c r="B41" s="624"/>
      <c r="C41" s="624"/>
      <c r="D41" s="624"/>
      <c r="E41" s="199"/>
      <c r="F41" s="199"/>
      <c r="G41" s="199"/>
    </row>
    <row r="42" spans="1:8" s="9" customFormat="1" x14ac:dyDescent="0.2">
      <c r="A42" s="572"/>
      <c r="B42" s="625"/>
      <c r="C42" s="625"/>
      <c r="D42" s="625"/>
      <c r="E42" s="199"/>
      <c r="F42" s="199"/>
      <c r="G42" s="199"/>
    </row>
    <row r="43" spans="1:8" s="9" customFormat="1" x14ac:dyDescent="0.2">
      <c r="A43" s="626"/>
      <c r="B43" s="627"/>
      <c r="C43" s="627"/>
      <c r="D43" s="627"/>
      <c r="E43" s="204"/>
      <c r="F43" s="204"/>
      <c r="G43" s="204"/>
    </row>
    <row r="44" spans="1:8" x14ac:dyDescent="0.2">
      <c r="A44" s="628" t="s">
        <v>94</v>
      </c>
      <c r="B44" s="628"/>
      <c r="C44" s="628"/>
      <c r="D44" s="628"/>
      <c r="E44" s="208">
        <f>SUM(E17:E43)</f>
        <v>14.25</v>
      </c>
      <c r="F44" s="208">
        <f>SUM(F17:F43)</f>
        <v>16.618075801749271</v>
      </c>
      <c r="G44" s="209">
        <f>PFS!D33</f>
        <v>56757.03</v>
      </c>
    </row>
    <row r="45" spans="1:8" s="9" customFormat="1" x14ac:dyDescent="0.2">
      <c r="A45" s="205"/>
      <c r="B45" s="205"/>
      <c r="C45" s="205"/>
      <c r="D45" s="205"/>
      <c r="E45" s="206"/>
      <c r="F45" s="206"/>
      <c r="G45" s="207"/>
    </row>
    <row r="46" spans="1:8" x14ac:dyDescent="0.2">
      <c r="A46" s="600" t="s">
        <v>18</v>
      </c>
      <c r="B46" s="601"/>
      <c r="C46" s="601"/>
      <c r="D46" s="601"/>
      <c r="E46" s="600" t="s">
        <v>19</v>
      </c>
      <c r="F46" s="601"/>
      <c r="G46" s="602"/>
    </row>
    <row r="47" spans="1:8" x14ac:dyDescent="0.2">
      <c r="A47" s="603"/>
      <c r="B47" s="604"/>
      <c r="C47" s="604"/>
      <c r="D47" s="604"/>
      <c r="E47" s="603"/>
      <c r="F47" s="604"/>
      <c r="G47" s="605"/>
    </row>
    <row r="48" spans="1:8" x14ac:dyDescent="0.2">
      <c r="A48" s="600" t="s">
        <v>20</v>
      </c>
      <c r="B48" s="601"/>
      <c r="C48" s="601"/>
      <c r="D48" s="601"/>
      <c r="E48" s="600" t="s">
        <v>21</v>
      </c>
      <c r="F48" s="601"/>
      <c r="G48" s="602"/>
    </row>
    <row r="49" spans="1:7" x14ac:dyDescent="0.2">
      <c r="A49" s="615"/>
      <c r="B49" s="616"/>
      <c r="C49" s="616"/>
      <c r="D49" s="616"/>
      <c r="E49" s="615"/>
      <c r="F49" s="616"/>
      <c r="G49" s="617"/>
    </row>
    <row r="50" spans="1:7" s="9" customFormat="1" x14ac:dyDescent="0.2"/>
    <row r="51" spans="1:7" x14ac:dyDescent="0.2">
      <c r="A51" s="600" t="s">
        <v>22</v>
      </c>
      <c r="B51" s="601"/>
      <c r="C51" s="601"/>
      <c r="D51" s="601"/>
      <c r="E51" s="601"/>
      <c r="F51" s="601"/>
      <c r="G51" s="602"/>
    </row>
    <row r="52" spans="1:7" ht="12.75" customHeight="1" x14ac:dyDescent="0.2">
      <c r="A52" s="612" t="s">
        <v>138</v>
      </c>
      <c r="B52" s="613"/>
      <c r="C52" s="613"/>
      <c r="D52" s="613"/>
      <c r="E52" s="613"/>
      <c r="F52" s="613"/>
      <c r="G52" s="614"/>
    </row>
    <row r="53" spans="1:7" x14ac:dyDescent="0.2">
      <c r="A53" s="612"/>
      <c r="B53" s="613"/>
      <c r="C53" s="613"/>
      <c r="D53" s="613"/>
      <c r="E53" s="613"/>
      <c r="F53" s="613"/>
      <c r="G53" s="614"/>
    </row>
    <row r="54" spans="1:7" x14ac:dyDescent="0.2">
      <c r="A54" s="372" t="s">
        <v>139</v>
      </c>
      <c r="B54" s="373"/>
      <c r="C54" s="373"/>
      <c r="D54" s="373"/>
      <c r="E54" s="373"/>
      <c r="F54" s="373"/>
      <c r="G54" s="374"/>
    </row>
    <row r="55" spans="1:7" x14ac:dyDescent="0.2">
      <c r="A55" s="612" t="s">
        <v>140</v>
      </c>
      <c r="B55" s="613"/>
      <c r="C55" s="613"/>
      <c r="D55" s="613"/>
      <c r="E55" s="613"/>
      <c r="F55" s="613"/>
      <c r="G55" s="614"/>
    </row>
    <row r="56" spans="1:7" x14ac:dyDescent="0.2">
      <c r="A56" s="612"/>
      <c r="B56" s="613"/>
      <c r="C56" s="613"/>
      <c r="D56" s="613"/>
      <c r="E56" s="613"/>
      <c r="F56" s="613"/>
      <c r="G56" s="614"/>
    </row>
    <row r="57" spans="1:7" x14ac:dyDescent="0.2">
      <c r="A57" s="372" t="s">
        <v>141</v>
      </c>
      <c r="B57" s="373"/>
      <c r="C57" s="373"/>
      <c r="D57" s="373"/>
      <c r="E57" s="373"/>
      <c r="F57" s="373"/>
      <c r="G57" s="374"/>
    </row>
    <row r="58" spans="1:7" x14ac:dyDescent="0.2">
      <c r="A58" s="372" t="s">
        <v>142</v>
      </c>
      <c r="B58" s="373"/>
      <c r="C58" s="373"/>
      <c r="D58" s="373"/>
      <c r="E58" s="373"/>
      <c r="F58" s="373"/>
      <c r="G58" s="374"/>
    </row>
    <row r="59" spans="1:7" x14ac:dyDescent="0.2">
      <c r="A59" s="11"/>
      <c r="B59" s="12"/>
      <c r="C59" s="12"/>
      <c r="D59" s="12"/>
      <c r="E59" s="12"/>
      <c r="F59" s="12"/>
      <c r="G59" s="10"/>
    </row>
  </sheetData>
  <mergeCells count="54">
    <mergeCell ref="A31:D31"/>
    <mergeCell ref="C1:G1"/>
    <mergeCell ref="C2:G2"/>
    <mergeCell ref="C3:G3"/>
    <mergeCell ref="A13:G13"/>
    <mergeCell ref="A8:E8"/>
    <mergeCell ref="A22:D22"/>
    <mergeCell ref="A23:D23"/>
    <mergeCell ref="A24:D24"/>
    <mergeCell ref="A25:D25"/>
    <mergeCell ref="A30:D30"/>
    <mergeCell ref="A29:D29"/>
    <mergeCell ref="A37:D37"/>
    <mergeCell ref="A38:D38"/>
    <mergeCell ref="A39:D39"/>
    <mergeCell ref="A33:D33"/>
    <mergeCell ref="A51:G51"/>
    <mergeCell ref="A40:D40"/>
    <mergeCell ref="A41:D41"/>
    <mergeCell ref="A42:D42"/>
    <mergeCell ref="A43:D43"/>
    <mergeCell ref="A44:D44"/>
    <mergeCell ref="A34:D34"/>
    <mergeCell ref="A35:D35"/>
    <mergeCell ref="A36:D36"/>
    <mergeCell ref="A32:D32"/>
    <mergeCell ref="A28:D28"/>
    <mergeCell ref="A27:D27"/>
    <mergeCell ref="A21:D21"/>
    <mergeCell ref="A5:F6"/>
    <mergeCell ref="A15:D16"/>
    <mergeCell ref="E15:G15"/>
    <mergeCell ref="A9:E11"/>
    <mergeCell ref="F9:F11"/>
    <mergeCell ref="G9:G11"/>
    <mergeCell ref="A12:G12"/>
    <mergeCell ref="A17:D17"/>
    <mergeCell ref="A18:D18"/>
    <mergeCell ref="A19:D19"/>
    <mergeCell ref="A20:D20"/>
    <mergeCell ref="A26:D26"/>
    <mergeCell ref="A58:G58"/>
    <mergeCell ref="A55:G56"/>
    <mergeCell ref="A46:D46"/>
    <mergeCell ref="A47:D47"/>
    <mergeCell ref="A48:D48"/>
    <mergeCell ref="A49:D49"/>
    <mergeCell ref="E46:G46"/>
    <mergeCell ref="E47:G47"/>
    <mergeCell ref="E48:G48"/>
    <mergeCell ref="E49:G49"/>
    <mergeCell ref="A52:G53"/>
    <mergeCell ref="A54:G54"/>
    <mergeCell ref="A57:G57"/>
  </mergeCells>
  <phoneticPr fontId="23" type="noConversion"/>
  <printOptions horizontalCentered="1"/>
  <pageMargins left="0.98425196850393704" right="0.59055118110236227" top="0.78740157480314965" bottom="0.59055118110236227" header="0.51181102362204722" footer="0.51181102362204722"/>
  <pageSetup paperSize="9" scale="87" firstPageNumber="0" orientation="portrait" horizontalDpi="300" verticalDpi="300" r:id="rId1"/>
  <headerFooter alignWithMargins="0">
    <oddFooter>&amp;R&amp;"Arial Narrow,Normal"&amp;8&amp;F
Folha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7</vt:i4>
      </vt:variant>
    </vt:vector>
  </HeadingPairs>
  <TitlesOfParts>
    <vt:vector size="17" baseType="lpstr">
      <vt:lpstr>memorial de calculo</vt:lpstr>
      <vt:lpstr>PFS</vt:lpstr>
      <vt:lpstr>PFS_I Equipe</vt:lpstr>
      <vt:lpstr>PFS_II Desp Viagens</vt:lpstr>
      <vt:lpstr>PFS_III Ser Graf</vt:lpstr>
      <vt:lpstr>PFS_IV Desp Gerais</vt:lpstr>
      <vt:lpstr>PFS_V Cronog Financ</vt:lpstr>
      <vt:lpstr>PFS_VI_ Det_ Custos Adm_</vt:lpstr>
      <vt:lpstr>PFS_VII Det_ Desp Fiscais</vt:lpstr>
      <vt:lpstr>PFS_VIII Det_ Enc_ Soc_</vt:lpstr>
      <vt:lpstr>PFS!Area_de_impressao</vt:lpstr>
      <vt:lpstr>'PFS_I Equipe'!Area_de_impressao</vt:lpstr>
      <vt:lpstr>'PFS_II Desp Viagens'!Area_de_impressao</vt:lpstr>
      <vt:lpstr>'PFS_III Ser Graf'!Area_de_impressao</vt:lpstr>
      <vt:lpstr>'PFS_IV Desp Gerais'!Area_de_impressao</vt:lpstr>
      <vt:lpstr>'PFS_VII Det_ Desp Fiscais'!Area_de_impressao</vt:lpstr>
      <vt:lpstr>'memorial de calculo'!Titulos_de_impressao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Oscálmi</dc:creator>
  <cp:lastModifiedBy>Thompson França Ribeiro Neto</cp:lastModifiedBy>
  <cp:lastPrinted>2014-09-17T13:49:39Z</cp:lastPrinted>
  <dcterms:created xsi:type="dcterms:W3CDTF">2013-03-26T15:11:57Z</dcterms:created>
  <dcterms:modified xsi:type="dcterms:W3CDTF">2014-09-17T13:52:47Z</dcterms:modified>
</cp:coreProperties>
</file>