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 defaultThemeVersion="124226"/>
  <bookViews>
    <workbookView xWindow="7680" yWindow="-15" windowWidth="7725" windowHeight="8250" tabRatio="804" activeTab="1"/>
  </bookViews>
  <sheets>
    <sheet name="12h-Diu" sheetId="15" r:id="rId1"/>
    <sheet name="12h-not" sheetId="14" r:id="rId2"/>
    <sheet name="QUADRO.RESUMO" sheetId="2" r:id="rId3"/>
  </sheets>
  <calcPr calcId="145621" fullPrecision="0"/>
</workbook>
</file>

<file path=xl/calcChain.xml><?xml version="1.0" encoding="utf-8"?>
<calcChain xmlns="http://schemas.openxmlformats.org/spreadsheetml/2006/main">
  <c r="E112" i="15" l="1"/>
  <c r="E97" i="15"/>
  <c r="E65" i="15"/>
  <c r="E120" i="15" s="1"/>
  <c r="F51" i="15"/>
  <c r="F167" i="15" s="1"/>
  <c r="F21" i="15"/>
  <c r="F44" i="15" l="1"/>
  <c r="F166" i="15" s="1"/>
  <c r="F31" i="15"/>
  <c r="F34" i="15" s="1"/>
  <c r="F35" i="15" s="1"/>
  <c r="E90" i="15"/>
  <c r="E91" i="15" s="1"/>
  <c r="E121" i="15" s="1"/>
  <c r="E83" i="15"/>
  <c r="E84" i="15" s="1"/>
  <c r="E119" i="15" s="1"/>
  <c r="E100" i="15"/>
  <c r="E102" i="15" s="1"/>
  <c r="E122" i="15" s="1"/>
  <c r="E113" i="15"/>
  <c r="E114" i="15" s="1"/>
  <c r="E123" i="15" s="1"/>
  <c r="E116" i="14"/>
  <c r="E101" i="14"/>
  <c r="E69" i="14"/>
  <c r="E124" i="14" s="1"/>
  <c r="F55" i="14"/>
  <c r="F171" i="14" s="1"/>
  <c r="F30" i="14"/>
  <c r="F31" i="14" s="1"/>
  <c r="F21" i="14"/>
  <c r="F32" i="15" l="1"/>
  <c r="F33" i="15" s="1"/>
  <c r="E124" i="15"/>
  <c r="F48" i="14"/>
  <c r="F170" i="14" s="1"/>
  <c r="F38" i="14"/>
  <c r="F39" i="14" s="1"/>
  <c r="E87" i="14"/>
  <c r="E88" i="14" s="1"/>
  <c r="E123" i="14" s="1"/>
  <c r="F33" i="14"/>
  <c r="F32" i="14"/>
  <c r="F34" i="14"/>
  <c r="F37" i="14" s="1"/>
  <c r="E94" i="14"/>
  <c r="E95" i="14" s="1"/>
  <c r="E125" i="14" s="1"/>
  <c r="E104" i="14"/>
  <c r="E106" i="14" s="1"/>
  <c r="E126" i="14" s="1"/>
  <c r="E117" i="14"/>
  <c r="E118" i="14" s="1"/>
  <c r="E127" i="14" s="1"/>
  <c r="F36" i="15" l="1"/>
  <c r="F35" i="14"/>
  <c r="F36" i="14" s="1"/>
  <c r="E128" i="14"/>
  <c r="F165" i="15" l="1"/>
  <c r="F110" i="15"/>
  <c r="F108" i="15"/>
  <c r="F101" i="15"/>
  <c r="F98" i="15"/>
  <c r="F90" i="15"/>
  <c r="F89" i="15"/>
  <c r="F81" i="15"/>
  <c r="F64" i="15"/>
  <c r="F62" i="15"/>
  <c r="F60" i="15"/>
  <c r="F58" i="15"/>
  <c r="F113" i="15"/>
  <c r="F111" i="15"/>
  <c r="F109" i="15"/>
  <c r="F107" i="15"/>
  <c r="F100" i="15"/>
  <c r="F99" i="15"/>
  <c r="F97" i="15"/>
  <c r="F96" i="15"/>
  <c r="F83" i="15"/>
  <c r="F80" i="15"/>
  <c r="F82" i="15" s="1"/>
  <c r="F63" i="15"/>
  <c r="F61" i="15"/>
  <c r="F59" i="15"/>
  <c r="F57" i="15"/>
  <c r="F40" i="14"/>
  <c r="F169" i="14" s="1"/>
  <c r="F91" i="15" l="1"/>
  <c r="F121" i="15" s="1"/>
  <c r="F65" i="15"/>
  <c r="F120" i="15" s="1"/>
  <c r="F84" i="15"/>
  <c r="F119" i="15" s="1"/>
  <c r="F102" i="15"/>
  <c r="F122" i="15" s="1"/>
  <c r="F112" i="15"/>
  <c r="F114" i="15" s="1"/>
  <c r="F123" i="15" s="1"/>
  <c r="F111" i="14"/>
  <c r="F65" i="14"/>
  <c r="F85" i="14"/>
  <c r="F61" i="14"/>
  <c r="F100" i="14"/>
  <c r="F62" i="14"/>
  <c r="F105" i="14"/>
  <c r="F63" i="14"/>
  <c r="F84" i="14"/>
  <c r="F86" i="14" s="1"/>
  <c r="F103" i="14"/>
  <c r="F115" i="14"/>
  <c r="F66" i="14"/>
  <c r="F94" i="14"/>
  <c r="F114" i="14"/>
  <c r="F67" i="14"/>
  <c r="F87" i="14"/>
  <c r="F101" i="14"/>
  <c r="F104" i="14"/>
  <c r="F113" i="14"/>
  <c r="F117" i="14"/>
  <c r="F64" i="14"/>
  <c r="F68" i="14"/>
  <c r="F93" i="14"/>
  <c r="F95" i="14" s="1"/>
  <c r="F125" i="14" s="1"/>
  <c r="F102" i="14"/>
  <c r="F112" i="14"/>
  <c r="F116" i="14" l="1"/>
  <c r="F118" i="14" s="1"/>
  <c r="F127" i="14" s="1"/>
  <c r="F106" i="14"/>
  <c r="F126" i="14" s="1"/>
  <c r="F124" i="15"/>
  <c r="F88" i="14"/>
  <c r="F123" i="14" s="1"/>
  <c r="F69" i="14"/>
  <c r="F124" i="14" s="1"/>
  <c r="F168" i="15" l="1"/>
  <c r="F169" i="15" s="1"/>
  <c r="F151" i="15"/>
  <c r="F128" i="14"/>
  <c r="F155" i="14" s="1"/>
  <c r="F153" i="15" l="1"/>
  <c r="F171" i="15" s="1"/>
  <c r="C11" i="2" s="1"/>
  <c r="E11" i="2" s="1"/>
  <c r="F172" i="14"/>
  <c r="F173" i="14" s="1"/>
  <c r="F157" i="14"/>
  <c r="F161" i="15" l="1"/>
  <c r="F158" i="15"/>
  <c r="F172" i="15"/>
  <c r="F159" i="15"/>
  <c r="F175" i="14"/>
  <c r="F165" i="14" l="1"/>
  <c r="C12" i="2"/>
  <c r="E12" i="2" s="1"/>
  <c r="F162" i="15"/>
  <c r="F170" i="15" s="1"/>
  <c r="F163" i="14"/>
  <c r="F162" i="14"/>
  <c r="F176" i="14"/>
  <c r="G11" i="2" s="1"/>
  <c r="H11" i="2" s="1"/>
  <c r="F166" i="14" l="1"/>
  <c r="F174" i="14" s="1"/>
  <c r="G12" i="2"/>
  <c r="H12" i="2" s="1"/>
  <c r="G13" i="2" l="1"/>
  <c r="H13" i="2"/>
</calcChain>
</file>

<file path=xl/sharedStrings.xml><?xml version="1.0" encoding="utf-8"?>
<sst xmlns="http://schemas.openxmlformats.org/spreadsheetml/2006/main" count="412" uniqueCount="156">
  <si>
    <t>A</t>
  </si>
  <si>
    <t>B</t>
  </si>
  <si>
    <t xml:space="preserve">Município/UF </t>
  </si>
  <si>
    <t>C</t>
  </si>
  <si>
    <t>Ano Acordo, Convenção ou Sentença Normativa em Dissídio Coletivo</t>
  </si>
  <si>
    <t>D</t>
  </si>
  <si>
    <r>
      <t>N</t>
    </r>
    <r>
      <rPr>
        <strike/>
        <sz val="8"/>
        <color theme="1"/>
        <rFont val="Verdana"/>
        <family val="2"/>
      </rPr>
      <t>º</t>
    </r>
    <r>
      <rPr>
        <sz val="8"/>
        <color theme="1"/>
        <rFont val="Verdana"/>
        <family val="2"/>
      </rPr>
      <t xml:space="preserve"> de meses de execução contratual</t>
    </r>
  </si>
  <si>
    <t>Tipo de Serviço</t>
  </si>
  <si>
    <t>Unidade de Medida</t>
  </si>
  <si>
    <t> Quantidade total a contratar (em função da unidade de medida)</t>
  </si>
  <si>
    <t>Dados complementares para composição dos custos referente à mão-de-obra</t>
  </si>
  <si>
    <t>Tipo de serviço (mesmo serviço com características distintas)</t>
  </si>
  <si>
    <t>Categoria profissional (vinculada à execução contratual)</t>
  </si>
  <si>
    <t>MÓDULO 1 : COMPOSIÇÃO DA REMUNERAÇÃO</t>
  </si>
  <si>
    <t>Composição da Remuneração</t>
  </si>
  <si>
    <t>Valor (R$)</t>
  </si>
  <si>
    <t>Salário Base</t>
  </si>
  <si>
    <t>Adicional noturno</t>
  </si>
  <si>
    <t>E</t>
  </si>
  <si>
    <t>F</t>
  </si>
  <si>
    <t>G</t>
  </si>
  <si>
    <t>H</t>
  </si>
  <si>
    <t>Total da Remuneração</t>
  </si>
  <si>
    <t>MÓDULO 2: BENEFÍCIOS MENSAIS E DIÁRIOS</t>
  </si>
  <si>
    <t>Benefícios Mensais e Diários</t>
  </si>
  <si>
    <t>Transporte</t>
  </si>
  <si>
    <t>Total de Benefícios mensais e diários</t>
  </si>
  <si>
    <t>MÓDULO 3: INSUMOS DIVERSOS</t>
  </si>
  <si>
    <t>Insumos Diversos</t>
  </si>
  <si>
    <t>Uniformes</t>
  </si>
  <si>
    <t>Total de Insumos diversos</t>
  </si>
  <si>
    <t>MÓDULO 4: ENCARGOS SOCIAIS E TRABALHISTAS</t>
  </si>
  <si>
    <t>Submódulo 4.1 – Encargos previdenciários e FGTS:</t>
  </si>
  <si>
    <t>4.1</t>
  </si>
  <si>
    <t>Encargos previdenciários e FGTS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</si>
  <si>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</si>
  <si>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</si>
  <si>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</si>
  <si>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</si>
  <si>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</si>
  <si>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</si>
  <si>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</si>
  <si>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 acidente do trabalho</t>
  </si>
  <si>
    <t>SEBRAE</t>
  </si>
  <si>
    <t>Submódulo 4.2 – 13º Salário e Adicional de Férias</t>
  </si>
  <si>
    <t>TOTAL</t>
  </si>
  <si>
    <t>4.2</t>
  </si>
  <si>
    <t>13º Salário e Adicional de Férias</t>
  </si>
  <si>
    <t xml:space="preserve">13 º Salário </t>
  </si>
  <si>
    <t>Adicional de Férias</t>
  </si>
  <si>
    <t>Subtotal</t>
  </si>
  <si>
    <t>Incidência do Submódulo 4.1 sobre 13º Salário e Adicional de Férias</t>
  </si>
  <si>
    <t>4.3</t>
  </si>
  <si>
    <t>Afastamento Maternidade:</t>
  </si>
  <si>
    <t>Afastamento maternidade</t>
  </si>
  <si>
    <t>Incidência do submódulo 4.1 sobre afastamento maternidade</t>
  </si>
  <si>
    <t>MÓDULO 5 - CUSTOS INDIRETOS, TRIBUTOS E LUCRO</t>
  </si>
  <si>
    <t>Custos Indiretos, Tributos e Lucro</t>
  </si>
  <si>
    <t>Base de cálculo dos custos indiretos = (Total da remuneração + Total dos benefícios mensais e diários + Total de insumos diversos + Total do quadro-resumo do Módulo 4 de encargos sociais e trabalhistas)</t>
  </si>
  <si>
    <t>Custos Indiretos</t>
  </si>
  <si>
    <t>Base de cálculo do Lucro = (Total da remuneração + Total dos benefícios mensais e diários + Total de insumos diversos + Total do quadro-resumo do Módulo 4 de encargos sociais e trabalhistas +custos indiretos)</t>
  </si>
  <si>
    <t>Lucro</t>
  </si>
  <si>
    <t>Base de cálculo dos Tributos = (Total da remuneração + Total dos benefícios mensais e diários + Total de insumos diversos + Total do quadro-resumo do Módulo 4 de encargos sociais e trabalhistas +custos indiretos + lucro)</t>
  </si>
  <si>
    <t>Tributos</t>
  </si>
  <si>
    <t>C.1. Tributos Federais (especificar)</t>
  </si>
  <si>
    <t>a) COFINS</t>
  </si>
  <si>
    <t>b) PIS</t>
  </si>
  <si>
    <t>C.3 Tributos Municipais (especificar)</t>
  </si>
  <si>
    <t>a) ISS</t>
  </si>
  <si>
    <t>Total</t>
  </si>
  <si>
    <t>Mão-de-obra vinculada à execução contratual (valor por empregado)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</si>
  <si>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</si>
  <si>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</si>
  <si>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</si>
  <si>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</si>
  <si>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Subtotal (A + B +C+ D)</t>
  </si>
  <si>
    <t>Módulo 5 – Custos indiretos, tributos e lucro</t>
  </si>
  <si>
    <t>Valor total por empregado</t>
  </si>
  <si>
    <t>Tipo de serviço</t>
  </si>
  <si>
    <t>(A)</t>
  </si>
  <si>
    <t>Valor proposto por empregado</t>
  </si>
  <si>
    <t>(B)</t>
  </si>
  <si>
    <t>Qtde de empregados por posto</t>
  </si>
  <si>
    <t>(C)</t>
  </si>
  <si>
    <t>Valor proposto por posto</t>
  </si>
  <si>
    <t>(D) = (B x C)</t>
  </si>
  <si>
    <t>(E)</t>
  </si>
  <si>
    <t>Valor total do serviço</t>
  </si>
  <si>
    <t>(F) = (D x E)</t>
  </si>
  <si>
    <t>Qtde de postos</t>
  </si>
  <si>
    <t>Vigilância</t>
  </si>
  <si>
    <t>Posto</t>
  </si>
  <si>
    <t>Vigilante</t>
  </si>
  <si>
    <t>Vale alimentação</t>
  </si>
  <si>
    <t>Submódulo 4.4 - Provisão para Rescisão</t>
  </si>
  <si>
    <t>4.4</t>
  </si>
  <si>
    <t>Provisão para Rescisão</t>
  </si>
  <si>
    <t>Aviso prévio indenizado</t>
  </si>
  <si>
    <t>Incidência do FGTS sobre aviso prévio indenizado</t>
  </si>
  <si>
    <t>Multa do FGTS do aviso prévio indenizado</t>
  </si>
  <si>
    <t xml:space="preserve">Aviso prévio trabalhado </t>
  </si>
  <si>
    <t>Incidência do submódulo 4.1 sobre aviso prévio trabalhado</t>
  </si>
  <si>
    <t>Multa do FGTS do aviso prévio trabalhado</t>
  </si>
  <si>
    <t>Submódulo 4.5 – Custo de Reposição do Profissional Ausente</t>
  </si>
  <si>
    <t>4.5</t>
  </si>
  <si>
    <t>Composição do Custo de Reposição do Profissional Ausente</t>
  </si>
  <si>
    <t>Férias</t>
  </si>
  <si>
    <t>Ausência por doença</t>
  </si>
  <si>
    <t>Licença paternidade</t>
  </si>
  <si>
    <t>Ausências legais</t>
  </si>
  <si>
    <t>Ausência por Acidente de trabalho</t>
  </si>
  <si>
    <t xml:space="preserve">Incidência do submódulo 4.1 sobre o Custo de reposição </t>
  </si>
  <si>
    <t>Quadro - resumo – Módulo 4 - Encargos sociais e trabalhistas</t>
  </si>
  <si>
    <t>Módulo 4 - Encargos sociais e trabalhistas</t>
  </si>
  <si>
    <t>13 º salário + Adicional de férias</t>
  </si>
  <si>
    <t>Custo de rescisão</t>
  </si>
  <si>
    <t>Custo de reposição do profissional ausente</t>
  </si>
  <si>
    <t xml:space="preserve">TOTAL </t>
  </si>
  <si>
    <t>Seguro de vida</t>
  </si>
  <si>
    <t>Adicional de Hora Noturna Reduzida</t>
  </si>
  <si>
    <t>Valor Total do Posto</t>
  </si>
  <si>
    <t>Salário da Categoria</t>
  </si>
  <si>
    <t>Adicional de Hora Noturna Prorrogada</t>
  </si>
  <si>
    <t>Intrajornada</t>
  </si>
  <si>
    <t>DSR - Hora Noturna Reduzida</t>
  </si>
  <si>
    <t>DSR - Intrajornada</t>
  </si>
  <si>
    <t>VALOR MENSAL DOS SERVIÇOS</t>
  </si>
  <si>
    <t>Sindicato dos Empregados em Empresas de Segurança Vigilância do Estado de Sergipe.</t>
  </si>
  <si>
    <t>Remuneração em dobro dos Feriados - Súmula 444 TST</t>
  </si>
  <si>
    <t>DSR - Rem. em dobro dos Feriados - Súmula 444 TST</t>
  </si>
  <si>
    <t>I</t>
  </si>
  <si>
    <t>J</t>
  </si>
  <si>
    <t>Materiais</t>
  </si>
  <si>
    <t>(G) = (F x 12)</t>
  </si>
  <si>
    <t>Valor Total Global Anual</t>
  </si>
  <si>
    <t>Submódulo 4.3 - Afastamento Maternidade</t>
  </si>
  <si>
    <t>Afastamento Maternidade</t>
  </si>
  <si>
    <t>Propriá/SE</t>
  </si>
  <si>
    <t>PREGÃO ELETRONICO</t>
  </si>
  <si>
    <t xml:space="preserve">Nº. Processo </t>
  </si>
  <si>
    <t xml:space="preserve">PLANILHA DE CUSTO </t>
  </si>
  <si>
    <t xml:space="preserve">PLANILHA DE CUSTOS </t>
  </si>
  <si>
    <t xml:space="preserve">Pregão Eletrônico </t>
  </si>
  <si>
    <t>QUDRO RESUMO</t>
  </si>
  <si>
    <t xml:space="preserve">Data de apresentação da proposta (                                       ) </t>
  </si>
  <si>
    <t>Data base da categoria (                                              )</t>
  </si>
  <si>
    <t>Data base da categoria</t>
  </si>
  <si>
    <t>Data de apresentação da proposta (                                   )</t>
  </si>
  <si>
    <t>Periculosidade</t>
  </si>
  <si>
    <t xml:space="preserve">Posto de Vigilância 12 horas diurnas armado, de segunda - feira a domingo, envolvendo 2 (dois) vigilantes em turnos de 12 (doze) x 36 (trinta e seis) horas. </t>
  </si>
  <si>
    <t xml:space="preserve">Posto de Vigilância 12 horas noturnas armado, de segunda - feira a domingo, envolvendo 2 (dois) vigilantes em turnos de 12 (doze) x 36 (trinta e seis) horas. </t>
  </si>
  <si>
    <t>01 (um) Posto de Vigilância 12 horas Diurnas Armado, das 06h00 às 18h00, de Segunda a Domingo, envolvendo 02 (dois) Vigilantes, na escala 12x36.  (Propriá/SE)</t>
  </si>
  <si>
    <t>01 (um) Posto de Vigilância 12 horas Noturnas Armado, das 18h00 às 06h00, de Segunda a Domingo, envolvendo 02 (dois) Vigilantes, na escala 12x36.  (Propriá/SE)</t>
  </si>
  <si>
    <t>Os valores cotados, poderão ser orçados respeitando a Convenção Coletiva de Trabalho da Categoria e o  valor máximo expresso na planilha.</t>
  </si>
  <si>
    <t>Propriá/Se, 14 de julho de 2014</t>
  </si>
  <si>
    <t>Propriá/Se, 14 de julho  de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</si>
</sst>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  <font>
      <strike/>
      <sz val="8"/>
      <color theme="1"/>
      <name val="Verdana"/>
      <family val="2"/>
    </font>
    <font>
      <b/>
      <sz val="8"/>
      <color theme="1"/>
      <name val="Verdana"/>
      <family val="2"/>
    </font>
    <font>
      <b/>
      <sz val="12"/>
      <color theme="1"/>
      <name val="Calibri"/>
      <family val="2"/>
      <scheme val="minor"/>
    </font>
    <font>
      <b/>
      <sz val="8"/>
      <color rgb="FF000000"/>
      <name val="Verdana"/>
      <family val="2"/>
    </font>
    <font>
      <i/>
      <sz val="10"/>
      <name val="Times New Roman"/>
      <family val="1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FF0000"/>
      <name val="Verdana"/>
      <family val="2"/>
    </font>
    <font>
      <b/>
      <sz val="8"/>
      <name val="Verdana"/>
      <family val="2"/>
    </font>
    <font>
      <sz val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2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0" fillId="0" borderId="1" xfId="0" applyBorder="1"/>
    <xf numFmtId="0" fontId="5" fillId="3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1" xfId="0" applyFont="1" applyBorder="1" applyAlignment="1">
      <alignment vertical="top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wrapText="1"/>
    </xf>
    <xf numFmtId="14" fontId="3" fillId="0" borderId="1" xfId="0" applyNumberFormat="1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left" vertical="top" wrapText="1"/>
    </xf>
    <xf numFmtId="0" fontId="2" fillId="0" borderId="0" xfId="0" applyFont="1"/>
    <xf numFmtId="164" fontId="3" fillId="0" borderId="1" xfId="1" applyFont="1" applyBorder="1" applyAlignment="1">
      <alignment wrapText="1"/>
    </xf>
    <xf numFmtId="164" fontId="3" fillId="0" borderId="1" xfId="1" applyFont="1" applyBorder="1" applyAlignment="1">
      <alignment vertical="top" wrapText="1"/>
    </xf>
    <xf numFmtId="9" fontId="3" fillId="0" borderId="5" xfId="0" applyNumberFormat="1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vertical="top" wrapText="1"/>
    </xf>
    <xf numFmtId="10" fontId="3" fillId="0" borderId="1" xfId="2" applyNumberFormat="1" applyFont="1" applyBorder="1" applyAlignment="1">
      <alignment horizontal="center" vertical="top" wrapText="1"/>
    </xf>
    <xf numFmtId="10" fontId="3" fillId="0" borderId="1" xfId="0" applyNumberFormat="1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center" vertical="top" wrapText="1"/>
    </xf>
    <xf numFmtId="164" fontId="3" fillId="0" borderId="1" xfId="1" applyFont="1" applyBorder="1" applyAlignment="1">
      <alignment horizontal="center" vertical="top" wrapText="1"/>
    </xf>
    <xf numFmtId="164" fontId="3" fillId="2" borderId="5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3" fillId="0" borderId="5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7" xfId="0" applyFont="1" applyBorder="1" applyAlignment="1">
      <alignment horizontal="right" vertical="top" wrapText="1"/>
    </xf>
    <xf numFmtId="0" fontId="0" fillId="0" borderId="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10" fontId="3" fillId="2" borderId="1" xfId="0" applyNumberFormat="1" applyFont="1" applyFill="1" applyBorder="1" applyAlignment="1">
      <alignment horizontal="right" vertical="top" wrapText="1"/>
    </xf>
    <xf numFmtId="0" fontId="9" fillId="0" borderId="0" xfId="0" applyFont="1"/>
    <xf numFmtId="0" fontId="10" fillId="0" borderId="0" xfId="0" applyFont="1"/>
    <xf numFmtId="10" fontId="12" fillId="0" borderId="2" xfId="0" applyNumberFormat="1" applyFont="1" applyBorder="1" applyAlignment="1">
      <alignment horizontal="right" vertical="top" wrapText="1"/>
    </xf>
    <xf numFmtId="10" fontId="11" fillId="0" borderId="4" xfId="0" applyNumberFormat="1" applyFont="1" applyBorder="1"/>
    <xf numFmtId="164" fontId="0" fillId="0" borderId="0" xfId="0" applyNumberFormat="1"/>
    <xf numFmtId="2" fontId="0" fillId="0" borderId="0" xfId="0" applyNumberFormat="1"/>
    <xf numFmtId="164" fontId="0" fillId="0" borderId="0" xfId="1" applyFont="1"/>
    <xf numFmtId="164" fontId="5" fillId="2" borderId="1" xfId="0" applyNumberFormat="1" applyFont="1" applyFill="1" applyBorder="1" applyAlignment="1">
      <alignment horizontal="right" vertical="top" wrapText="1"/>
    </xf>
    <xf numFmtId="164" fontId="0" fillId="4" borderId="1" xfId="0" applyNumberFormat="1" applyFill="1" applyBorder="1"/>
    <xf numFmtId="2" fontId="3" fillId="0" borderId="1" xfId="0" applyNumberFormat="1" applyFont="1" applyBorder="1" applyAlignment="1">
      <alignment horizontal="center" vertical="top" wrapText="1"/>
    </xf>
    <xf numFmtId="164" fontId="3" fillId="0" borderId="1" xfId="1" applyFont="1" applyFill="1" applyBorder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0" fontId="5" fillId="0" borderId="3" xfId="0" applyFon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3" fillId="0" borderId="12" xfId="0" applyNumberFormat="1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10" fontId="14" fillId="0" borderId="1" xfId="0" applyNumberFormat="1" applyFont="1" applyBorder="1" applyAlignment="1">
      <alignment horizontal="center" vertical="top" wrapText="1"/>
    </xf>
    <xf numFmtId="10" fontId="14" fillId="0" borderId="1" xfId="2" applyNumberFormat="1" applyFont="1" applyBorder="1" applyAlignment="1">
      <alignment horizontal="center" vertical="top" wrapText="1"/>
    </xf>
    <xf numFmtId="164" fontId="5" fillId="5" borderId="1" xfId="0" applyNumberFormat="1" applyFont="1" applyFill="1" applyBorder="1" applyAlignment="1">
      <alignment vertical="top" wrapText="1"/>
    </xf>
    <xf numFmtId="0" fontId="14" fillId="4" borderId="1" xfId="0" applyFont="1" applyFill="1" applyBorder="1" applyAlignment="1">
      <alignment horizontal="center" vertical="top" wrapText="1"/>
    </xf>
    <xf numFmtId="164" fontId="2" fillId="0" borderId="0" xfId="1" applyFont="1"/>
    <xf numFmtId="10" fontId="14" fillId="5" borderId="1" xfId="0" applyNumberFormat="1" applyFont="1" applyFill="1" applyBorder="1" applyAlignment="1">
      <alignment horizontal="center" vertical="top" wrapText="1"/>
    </xf>
    <xf numFmtId="10" fontId="14" fillId="5" borderId="1" xfId="2" applyNumberFormat="1" applyFont="1" applyFill="1" applyBorder="1" applyAlignment="1">
      <alignment horizontal="center" vertical="top" wrapText="1"/>
    </xf>
    <xf numFmtId="164" fontId="0" fillId="5" borderId="1" xfId="0" applyNumberFormat="1" applyFill="1" applyBorder="1"/>
    <xf numFmtId="10" fontId="5" fillId="5" borderId="1" xfId="2" applyNumberFormat="1" applyFont="1" applyFill="1" applyBorder="1" applyAlignment="1">
      <alignment horizontal="center" vertical="top" wrapText="1"/>
    </xf>
    <xf numFmtId="164" fontId="5" fillId="5" borderId="1" xfId="1" applyFont="1" applyFill="1" applyBorder="1" applyAlignment="1">
      <alignment vertical="top" wrapText="1"/>
    </xf>
    <xf numFmtId="0" fontId="0" fillId="5" borderId="1" xfId="0" applyFill="1" applyBorder="1"/>
    <xf numFmtId="164" fontId="0" fillId="5" borderId="1" xfId="1" applyFont="1" applyFill="1" applyBorder="1"/>
    <xf numFmtId="0" fontId="3" fillId="0" borderId="1" xfId="0" applyFont="1" applyBorder="1" applyAlignment="1">
      <alignment horizontal="left" vertical="top" wrapText="1"/>
    </xf>
    <xf numFmtId="0" fontId="8" fillId="0" borderId="0" xfId="0" applyFont="1" applyFill="1" applyBorder="1" applyAlignment="1" applyProtection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9" fontId="0" fillId="0" borderId="0" xfId="0" applyNumberFormat="1"/>
    <xf numFmtId="10" fontId="0" fillId="0" borderId="0" xfId="2" applyNumberFormat="1" applyFont="1"/>
    <xf numFmtId="0" fontId="8" fillId="0" borderId="0" xfId="0" applyFont="1" applyFill="1" applyBorder="1" applyAlignment="1" applyProtection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164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5" borderId="1" xfId="0" applyFill="1" applyBorder="1" applyAlignment="1">
      <alignment horizontal="left"/>
    </xf>
    <xf numFmtId="0" fontId="5" fillId="3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wrapText="1"/>
    </xf>
    <xf numFmtId="0" fontId="3" fillId="5" borderId="1" xfId="0" applyFont="1" applyFill="1" applyBorder="1" applyAlignment="1">
      <alignment vertical="top" wrapText="1"/>
    </xf>
    <xf numFmtId="0" fontId="5" fillId="5" borderId="3" xfId="0" applyFont="1" applyFill="1" applyBorder="1" applyAlignment="1">
      <alignment horizontal="left" vertical="top" wrapText="1"/>
    </xf>
    <xf numFmtId="0" fontId="5" fillId="5" borderId="4" xfId="0" applyFont="1" applyFill="1" applyBorder="1" applyAlignment="1">
      <alignment horizontal="left" vertical="top" wrapText="1"/>
    </xf>
    <xf numFmtId="0" fontId="5" fillId="5" borderId="5" xfId="0" applyFont="1" applyFill="1" applyBorder="1" applyAlignment="1">
      <alignment horizontal="left" vertical="top" wrapText="1"/>
    </xf>
    <xf numFmtId="0" fontId="8" fillId="0" borderId="0" xfId="0" applyFont="1" applyFill="1" applyBorder="1" applyAlignment="1" applyProtection="1">
      <alignment horizontal="left" wrapText="1"/>
    </xf>
    <xf numFmtId="0" fontId="13" fillId="3" borderId="3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 wrapText="1"/>
    </xf>
    <xf numFmtId="0" fontId="14" fillId="5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10" fontId="3" fillId="0" borderId="11" xfId="0" applyNumberFormat="1" applyFont="1" applyBorder="1" applyAlignment="1">
      <alignment horizontal="center" vertical="center" wrapText="1"/>
    </xf>
    <xf numFmtId="10" fontId="3" fillId="0" borderId="12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164" fontId="5" fillId="0" borderId="11" xfId="1" applyFont="1" applyBorder="1" applyAlignment="1">
      <alignment horizontal="center" vertical="center" wrapText="1"/>
    </xf>
    <xf numFmtId="164" fontId="5" fillId="0" borderId="12" xfId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282008</xdr:colOff>
      <xdr:row>1</xdr:row>
      <xdr:rowOff>31296</xdr:rowOff>
    </xdr:from>
    <xdr:to>
      <xdr:col>5</xdr:col>
      <xdr:colOff>1195047</xdr:colOff>
      <xdr:row>3</xdr:row>
      <xdr:rowOff>114299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01133" y="221796"/>
          <a:ext cx="4789714" cy="4640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endParaRPr lang="pt-BR" sz="2400" b="0" i="1" strike="noStrike">
            <a:solidFill>
              <a:srgbClr val="000000"/>
            </a:solidFill>
            <a:latin typeface="Monotype Corsiva"/>
          </a:endParaRPr>
        </a:p>
      </xdr:txBody>
    </xdr:sp>
    <xdr:clientData/>
  </xdr:twoCellAnchor>
  <xdr:twoCellAnchor>
    <xdr:from>
      <xdr:col>2</xdr:col>
      <xdr:colOff>264999</xdr:colOff>
      <xdr:row>70</xdr:row>
      <xdr:rowOff>56804</xdr:rowOff>
    </xdr:from>
    <xdr:to>
      <xdr:col>5</xdr:col>
      <xdr:colOff>1178038</xdr:colOff>
      <xdr:row>72</xdr:row>
      <xdr:rowOff>139807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884124" y="13429904"/>
          <a:ext cx="4789714" cy="4640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endParaRPr lang="pt-BR" sz="2400" b="0" i="1" strike="noStrike">
            <a:solidFill>
              <a:srgbClr val="000000"/>
            </a:solidFill>
            <a:latin typeface="Monotype Corsiva"/>
          </a:endParaRPr>
        </a:p>
      </xdr:txBody>
    </xdr:sp>
    <xdr:clientData/>
  </xdr:twoCellAnchor>
  <xdr:twoCellAnchor>
    <xdr:from>
      <xdr:col>2</xdr:col>
      <xdr:colOff>264999</xdr:colOff>
      <xdr:row>141</xdr:row>
      <xdr:rowOff>133350</xdr:rowOff>
    </xdr:from>
    <xdr:to>
      <xdr:col>5</xdr:col>
      <xdr:colOff>1178038</xdr:colOff>
      <xdr:row>144</xdr:row>
      <xdr:rowOff>29256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884124" y="25927050"/>
          <a:ext cx="4789714" cy="467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endParaRPr lang="pt-BR" sz="2400" b="0" i="1" strike="noStrike">
            <a:solidFill>
              <a:srgbClr val="000000"/>
            </a:solidFill>
            <a:latin typeface="Monotype Corsiv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282008</xdr:colOff>
      <xdr:row>1</xdr:row>
      <xdr:rowOff>31296</xdr:rowOff>
    </xdr:from>
    <xdr:to>
      <xdr:col>5</xdr:col>
      <xdr:colOff>1195047</xdr:colOff>
      <xdr:row>3</xdr:row>
      <xdr:rowOff>114299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01133" y="221796"/>
          <a:ext cx="4789714" cy="4640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endParaRPr lang="pt-BR" sz="2400" b="0" i="1" strike="noStrike">
            <a:solidFill>
              <a:srgbClr val="000000"/>
            </a:solidFill>
            <a:latin typeface="Monotype Corsiva"/>
          </a:endParaRPr>
        </a:p>
      </xdr:txBody>
    </xdr:sp>
    <xdr:clientData/>
  </xdr:twoCellAnchor>
  <xdr:twoCellAnchor>
    <xdr:from>
      <xdr:col>2</xdr:col>
      <xdr:colOff>264999</xdr:colOff>
      <xdr:row>74</xdr:row>
      <xdr:rowOff>56804</xdr:rowOff>
    </xdr:from>
    <xdr:to>
      <xdr:col>5</xdr:col>
      <xdr:colOff>1178038</xdr:colOff>
      <xdr:row>76</xdr:row>
      <xdr:rowOff>139807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884124" y="13668029"/>
          <a:ext cx="4789714" cy="4640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endParaRPr lang="pt-BR" sz="2400" b="0" i="1" strike="noStrike">
            <a:solidFill>
              <a:srgbClr val="000000"/>
            </a:solidFill>
            <a:latin typeface="Monotype Corsiva"/>
          </a:endParaRPr>
        </a:p>
      </xdr:txBody>
    </xdr:sp>
    <xdr:clientData/>
  </xdr:twoCellAnchor>
  <xdr:twoCellAnchor>
    <xdr:from>
      <xdr:col>2</xdr:col>
      <xdr:colOff>264999</xdr:colOff>
      <xdr:row>145</xdr:row>
      <xdr:rowOff>133350</xdr:rowOff>
    </xdr:from>
    <xdr:to>
      <xdr:col>5</xdr:col>
      <xdr:colOff>1178038</xdr:colOff>
      <xdr:row>148</xdr:row>
      <xdr:rowOff>29256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884124" y="26165175"/>
          <a:ext cx="4789714" cy="467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endParaRPr lang="pt-BR" sz="2400" b="0" i="1" strike="noStrike">
            <a:solidFill>
              <a:srgbClr val="000000"/>
            </a:solidFill>
            <a:latin typeface="Monotype Corsiv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1</xdr:row>
      <xdr:rowOff>0</xdr:rowOff>
    </xdr:from>
    <xdr:to>
      <xdr:col>4</xdr:col>
      <xdr:colOff>638175</xdr:colOff>
      <xdr:row>3</xdr:row>
      <xdr:rowOff>76200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04875" y="190500"/>
          <a:ext cx="47910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endParaRPr lang="pt-BR" sz="2400" b="0" i="1" strike="noStrike">
            <a:solidFill>
              <a:srgbClr val="000000"/>
            </a:solidFill>
            <a:latin typeface="Monotype Corsiv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7:K198"/>
  <sheetViews>
    <sheetView topLeftCell="A157" zoomScale="112" zoomScaleNormal="112" workbookViewId="0">
      <selection activeCell="B120" sqref="B120:D120"/>
    </sheetView>
  </sheetViews>
  <sheetFormatPr defaultRowHeight="15" x14ac:dyDescent="0.25"/>
  <cols>
    <col min="1" max="1" width="4.5703125" customWidth="1"/>
    <col min="2" max="2" width="4.7109375" customWidth="1"/>
    <col min="3" max="3" width="14.28515625" customWidth="1"/>
    <col min="4" max="4" width="35.140625" customWidth="1"/>
    <col min="5" max="5" width="8.7109375" customWidth="1"/>
    <col min="6" max="6" width="22.42578125" customWidth="1"/>
    <col min="7" max="7" width="9.5703125" bestFit="1" customWidth="1"/>
    <col min="8" max="10" width="11.5703125" bestFit="1" customWidth="1"/>
    <col min="11" max="11" width="9.5703125" bestFit="1" customWidth="1"/>
  </cols>
  <sheetData>
    <row r="7" spans="1:6" ht="15.75" x14ac:dyDescent="0.25">
      <c r="A7" s="86" t="s">
        <v>140</v>
      </c>
      <c r="B7" s="86"/>
      <c r="C7" s="86"/>
      <c r="D7" s="86"/>
      <c r="E7" s="86"/>
      <c r="F7" s="86"/>
    </row>
    <row r="8" spans="1:6" x14ac:dyDescent="0.25">
      <c r="A8" s="87"/>
      <c r="B8" s="87"/>
      <c r="C8" s="87"/>
      <c r="D8" s="87"/>
      <c r="E8" s="87"/>
      <c r="F8" s="87"/>
    </row>
    <row r="9" spans="1:6" ht="30" customHeight="1" x14ac:dyDescent="0.25">
      <c r="A9" s="88"/>
      <c r="B9" s="89"/>
      <c r="C9" s="89"/>
      <c r="D9" s="89"/>
      <c r="E9" s="89"/>
      <c r="F9" s="90"/>
    </row>
    <row r="10" spans="1:6" ht="3.95" customHeight="1" x14ac:dyDescent="0.25"/>
    <row r="11" spans="1:6" ht="15.75" customHeight="1" x14ac:dyDescent="0.25">
      <c r="A11" s="91" t="s">
        <v>139</v>
      </c>
      <c r="B11" s="92"/>
      <c r="C11" s="92"/>
      <c r="D11" s="92"/>
      <c r="E11" s="93"/>
      <c r="F11" s="94"/>
    </row>
    <row r="12" spans="1:6" ht="15" customHeight="1" x14ac:dyDescent="0.25">
      <c r="A12" s="95" t="s">
        <v>138</v>
      </c>
      <c r="B12" s="96"/>
      <c r="C12" s="96"/>
      <c r="D12" s="96"/>
      <c r="E12" s="97"/>
      <c r="F12" s="98"/>
    </row>
    <row r="13" spans="1:6" x14ac:dyDescent="0.25">
      <c r="A13" s="105" t="s">
        <v>0</v>
      </c>
      <c r="B13" s="105"/>
      <c r="C13" s="106" t="s">
        <v>144</v>
      </c>
      <c r="D13" s="106"/>
      <c r="E13" s="106"/>
      <c r="F13" s="47"/>
    </row>
    <row r="14" spans="1:6" x14ac:dyDescent="0.25">
      <c r="A14" s="99" t="s">
        <v>1</v>
      </c>
      <c r="B14" s="99"/>
      <c r="C14" s="100" t="s">
        <v>2</v>
      </c>
      <c r="D14" s="100"/>
      <c r="E14" s="100"/>
      <c r="F14" s="75" t="s">
        <v>137</v>
      </c>
    </row>
    <row r="15" spans="1:6" x14ac:dyDescent="0.25">
      <c r="A15" s="99" t="s">
        <v>3</v>
      </c>
      <c r="B15" s="99"/>
      <c r="C15" s="100" t="s">
        <v>4</v>
      </c>
      <c r="D15" s="100"/>
      <c r="E15" s="100"/>
      <c r="F15" s="9">
        <v>41834</v>
      </c>
    </row>
    <row r="16" spans="1:6" x14ac:dyDescent="0.25">
      <c r="A16" s="99" t="s">
        <v>5</v>
      </c>
      <c r="B16" s="99"/>
      <c r="C16" s="100" t="s">
        <v>6</v>
      </c>
      <c r="D16" s="100"/>
      <c r="E16" s="100"/>
      <c r="F16" s="75"/>
    </row>
    <row r="17" spans="1:6" ht="3.95" customHeight="1" x14ac:dyDescent="0.25"/>
    <row r="18" spans="1:6" ht="24" customHeight="1" x14ac:dyDescent="0.25">
      <c r="A18" s="101" t="s">
        <v>7</v>
      </c>
      <c r="B18" s="101"/>
      <c r="C18" s="79" t="s">
        <v>8</v>
      </c>
      <c r="D18" s="102" t="s">
        <v>9</v>
      </c>
      <c r="E18" s="102"/>
      <c r="F18" s="103"/>
    </row>
    <row r="19" spans="1:6" ht="34.5" customHeight="1" x14ac:dyDescent="0.25">
      <c r="A19" s="100" t="s">
        <v>90</v>
      </c>
      <c r="B19" s="100"/>
      <c r="C19" s="78" t="s">
        <v>91</v>
      </c>
      <c r="D19" s="91" t="s">
        <v>151</v>
      </c>
      <c r="E19" s="92"/>
      <c r="F19" s="104"/>
    </row>
    <row r="20" spans="1:6" x14ac:dyDescent="0.25">
      <c r="A20" s="101" t="s">
        <v>10</v>
      </c>
      <c r="B20" s="101"/>
      <c r="C20" s="101"/>
      <c r="D20" s="101"/>
      <c r="E20" s="101"/>
      <c r="F20" s="101"/>
    </row>
    <row r="21" spans="1:6" x14ac:dyDescent="0.25">
      <c r="A21" s="78">
        <v>1</v>
      </c>
      <c r="B21" s="100" t="s">
        <v>11</v>
      </c>
      <c r="C21" s="100"/>
      <c r="D21" s="100"/>
      <c r="E21" s="100"/>
      <c r="F21" s="80" t="str">
        <f>A19</f>
        <v>Vigilância</v>
      </c>
    </row>
    <row r="22" spans="1:6" x14ac:dyDescent="0.25">
      <c r="A22" s="78">
        <v>2</v>
      </c>
      <c r="B22" s="100" t="s">
        <v>121</v>
      </c>
      <c r="C22" s="100"/>
      <c r="D22" s="100"/>
      <c r="E22" s="100"/>
      <c r="F22" s="41">
        <v>800</v>
      </c>
    </row>
    <row r="23" spans="1:6" x14ac:dyDescent="0.25">
      <c r="A23" s="78">
        <v>3</v>
      </c>
      <c r="B23" s="100" t="s">
        <v>12</v>
      </c>
      <c r="C23" s="100"/>
      <c r="D23" s="100"/>
      <c r="E23" s="100"/>
      <c r="F23" s="80" t="s">
        <v>92</v>
      </c>
    </row>
    <row r="24" spans="1:6" ht="13.5" customHeight="1" x14ac:dyDescent="0.25">
      <c r="A24" s="78">
        <v>4</v>
      </c>
      <c r="B24" s="91" t="s">
        <v>127</v>
      </c>
      <c r="C24" s="92"/>
      <c r="D24" s="92"/>
      <c r="E24" s="92"/>
      <c r="F24" s="104"/>
    </row>
    <row r="25" spans="1:6" x14ac:dyDescent="0.25">
      <c r="A25" s="78">
        <v>5</v>
      </c>
      <c r="B25" s="100" t="s">
        <v>145</v>
      </c>
      <c r="C25" s="100"/>
      <c r="D25" s="100"/>
      <c r="E25" s="100"/>
      <c r="F25" s="8">
        <v>42005</v>
      </c>
    </row>
    <row r="26" spans="1:6" ht="3.95" customHeight="1" x14ac:dyDescent="0.25"/>
    <row r="27" spans="1:6" x14ac:dyDescent="0.25">
      <c r="A27" s="10" t="s">
        <v>13</v>
      </c>
    </row>
    <row r="28" spans="1:6" ht="3.95" customHeight="1" x14ac:dyDescent="0.25"/>
    <row r="29" spans="1:6" x14ac:dyDescent="0.25">
      <c r="A29" s="79">
        <v>1</v>
      </c>
      <c r="B29" s="110" t="s">
        <v>14</v>
      </c>
      <c r="C29" s="110"/>
      <c r="D29" s="110"/>
      <c r="E29" s="110"/>
      <c r="F29" s="30" t="s">
        <v>15</v>
      </c>
    </row>
    <row r="30" spans="1:6" ht="15.75" customHeight="1" x14ac:dyDescent="0.25">
      <c r="A30" s="80" t="s">
        <v>0</v>
      </c>
      <c r="B30" s="100" t="s">
        <v>16</v>
      </c>
      <c r="C30" s="100"/>
      <c r="D30" s="100"/>
      <c r="E30" s="100"/>
      <c r="F30" s="11">
        <v>800</v>
      </c>
    </row>
    <row r="31" spans="1:6" ht="15.75" customHeight="1" x14ac:dyDescent="0.25">
      <c r="A31" s="80" t="s">
        <v>1</v>
      </c>
      <c r="B31" s="91" t="s">
        <v>148</v>
      </c>
      <c r="C31" s="92"/>
      <c r="D31" s="92"/>
      <c r="E31" s="13">
        <v>0.3</v>
      </c>
      <c r="F31" s="11">
        <f>F30*E31</f>
        <v>240</v>
      </c>
    </row>
    <row r="32" spans="1:6" ht="15.75" customHeight="1" x14ac:dyDescent="0.25">
      <c r="A32" s="80" t="s">
        <v>3</v>
      </c>
      <c r="B32" s="107" t="s">
        <v>128</v>
      </c>
      <c r="C32" s="107"/>
      <c r="D32" s="107"/>
      <c r="E32" s="107"/>
      <c r="F32" s="42">
        <f>((SUM(F30:F31,F34)/220)*6)</f>
        <v>31.31</v>
      </c>
    </row>
    <row r="33" spans="1:8" ht="15.75" customHeight="1" x14ac:dyDescent="0.25">
      <c r="A33" s="80" t="s">
        <v>5</v>
      </c>
      <c r="B33" s="107" t="s">
        <v>129</v>
      </c>
      <c r="C33" s="107"/>
      <c r="D33" s="107"/>
      <c r="E33" s="107"/>
      <c r="F33" s="42">
        <f>F32*0.2</f>
        <v>6.26</v>
      </c>
    </row>
    <row r="34" spans="1:8" ht="15.75" customHeight="1" x14ac:dyDescent="0.25">
      <c r="A34" s="80" t="s">
        <v>18</v>
      </c>
      <c r="B34" s="108" t="s">
        <v>123</v>
      </c>
      <c r="C34" s="93"/>
      <c r="D34" s="93"/>
      <c r="E34" s="94"/>
      <c r="F34" s="11">
        <f>((((F30+F31)/220)*1.5)*15.21)</f>
        <v>107.85</v>
      </c>
    </row>
    <row r="35" spans="1:8" ht="15.75" customHeight="1" x14ac:dyDescent="0.25">
      <c r="A35" s="80" t="s">
        <v>19</v>
      </c>
      <c r="B35" s="100" t="s">
        <v>125</v>
      </c>
      <c r="C35" s="100"/>
      <c r="D35" s="100"/>
      <c r="E35" s="100"/>
      <c r="F35" s="11">
        <f>F34*0.2</f>
        <v>21.57</v>
      </c>
    </row>
    <row r="36" spans="1:8" ht="15.75" customHeight="1" x14ac:dyDescent="0.25">
      <c r="A36" s="77"/>
      <c r="B36" s="109" t="s">
        <v>22</v>
      </c>
      <c r="C36" s="109"/>
      <c r="D36" s="109"/>
      <c r="E36" s="109"/>
      <c r="F36" s="52">
        <f>SUM(F30:F35)</f>
        <v>1206.99</v>
      </c>
    </row>
    <row r="37" spans="1:8" ht="3.95" customHeight="1" x14ac:dyDescent="0.25">
      <c r="B37" s="115"/>
      <c r="C37" s="115"/>
      <c r="D37" s="115"/>
      <c r="E37" s="115"/>
    </row>
    <row r="38" spans="1:8" x14ac:dyDescent="0.25">
      <c r="A38" s="10" t="s">
        <v>23</v>
      </c>
    </row>
    <row r="39" spans="1:8" ht="3.95" customHeight="1" x14ac:dyDescent="0.25"/>
    <row r="40" spans="1:8" x14ac:dyDescent="0.25">
      <c r="A40" s="76">
        <v>2</v>
      </c>
      <c r="B40" s="116" t="s">
        <v>24</v>
      </c>
      <c r="C40" s="116"/>
      <c r="D40" s="116"/>
      <c r="E40" s="116"/>
      <c r="F40" s="76" t="s">
        <v>15</v>
      </c>
    </row>
    <row r="41" spans="1:8" x14ac:dyDescent="0.25">
      <c r="A41" s="80" t="s">
        <v>0</v>
      </c>
      <c r="B41" s="117" t="s">
        <v>25</v>
      </c>
      <c r="C41" s="117"/>
      <c r="D41" s="117"/>
      <c r="E41" s="117"/>
      <c r="F41" s="12">
        <v>0</v>
      </c>
    </row>
    <row r="42" spans="1:8" x14ac:dyDescent="0.25">
      <c r="A42" s="80" t="s">
        <v>1</v>
      </c>
      <c r="B42" s="117" t="s">
        <v>93</v>
      </c>
      <c r="C42" s="117"/>
      <c r="D42" s="117"/>
      <c r="E42" s="117"/>
      <c r="F42" s="12">
        <v>139.5</v>
      </c>
    </row>
    <row r="43" spans="1:8" x14ac:dyDescent="0.25">
      <c r="A43" s="80" t="s">
        <v>3</v>
      </c>
      <c r="B43" s="117" t="s">
        <v>118</v>
      </c>
      <c r="C43" s="117"/>
      <c r="D43" s="117"/>
      <c r="E43" s="117"/>
      <c r="F43" s="12">
        <v>5.5</v>
      </c>
    </row>
    <row r="44" spans="1:8" ht="15" customHeight="1" x14ac:dyDescent="0.25">
      <c r="A44" s="1"/>
      <c r="B44" s="118" t="s">
        <v>26</v>
      </c>
      <c r="C44" s="118"/>
      <c r="D44" s="118"/>
      <c r="E44" s="118"/>
      <c r="F44" s="14">
        <f>SUM(F41:F43)</f>
        <v>145</v>
      </c>
    </row>
    <row r="45" spans="1:8" ht="3.95" customHeight="1" x14ac:dyDescent="0.25"/>
    <row r="46" spans="1:8" x14ac:dyDescent="0.25">
      <c r="A46" s="10" t="s">
        <v>27</v>
      </c>
    </row>
    <row r="47" spans="1:8" ht="3.95" customHeight="1" x14ac:dyDescent="0.25"/>
    <row r="48" spans="1:8" x14ac:dyDescent="0.25">
      <c r="A48" s="76">
        <v>3</v>
      </c>
      <c r="B48" s="111" t="s">
        <v>28</v>
      </c>
      <c r="C48" s="111"/>
      <c r="D48" s="111"/>
      <c r="E48" s="111"/>
      <c r="F48" s="76" t="s">
        <v>15</v>
      </c>
      <c r="H48" s="38"/>
    </row>
    <row r="49" spans="1:9" x14ac:dyDescent="0.25">
      <c r="A49" s="80" t="s">
        <v>0</v>
      </c>
      <c r="B49" s="112" t="s">
        <v>29</v>
      </c>
      <c r="C49" s="112"/>
      <c r="D49" s="112"/>
      <c r="E49" s="112"/>
      <c r="F49" s="12">
        <v>50</v>
      </c>
      <c r="H49" s="36"/>
      <c r="I49" s="36"/>
    </row>
    <row r="50" spans="1:9" x14ac:dyDescent="0.25">
      <c r="A50" s="80" t="s">
        <v>1</v>
      </c>
      <c r="B50" s="112" t="s">
        <v>132</v>
      </c>
      <c r="C50" s="112"/>
      <c r="D50" s="112"/>
      <c r="E50" s="112"/>
      <c r="F50" s="12">
        <v>50</v>
      </c>
      <c r="I50" s="38"/>
    </row>
    <row r="51" spans="1:9" x14ac:dyDescent="0.25">
      <c r="A51" s="60"/>
      <c r="B51" s="113" t="s">
        <v>30</v>
      </c>
      <c r="C51" s="113"/>
      <c r="D51" s="113"/>
      <c r="E51" s="113"/>
      <c r="F51" s="61">
        <f>SUM(F49:F50)</f>
        <v>100</v>
      </c>
      <c r="H51" s="36"/>
    </row>
    <row r="52" spans="1:9" ht="3.95" customHeight="1" x14ac:dyDescent="0.25"/>
    <row r="53" spans="1:9" x14ac:dyDescent="0.25">
      <c r="A53" s="10" t="s">
        <v>31</v>
      </c>
    </row>
    <row r="54" spans="1:9" x14ac:dyDescent="0.25">
      <c r="A54" t="s">
        <v>32</v>
      </c>
    </row>
    <row r="55" spans="1:9" ht="3.95" customHeight="1" x14ac:dyDescent="0.25"/>
    <row r="56" spans="1:9" ht="18.75" customHeight="1" x14ac:dyDescent="0.25">
      <c r="A56" s="3" t="s">
        <v>33</v>
      </c>
      <c r="B56" s="114" t="s">
        <v>34</v>
      </c>
      <c r="C56" s="114"/>
      <c r="D56" s="114"/>
      <c r="E56" s="3" t="s">
        <v>35</v>
      </c>
      <c r="F56" s="3" t="s">
        <v>15</v>
      </c>
    </row>
    <row r="57" spans="1:9" x14ac:dyDescent="0.25">
      <c r="A57" s="80" t="s">
        <v>0</v>
      </c>
      <c r="B57" s="112" t="s">
        <v>36</v>
      </c>
      <c r="C57" s="112"/>
      <c r="D57" s="112"/>
      <c r="E57" s="15">
        <v>0.2</v>
      </c>
      <c r="F57" s="12">
        <f>$F$36*E57</f>
        <v>241.4</v>
      </c>
    </row>
    <row r="58" spans="1:9" x14ac:dyDescent="0.25">
      <c r="A58" s="80" t="s">
        <v>1</v>
      </c>
      <c r="B58" s="112" t="s">
        <v>37</v>
      </c>
      <c r="C58" s="112"/>
      <c r="D58" s="112"/>
      <c r="E58" s="15">
        <v>1.4999999999999999E-2</v>
      </c>
      <c r="F58" s="12">
        <f t="shared" ref="F58:F64" si="0">$F$36*E58</f>
        <v>18.100000000000001</v>
      </c>
    </row>
    <row r="59" spans="1:9" x14ac:dyDescent="0.25">
      <c r="A59" s="80" t="s">
        <v>3</v>
      </c>
      <c r="B59" s="112" t="s">
        <v>38</v>
      </c>
      <c r="C59" s="112"/>
      <c r="D59" s="112"/>
      <c r="E59" s="15">
        <v>0.01</v>
      </c>
      <c r="F59" s="12">
        <f t="shared" si="0"/>
        <v>12.07</v>
      </c>
    </row>
    <row r="60" spans="1:9" x14ac:dyDescent="0.25">
      <c r="A60" s="80" t="s">
        <v>5</v>
      </c>
      <c r="B60" s="112" t="s">
        <v>39</v>
      </c>
      <c r="C60" s="112"/>
      <c r="D60" s="112"/>
      <c r="E60" s="15">
        <v>2E-3</v>
      </c>
      <c r="F60" s="12">
        <f t="shared" si="0"/>
        <v>2.41</v>
      </c>
    </row>
    <row r="61" spans="1:9" x14ac:dyDescent="0.25">
      <c r="A61" s="80" t="s">
        <v>18</v>
      </c>
      <c r="B61" s="112" t="s">
        <v>40</v>
      </c>
      <c r="C61" s="112"/>
      <c r="D61" s="112"/>
      <c r="E61" s="15">
        <v>2.5000000000000001E-2</v>
      </c>
      <c r="F61" s="12">
        <f t="shared" si="0"/>
        <v>30.17</v>
      </c>
    </row>
    <row r="62" spans="1:9" x14ac:dyDescent="0.25">
      <c r="A62" s="80" t="s">
        <v>19</v>
      </c>
      <c r="B62" s="112" t="s">
        <v>41</v>
      </c>
      <c r="C62" s="112"/>
      <c r="D62" s="112"/>
      <c r="E62" s="15">
        <v>0.08</v>
      </c>
      <c r="F62" s="12">
        <f t="shared" si="0"/>
        <v>96.56</v>
      </c>
    </row>
    <row r="63" spans="1:9" x14ac:dyDescent="0.25">
      <c r="A63" s="80" t="s">
        <v>20</v>
      </c>
      <c r="B63" s="112" t="s">
        <v>42</v>
      </c>
      <c r="C63" s="112"/>
      <c r="D63" s="112"/>
      <c r="E63" s="15">
        <v>0.03</v>
      </c>
      <c r="F63" s="12">
        <f t="shared" si="0"/>
        <v>36.21</v>
      </c>
    </row>
    <row r="64" spans="1:9" x14ac:dyDescent="0.25">
      <c r="A64" s="80" t="s">
        <v>21</v>
      </c>
      <c r="B64" s="112" t="s">
        <v>43</v>
      </c>
      <c r="C64" s="112"/>
      <c r="D64" s="112"/>
      <c r="E64" s="15">
        <v>6.0000000000000001E-3</v>
      </c>
      <c r="F64" s="12">
        <f t="shared" si="0"/>
        <v>7.24</v>
      </c>
    </row>
    <row r="65" spans="1:6" ht="15" customHeight="1" x14ac:dyDescent="0.25">
      <c r="A65" s="119" t="s">
        <v>45</v>
      </c>
      <c r="B65" s="120"/>
      <c r="C65" s="120"/>
      <c r="D65" s="121"/>
      <c r="E65" s="58">
        <f>SUM(E57:E64)</f>
        <v>0.36799999999999999</v>
      </c>
      <c r="F65" s="59">
        <f>SUM(F57:F64)</f>
        <v>444.16</v>
      </c>
    </row>
    <row r="66" spans="1:6" ht="15" customHeight="1" x14ac:dyDescent="0.25">
      <c r="A66" s="122"/>
      <c r="B66" s="122"/>
      <c r="C66" s="122"/>
      <c r="D66" s="122"/>
      <c r="E66" s="122"/>
      <c r="F66" s="122"/>
    </row>
    <row r="67" spans="1:6" x14ac:dyDescent="0.25">
      <c r="A67" s="122"/>
      <c r="B67" s="122"/>
      <c r="C67" s="122"/>
      <c r="D67" s="122"/>
      <c r="E67" s="122"/>
      <c r="F67" s="122"/>
    </row>
    <row r="68" spans="1:6" x14ac:dyDescent="0.25">
      <c r="A68" s="74"/>
      <c r="B68" s="74"/>
      <c r="C68" s="74"/>
      <c r="D68" s="74"/>
      <c r="E68" s="74"/>
      <c r="F68" s="74"/>
    </row>
    <row r="77" spans="1:6" x14ac:dyDescent="0.25">
      <c r="A77" t="s">
        <v>44</v>
      </c>
    </row>
    <row r="78" spans="1:6" ht="3.95" customHeight="1" x14ac:dyDescent="0.25"/>
    <row r="79" spans="1:6" ht="15" customHeight="1" x14ac:dyDescent="0.25">
      <c r="A79" s="48" t="s">
        <v>46</v>
      </c>
      <c r="B79" s="123" t="s">
        <v>47</v>
      </c>
      <c r="C79" s="124"/>
      <c r="D79" s="124"/>
      <c r="E79" s="48" t="s">
        <v>35</v>
      </c>
      <c r="F79" s="3" t="s">
        <v>15</v>
      </c>
    </row>
    <row r="80" spans="1:6" ht="15" customHeight="1" x14ac:dyDescent="0.25">
      <c r="A80" s="49" t="s">
        <v>0</v>
      </c>
      <c r="B80" s="125" t="s">
        <v>48</v>
      </c>
      <c r="C80" s="126"/>
      <c r="D80" s="126"/>
      <c r="E80" s="50">
        <v>8.3299999999999999E-2</v>
      </c>
      <c r="F80" s="81">
        <f>$F$36*E80</f>
        <v>100.54</v>
      </c>
    </row>
    <row r="81" spans="1:6" ht="15" customHeight="1" x14ac:dyDescent="0.25">
      <c r="A81" s="49" t="s">
        <v>1</v>
      </c>
      <c r="B81" s="125" t="s">
        <v>49</v>
      </c>
      <c r="C81" s="126"/>
      <c r="D81" s="126"/>
      <c r="E81" s="50">
        <v>2.7799999999999998E-2</v>
      </c>
      <c r="F81" s="81">
        <f>$F$36*E81</f>
        <v>33.549999999999997</v>
      </c>
    </row>
    <row r="82" spans="1:6" ht="15.75" customHeight="1" x14ac:dyDescent="0.25">
      <c r="A82" s="130" t="s">
        <v>50</v>
      </c>
      <c r="B82" s="130"/>
      <c r="C82" s="130"/>
      <c r="D82" s="130"/>
      <c r="E82" s="130"/>
      <c r="F82" s="81">
        <f>SUM(F80:F81)</f>
        <v>134.09</v>
      </c>
    </row>
    <row r="83" spans="1:6" ht="23.25" customHeight="1" x14ac:dyDescent="0.25">
      <c r="A83" s="49" t="s">
        <v>3</v>
      </c>
      <c r="B83" s="125" t="s">
        <v>51</v>
      </c>
      <c r="C83" s="126"/>
      <c r="D83" s="126"/>
      <c r="E83" s="51">
        <f>E65*(E80+E81)</f>
        <v>4.0899999999999999E-2</v>
      </c>
      <c r="F83" s="12">
        <f>F36*E83</f>
        <v>49.37</v>
      </c>
    </row>
    <row r="84" spans="1:6" x14ac:dyDescent="0.25">
      <c r="A84" s="131" t="s">
        <v>45</v>
      </c>
      <c r="B84" s="131"/>
      <c r="C84" s="131"/>
      <c r="D84" s="132"/>
      <c r="E84" s="56">
        <f>SUM(E80:E81,E83)</f>
        <v>0.152</v>
      </c>
      <c r="F84" s="57">
        <f>SUM(F82:F83)</f>
        <v>183.46</v>
      </c>
    </row>
    <row r="85" spans="1:6" ht="3.95" customHeight="1" x14ac:dyDescent="0.25"/>
    <row r="86" spans="1:6" x14ac:dyDescent="0.25">
      <c r="A86" t="s">
        <v>135</v>
      </c>
    </row>
    <row r="87" spans="1:6" ht="3.95" customHeight="1" x14ac:dyDescent="0.25"/>
    <row r="88" spans="1:6" ht="15" customHeight="1" x14ac:dyDescent="0.25">
      <c r="A88" s="3" t="s">
        <v>52</v>
      </c>
      <c r="B88" s="129" t="s">
        <v>53</v>
      </c>
      <c r="C88" s="133"/>
      <c r="D88" s="133"/>
      <c r="E88" s="48" t="s">
        <v>35</v>
      </c>
      <c r="F88" s="3" t="s">
        <v>15</v>
      </c>
    </row>
    <row r="89" spans="1:6" ht="15" customHeight="1" x14ac:dyDescent="0.25">
      <c r="A89" s="80" t="s">
        <v>0</v>
      </c>
      <c r="B89" s="91" t="s">
        <v>136</v>
      </c>
      <c r="C89" s="92"/>
      <c r="D89" s="92"/>
      <c r="E89" s="50">
        <v>8.0000000000000004E-4</v>
      </c>
      <c r="F89" s="81">
        <f>$F$36*E89</f>
        <v>0.97</v>
      </c>
    </row>
    <row r="90" spans="1:6" ht="15" customHeight="1" x14ac:dyDescent="0.25">
      <c r="A90" s="80" t="s">
        <v>1</v>
      </c>
      <c r="B90" s="91" t="s">
        <v>55</v>
      </c>
      <c r="C90" s="92"/>
      <c r="D90" s="92"/>
      <c r="E90" s="51">
        <f>E65*E89</f>
        <v>2.9999999999999997E-4</v>
      </c>
      <c r="F90" s="81">
        <f>$F$36*E90</f>
        <v>0.36</v>
      </c>
    </row>
    <row r="91" spans="1:6" x14ac:dyDescent="0.25">
      <c r="A91" s="127" t="s">
        <v>45</v>
      </c>
      <c r="B91" s="127"/>
      <c r="C91" s="127"/>
      <c r="D91" s="128"/>
      <c r="E91" s="55">
        <f>SUM(E89:E90)</f>
        <v>1.1000000000000001E-3</v>
      </c>
      <c r="F91" s="14">
        <f>SUM(F89:F90)</f>
        <v>1.33</v>
      </c>
    </row>
    <row r="92" spans="1:6" ht="3.95" customHeight="1" x14ac:dyDescent="0.25">
      <c r="A92" s="4"/>
      <c r="B92" s="4"/>
      <c r="C92" s="4"/>
      <c r="D92" s="4"/>
      <c r="E92" s="4"/>
      <c r="F92" s="17"/>
    </row>
    <row r="93" spans="1:6" ht="15.75" customHeight="1" x14ac:dyDescent="0.25">
      <c r="A93" t="s">
        <v>94</v>
      </c>
    </row>
    <row r="94" spans="1:6" ht="3.95" customHeight="1" x14ac:dyDescent="0.25">
      <c r="A94" s="4"/>
      <c r="B94" s="4"/>
      <c r="C94" s="4"/>
      <c r="D94" s="4"/>
      <c r="E94" s="4"/>
      <c r="F94" s="17"/>
    </row>
    <row r="95" spans="1:6" ht="15.75" customHeight="1" x14ac:dyDescent="0.25">
      <c r="A95" s="3" t="s">
        <v>95</v>
      </c>
      <c r="B95" s="114" t="s">
        <v>96</v>
      </c>
      <c r="C95" s="114"/>
      <c r="D95" s="129"/>
      <c r="E95" s="48" t="s">
        <v>35</v>
      </c>
      <c r="F95" s="3" t="s">
        <v>15</v>
      </c>
    </row>
    <row r="96" spans="1:6" ht="15.75" customHeight="1" x14ac:dyDescent="0.25">
      <c r="A96" s="80" t="s">
        <v>0</v>
      </c>
      <c r="B96" s="112" t="s">
        <v>97</v>
      </c>
      <c r="C96" s="112"/>
      <c r="D96" s="91"/>
      <c r="E96" s="50">
        <v>4.1999999999999997E-3</v>
      </c>
      <c r="F96" s="81">
        <f>$F$36*E96</f>
        <v>5.07</v>
      </c>
    </row>
    <row r="97" spans="1:6" ht="15.75" customHeight="1" x14ac:dyDescent="0.25">
      <c r="A97" s="80" t="s">
        <v>1</v>
      </c>
      <c r="B97" s="112" t="s">
        <v>98</v>
      </c>
      <c r="C97" s="112"/>
      <c r="D97" s="91"/>
      <c r="E97" s="50">
        <f>E62*E96</f>
        <v>2.9999999999999997E-4</v>
      </c>
      <c r="F97" s="81">
        <f t="shared" ref="F97:F101" si="1">$F$36*E97</f>
        <v>0.36</v>
      </c>
    </row>
    <row r="98" spans="1:6" ht="15.75" customHeight="1" x14ac:dyDescent="0.25">
      <c r="A98" s="80" t="s">
        <v>3</v>
      </c>
      <c r="B98" s="112" t="s">
        <v>99</v>
      </c>
      <c r="C98" s="112"/>
      <c r="D98" s="91"/>
      <c r="E98" s="50">
        <v>4.3499999999999997E-2</v>
      </c>
      <c r="F98" s="81">
        <f t="shared" si="1"/>
        <v>52.5</v>
      </c>
    </row>
    <row r="99" spans="1:6" ht="15.75" customHeight="1" x14ac:dyDescent="0.25">
      <c r="A99" s="80" t="s">
        <v>5</v>
      </c>
      <c r="B99" s="112" t="s">
        <v>100</v>
      </c>
      <c r="C99" s="112"/>
      <c r="D99" s="91"/>
      <c r="E99" s="50">
        <v>4.0000000000000002E-4</v>
      </c>
      <c r="F99" s="81">
        <f t="shared" si="1"/>
        <v>0.48</v>
      </c>
    </row>
    <row r="100" spans="1:6" x14ac:dyDescent="0.25">
      <c r="A100" s="80" t="s">
        <v>18</v>
      </c>
      <c r="B100" s="112" t="s">
        <v>101</v>
      </c>
      <c r="C100" s="112"/>
      <c r="D100" s="91"/>
      <c r="E100" s="50">
        <f>E65*E99</f>
        <v>1E-4</v>
      </c>
      <c r="F100" s="81">
        <f t="shared" si="1"/>
        <v>0.12</v>
      </c>
    </row>
    <row r="101" spans="1:6" x14ac:dyDescent="0.25">
      <c r="A101" s="80" t="s">
        <v>19</v>
      </c>
      <c r="B101" s="112" t="s">
        <v>102</v>
      </c>
      <c r="C101" s="112"/>
      <c r="D101" s="91"/>
      <c r="E101" s="50">
        <v>0.04</v>
      </c>
      <c r="F101" s="81">
        <f t="shared" si="1"/>
        <v>48.28</v>
      </c>
    </row>
    <row r="102" spans="1:6" x14ac:dyDescent="0.25">
      <c r="A102" s="127" t="s">
        <v>45</v>
      </c>
      <c r="B102" s="127"/>
      <c r="C102" s="127"/>
      <c r="D102" s="128"/>
      <c r="E102" s="55">
        <f>SUM(E96:E101)</f>
        <v>8.8499999999999995E-2</v>
      </c>
      <c r="F102" s="14">
        <f>SUM(F96:F101)</f>
        <v>106.81</v>
      </c>
    </row>
    <row r="103" spans="1:6" ht="3.95" customHeight="1" x14ac:dyDescent="0.25">
      <c r="A103" s="4"/>
      <c r="B103" s="4"/>
      <c r="C103" s="4"/>
      <c r="D103" s="4"/>
      <c r="E103" s="4"/>
      <c r="F103" s="17"/>
    </row>
    <row r="104" spans="1:6" x14ac:dyDescent="0.25">
      <c r="A104" t="s">
        <v>103</v>
      </c>
      <c r="B104" s="4"/>
      <c r="C104" s="4"/>
      <c r="D104" s="4"/>
      <c r="E104" s="4"/>
      <c r="F104" s="17"/>
    </row>
    <row r="105" spans="1:6" ht="3.95" customHeight="1" x14ac:dyDescent="0.25">
      <c r="A105" s="4"/>
      <c r="B105" s="4"/>
      <c r="C105" s="4"/>
      <c r="D105" s="4"/>
      <c r="E105" s="4"/>
      <c r="F105" s="17"/>
    </row>
    <row r="106" spans="1:6" x14ac:dyDescent="0.25">
      <c r="A106" s="3" t="s">
        <v>104</v>
      </c>
      <c r="B106" s="114" t="s">
        <v>105</v>
      </c>
      <c r="C106" s="114"/>
      <c r="D106" s="129"/>
      <c r="E106" s="53" t="s">
        <v>35</v>
      </c>
      <c r="F106" s="19" t="s">
        <v>15</v>
      </c>
    </row>
    <row r="107" spans="1:6" x14ac:dyDescent="0.25">
      <c r="A107" s="80" t="s">
        <v>0</v>
      </c>
      <c r="B107" s="112" t="s">
        <v>106</v>
      </c>
      <c r="C107" s="112"/>
      <c r="D107" s="91"/>
      <c r="E107" s="50">
        <v>8.3299999999999999E-2</v>
      </c>
      <c r="F107" s="81">
        <f t="shared" ref="F107:F113" si="2">$F$36*E107</f>
        <v>100.54</v>
      </c>
    </row>
    <row r="108" spans="1:6" x14ac:dyDescent="0.25">
      <c r="A108" s="80" t="s">
        <v>1</v>
      </c>
      <c r="B108" s="112" t="s">
        <v>107</v>
      </c>
      <c r="C108" s="112"/>
      <c r="D108" s="91"/>
      <c r="E108" s="50">
        <v>1.66E-2</v>
      </c>
      <c r="F108" s="81">
        <f t="shared" si="2"/>
        <v>20.04</v>
      </c>
    </row>
    <row r="109" spans="1:6" x14ac:dyDescent="0.25">
      <c r="A109" s="80" t="s">
        <v>3</v>
      </c>
      <c r="B109" s="112" t="s">
        <v>108</v>
      </c>
      <c r="C109" s="112"/>
      <c r="D109" s="91"/>
      <c r="E109" s="50">
        <v>2.0000000000000001E-4</v>
      </c>
      <c r="F109" s="81">
        <f t="shared" si="2"/>
        <v>0.24</v>
      </c>
    </row>
    <row r="110" spans="1:6" x14ac:dyDescent="0.25">
      <c r="A110" s="80" t="s">
        <v>5</v>
      </c>
      <c r="B110" s="112" t="s">
        <v>109</v>
      </c>
      <c r="C110" s="112"/>
      <c r="D110" s="91"/>
      <c r="E110" s="50">
        <v>7.3000000000000001E-3</v>
      </c>
      <c r="F110" s="81">
        <f t="shared" si="2"/>
        <v>8.81</v>
      </c>
    </row>
    <row r="111" spans="1:6" x14ac:dyDescent="0.25">
      <c r="A111" s="80" t="s">
        <v>18</v>
      </c>
      <c r="B111" s="112" t="s">
        <v>110</v>
      </c>
      <c r="C111" s="112"/>
      <c r="D111" s="91"/>
      <c r="E111" s="50">
        <v>2.7000000000000001E-3</v>
      </c>
      <c r="F111" s="81">
        <f t="shared" si="2"/>
        <v>3.26</v>
      </c>
    </row>
    <row r="112" spans="1:6" ht="15.75" customHeight="1" x14ac:dyDescent="0.25">
      <c r="A112" s="91" t="s">
        <v>50</v>
      </c>
      <c r="B112" s="92"/>
      <c r="C112" s="92"/>
      <c r="D112" s="92"/>
      <c r="E112" s="50">
        <f>SUM(E107:E111)</f>
        <v>0.1101</v>
      </c>
      <c r="F112" s="18">
        <f>SUM(F107:F111)</f>
        <v>132.88999999999999</v>
      </c>
    </row>
    <row r="113" spans="1:6" x14ac:dyDescent="0.25">
      <c r="A113" s="80" t="s">
        <v>20</v>
      </c>
      <c r="B113" s="112" t="s">
        <v>111</v>
      </c>
      <c r="C113" s="112"/>
      <c r="D113" s="91"/>
      <c r="E113" s="51">
        <f>E65*(SUM(E107:E111))</f>
        <v>4.0500000000000001E-2</v>
      </c>
      <c r="F113" s="81">
        <f t="shared" si="2"/>
        <v>48.88</v>
      </c>
    </row>
    <row r="114" spans="1:6" ht="15" customHeight="1" x14ac:dyDescent="0.25">
      <c r="A114" s="128" t="s">
        <v>45</v>
      </c>
      <c r="B114" s="134"/>
      <c r="C114" s="134"/>
      <c r="D114" s="134"/>
      <c r="E114" s="55">
        <f>SUM(E112:E113)</f>
        <v>0.15060000000000001</v>
      </c>
      <c r="F114" s="14">
        <f>SUM(F112:F113)</f>
        <v>181.77</v>
      </c>
    </row>
    <row r="115" spans="1:6" ht="3.95" customHeight="1" x14ac:dyDescent="0.25">
      <c r="A115" s="4"/>
      <c r="B115" s="4"/>
      <c r="C115" s="4"/>
      <c r="D115" s="4"/>
      <c r="E115" s="4"/>
      <c r="F115" s="17"/>
    </row>
    <row r="116" spans="1:6" x14ac:dyDescent="0.25">
      <c r="A116" t="s">
        <v>112</v>
      </c>
      <c r="C116" s="4"/>
      <c r="D116" s="4"/>
      <c r="E116" s="4"/>
      <c r="F116" s="17"/>
    </row>
    <row r="117" spans="1:6" ht="3.95" customHeight="1" x14ac:dyDescent="0.25">
      <c r="A117" s="4"/>
      <c r="B117" s="4"/>
      <c r="C117" s="4"/>
      <c r="D117" s="4"/>
      <c r="E117" s="4"/>
      <c r="F117" s="17"/>
    </row>
    <row r="118" spans="1:6" x14ac:dyDescent="0.25">
      <c r="A118" s="3">
        <v>4</v>
      </c>
      <c r="B118" s="114" t="s">
        <v>113</v>
      </c>
      <c r="C118" s="114"/>
      <c r="D118" s="129"/>
      <c r="E118" s="53" t="s">
        <v>35</v>
      </c>
      <c r="F118" s="3" t="s">
        <v>15</v>
      </c>
    </row>
    <row r="119" spans="1:6" x14ac:dyDescent="0.25">
      <c r="A119" s="80" t="s">
        <v>33</v>
      </c>
      <c r="B119" s="112" t="s">
        <v>114</v>
      </c>
      <c r="C119" s="112"/>
      <c r="D119" s="91"/>
      <c r="E119" s="50">
        <f>E84</f>
        <v>0.152</v>
      </c>
      <c r="F119" s="20">
        <f>F84</f>
        <v>183.46</v>
      </c>
    </row>
    <row r="120" spans="1:6" x14ac:dyDescent="0.25">
      <c r="A120" s="80" t="s">
        <v>46</v>
      </c>
      <c r="B120" s="112" t="s">
        <v>34</v>
      </c>
      <c r="C120" s="112"/>
      <c r="D120" s="91"/>
      <c r="E120" s="50">
        <f>E65</f>
        <v>0.36799999999999999</v>
      </c>
      <c r="F120" s="20">
        <f>F65</f>
        <v>444.16</v>
      </c>
    </row>
    <row r="121" spans="1:6" x14ac:dyDescent="0.25">
      <c r="A121" s="80" t="s">
        <v>52</v>
      </c>
      <c r="B121" s="112" t="s">
        <v>54</v>
      </c>
      <c r="C121" s="112"/>
      <c r="D121" s="91"/>
      <c r="E121" s="50">
        <f>E91</f>
        <v>1.1000000000000001E-3</v>
      </c>
      <c r="F121" s="20">
        <f>F91</f>
        <v>1.33</v>
      </c>
    </row>
    <row r="122" spans="1:6" x14ac:dyDescent="0.25">
      <c r="A122" s="80" t="s">
        <v>95</v>
      </c>
      <c r="B122" s="112" t="s">
        <v>115</v>
      </c>
      <c r="C122" s="112"/>
      <c r="D122" s="91"/>
      <c r="E122" s="50">
        <f>E102</f>
        <v>8.8499999999999995E-2</v>
      </c>
      <c r="F122" s="20">
        <f>F102</f>
        <v>106.81</v>
      </c>
    </row>
    <row r="123" spans="1:6" x14ac:dyDescent="0.25">
      <c r="A123" s="80" t="s">
        <v>104</v>
      </c>
      <c r="B123" s="112" t="s">
        <v>116</v>
      </c>
      <c r="C123" s="112"/>
      <c r="D123" s="91"/>
      <c r="E123" s="50">
        <f>E114</f>
        <v>0.15060000000000001</v>
      </c>
      <c r="F123" s="20">
        <f>F114</f>
        <v>181.77</v>
      </c>
    </row>
    <row r="124" spans="1:6" x14ac:dyDescent="0.25">
      <c r="A124" s="128" t="s">
        <v>117</v>
      </c>
      <c r="B124" s="134"/>
      <c r="C124" s="134"/>
      <c r="D124" s="134"/>
      <c r="E124" s="55">
        <f>SUM(E119:E123)</f>
        <v>0.76019999999999999</v>
      </c>
      <c r="F124" s="21">
        <f>SUM(F119:F123)</f>
        <v>917.53</v>
      </c>
    </row>
    <row r="125" spans="1:6" x14ac:dyDescent="0.25">
      <c r="A125" s="4"/>
      <c r="B125" s="4"/>
      <c r="C125" s="4"/>
      <c r="D125" s="4"/>
      <c r="E125" s="4"/>
      <c r="F125" s="17"/>
    </row>
    <row r="126" spans="1:6" x14ac:dyDescent="0.25">
      <c r="A126" s="4"/>
      <c r="B126" s="4"/>
      <c r="C126" s="4"/>
      <c r="D126" s="4"/>
      <c r="E126" s="4"/>
      <c r="F126" s="17"/>
    </row>
    <row r="127" spans="1:6" x14ac:dyDescent="0.25">
      <c r="A127" s="4"/>
      <c r="B127" s="4"/>
      <c r="C127" s="4"/>
      <c r="D127" s="4"/>
      <c r="E127" s="4"/>
      <c r="F127" s="17"/>
    </row>
    <row r="128" spans="1:6" x14ac:dyDescent="0.25">
      <c r="A128" s="4"/>
      <c r="B128" s="4"/>
      <c r="C128" s="4"/>
      <c r="D128" s="4"/>
      <c r="E128" s="4"/>
      <c r="F128" s="17"/>
    </row>
    <row r="129" spans="1:6" x14ac:dyDescent="0.25">
      <c r="A129" s="4"/>
      <c r="B129" s="4"/>
      <c r="C129" s="4"/>
      <c r="D129" s="4"/>
      <c r="E129" s="4"/>
      <c r="F129" s="17"/>
    </row>
    <row r="130" spans="1:6" x14ac:dyDescent="0.25">
      <c r="A130" s="4"/>
      <c r="B130" s="4"/>
      <c r="C130" s="4"/>
      <c r="D130" s="4"/>
      <c r="E130" s="4"/>
      <c r="F130" s="17"/>
    </row>
    <row r="131" spans="1:6" x14ac:dyDescent="0.25">
      <c r="A131" s="4"/>
      <c r="B131" s="4"/>
      <c r="C131" s="4"/>
      <c r="D131" s="4"/>
      <c r="E131" s="4"/>
      <c r="F131" s="17"/>
    </row>
    <row r="132" spans="1:6" x14ac:dyDescent="0.25">
      <c r="A132" s="4"/>
      <c r="B132" s="4"/>
      <c r="C132" s="4"/>
      <c r="D132" s="4"/>
      <c r="E132" s="4"/>
      <c r="F132" s="17"/>
    </row>
    <row r="133" spans="1:6" x14ac:dyDescent="0.25">
      <c r="A133" s="4"/>
      <c r="B133" s="4"/>
      <c r="C133" s="4"/>
      <c r="D133" s="4"/>
      <c r="E133" s="4"/>
      <c r="F133" s="17"/>
    </row>
    <row r="134" spans="1:6" x14ac:dyDescent="0.25">
      <c r="A134" s="4"/>
      <c r="B134" s="4"/>
      <c r="C134" s="4"/>
      <c r="D134" s="4"/>
      <c r="E134" s="4"/>
      <c r="F134" s="17"/>
    </row>
    <row r="135" spans="1:6" x14ac:dyDescent="0.25">
      <c r="A135" s="4"/>
      <c r="B135" s="4"/>
      <c r="C135" s="4"/>
      <c r="D135" s="4"/>
      <c r="E135" s="4"/>
      <c r="F135" s="17"/>
    </row>
    <row r="136" spans="1:6" x14ac:dyDescent="0.25">
      <c r="A136" s="4"/>
      <c r="B136" s="4"/>
      <c r="C136" s="4"/>
      <c r="D136" s="4"/>
      <c r="E136" s="4"/>
      <c r="F136" s="17"/>
    </row>
    <row r="137" spans="1:6" x14ac:dyDescent="0.25">
      <c r="A137" s="4"/>
      <c r="B137" s="4"/>
      <c r="C137" s="4"/>
      <c r="D137" s="4"/>
      <c r="E137" s="4"/>
      <c r="F137" s="17"/>
    </row>
    <row r="138" spans="1:6" ht="15" customHeight="1" x14ac:dyDescent="0.25">
      <c r="A138" s="122"/>
      <c r="B138" s="122"/>
      <c r="C138" s="122"/>
      <c r="D138" s="122"/>
      <c r="E138" s="122"/>
      <c r="F138" s="122"/>
    </row>
    <row r="139" spans="1:6" x14ac:dyDescent="0.25">
      <c r="A139" s="122"/>
      <c r="B139" s="122"/>
      <c r="C139" s="122"/>
      <c r="D139" s="122"/>
      <c r="E139" s="122"/>
      <c r="F139" s="122"/>
    </row>
    <row r="140" spans="1:6" x14ac:dyDescent="0.25">
      <c r="A140" s="4"/>
      <c r="B140" s="4"/>
      <c r="C140" s="4"/>
      <c r="D140" s="4"/>
      <c r="E140" s="4"/>
      <c r="F140" s="17"/>
    </row>
    <row r="141" spans="1:6" x14ac:dyDescent="0.25">
      <c r="A141" s="4"/>
      <c r="B141" s="4"/>
      <c r="C141" s="4"/>
      <c r="D141" s="4"/>
      <c r="E141" s="4"/>
      <c r="F141" s="17"/>
    </row>
    <row r="142" spans="1:6" x14ac:dyDescent="0.25">
      <c r="A142" s="4"/>
      <c r="B142" s="4"/>
      <c r="C142" s="4"/>
      <c r="D142" s="4"/>
      <c r="E142" s="4"/>
      <c r="F142" s="17"/>
    </row>
    <row r="143" spans="1:6" x14ac:dyDescent="0.25">
      <c r="A143" s="4"/>
      <c r="B143" s="4"/>
      <c r="C143" s="4"/>
      <c r="D143" s="4"/>
      <c r="E143" s="4"/>
      <c r="F143" s="17"/>
    </row>
    <row r="144" spans="1:6" x14ac:dyDescent="0.25">
      <c r="A144" s="4"/>
      <c r="B144" s="4"/>
      <c r="C144" s="4"/>
      <c r="D144" s="4"/>
      <c r="E144" s="4"/>
      <c r="F144" s="17"/>
    </row>
    <row r="145" spans="1:8" x14ac:dyDescent="0.25">
      <c r="A145" s="4"/>
      <c r="B145" s="4"/>
      <c r="C145" s="4"/>
      <c r="D145" s="4"/>
      <c r="E145" s="4"/>
      <c r="F145" s="17"/>
    </row>
    <row r="146" spans="1:8" x14ac:dyDescent="0.25">
      <c r="A146" s="4"/>
      <c r="B146" s="4"/>
      <c r="C146" s="4"/>
      <c r="D146" s="4"/>
      <c r="E146" s="4"/>
      <c r="F146" s="17"/>
    </row>
    <row r="148" spans="1:8" x14ac:dyDescent="0.25">
      <c r="A148" s="10" t="s">
        <v>56</v>
      </c>
    </row>
    <row r="150" spans="1:8" x14ac:dyDescent="0.25">
      <c r="A150" s="1"/>
      <c r="B150" s="111" t="s">
        <v>57</v>
      </c>
      <c r="C150" s="111"/>
      <c r="D150" s="111"/>
      <c r="E150" s="76" t="s">
        <v>35</v>
      </c>
      <c r="F150" s="76" t="s">
        <v>15</v>
      </c>
      <c r="G150" s="54"/>
    </row>
    <row r="151" spans="1:8" x14ac:dyDescent="0.25">
      <c r="A151" s="135" t="s">
        <v>0</v>
      </c>
      <c r="B151" s="137" t="s">
        <v>59</v>
      </c>
      <c r="C151" s="137"/>
      <c r="D151" s="137"/>
      <c r="E151" s="138">
        <v>0.15</v>
      </c>
      <c r="F151" s="140">
        <f>SUM(F36,F44,F51,F124)*E151</f>
        <v>355.43</v>
      </c>
      <c r="G151" s="36"/>
      <c r="H151" s="36"/>
    </row>
    <row r="152" spans="1:8" ht="34.5" customHeight="1" x14ac:dyDescent="0.25">
      <c r="A152" s="136"/>
      <c r="B152" s="142" t="s">
        <v>58</v>
      </c>
      <c r="C152" s="142"/>
      <c r="D152" s="142"/>
      <c r="E152" s="139"/>
      <c r="F152" s="141"/>
    </row>
    <row r="153" spans="1:8" x14ac:dyDescent="0.25">
      <c r="A153" s="135" t="s">
        <v>1</v>
      </c>
      <c r="B153" s="137" t="s">
        <v>61</v>
      </c>
      <c r="C153" s="137"/>
      <c r="D153" s="137"/>
      <c r="E153" s="138">
        <v>0.1</v>
      </c>
      <c r="F153" s="143">
        <f>(SUM(F36,F44,F51,F124)+F151)*E153</f>
        <v>272.5</v>
      </c>
      <c r="H153" s="36"/>
    </row>
    <row r="154" spans="1:8" ht="46.5" customHeight="1" x14ac:dyDescent="0.25">
      <c r="A154" s="136"/>
      <c r="B154" s="142" t="s">
        <v>60</v>
      </c>
      <c r="C154" s="142"/>
      <c r="D154" s="142"/>
      <c r="E154" s="139"/>
      <c r="F154" s="144"/>
    </row>
    <row r="155" spans="1:8" x14ac:dyDescent="0.25">
      <c r="A155" s="135" t="s">
        <v>3</v>
      </c>
      <c r="B155" s="137" t="s">
        <v>63</v>
      </c>
      <c r="C155" s="137"/>
      <c r="D155" s="146"/>
      <c r="E155" s="34"/>
      <c r="F155" s="25"/>
    </row>
    <row r="156" spans="1:8" ht="34.5" customHeight="1" x14ac:dyDescent="0.25">
      <c r="A156" s="145"/>
      <c r="B156" s="147" t="s">
        <v>62</v>
      </c>
      <c r="C156" s="148"/>
      <c r="D156" s="148"/>
      <c r="E156" s="148"/>
      <c r="F156" s="149"/>
    </row>
    <row r="157" spans="1:8" x14ac:dyDescent="0.25">
      <c r="A157" s="145"/>
      <c r="B157" s="112" t="s">
        <v>64</v>
      </c>
      <c r="C157" s="112"/>
      <c r="D157" s="91"/>
      <c r="E157" s="24"/>
      <c r="F157" s="23"/>
    </row>
    <row r="158" spans="1:8" x14ac:dyDescent="0.25">
      <c r="A158" s="145"/>
      <c r="B158" s="112" t="s">
        <v>65</v>
      </c>
      <c r="C158" s="112"/>
      <c r="D158" s="112"/>
      <c r="E158" s="16">
        <v>0.03</v>
      </c>
      <c r="F158" s="22">
        <f>E158*F171</f>
        <v>98.44</v>
      </c>
      <c r="H158" s="37"/>
    </row>
    <row r="159" spans="1:8" x14ac:dyDescent="0.25">
      <c r="A159" s="145"/>
      <c r="B159" s="112" t="s">
        <v>66</v>
      </c>
      <c r="C159" s="112"/>
      <c r="D159" s="112"/>
      <c r="E159" s="16">
        <v>6.4999999999999997E-3</v>
      </c>
      <c r="F159" s="22">
        <f>E159*F171</f>
        <v>21.33</v>
      </c>
      <c r="H159" s="38"/>
    </row>
    <row r="160" spans="1:8" ht="15" customHeight="1" x14ac:dyDescent="0.25">
      <c r="A160" s="145"/>
      <c r="B160" s="91" t="s">
        <v>67</v>
      </c>
      <c r="C160" s="92"/>
      <c r="D160" s="92"/>
      <c r="E160" s="35"/>
      <c r="F160" s="23"/>
      <c r="H160" s="38"/>
    </row>
    <row r="161" spans="1:11" x14ac:dyDescent="0.25">
      <c r="A161" s="136"/>
      <c r="B161" s="112" t="s">
        <v>68</v>
      </c>
      <c r="C161" s="112"/>
      <c r="D161" s="112"/>
      <c r="E161" s="16">
        <v>0.05</v>
      </c>
      <c r="F161" s="22">
        <f>E161*F171</f>
        <v>164.06</v>
      </c>
      <c r="H161" s="36"/>
    </row>
    <row r="162" spans="1:11" x14ac:dyDescent="0.25">
      <c r="A162" s="154" t="s">
        <v>69</v>
      </c>
      <c r="B162" s="155"/>
      <c r="C162" s="155"/>
      <c r="D162" s="156"/>
      <c r="E162" s="31"/>
      <c r="F162" s="40">
        <f>SUM(F151:F154,F158:F159,F161)</f>
        <v>911.76</v>
      </c>
    </row>
    <row r="164" spans="1:11" x14ac:dyDescent="0.25">
      <c r="A164" s="1"/>
      <c r="B164" s="111" t="s">
        <v>70</v>
      </c>
      <c r="C164" s="111"/>
      <c r="D164" s="111"/>
      <c r="E164" s="111"/>
      <c r="F164" s="76" t="s">
        <v>15</v>
      </c>
    </row>
    <row r="165" spans="1:11" x14ac:dyDescent="0.25">
      <c r="A165" s="78" t="s">
        <v>0</v>
      </c>
      <c r="B165" s="117" t="s">
        <v>71</v>
      </c>
      <c r="C165" s="117"/>
      <c r="D165" s="117"/>
      <c r="E165" s="117"/>
      <c r="F165" s="81">
        <f>F36</f>
        <v>1206.99</v>
      </c>
    </row>
    <row r="166" spans="1:11" ht="15.75" customHeight="1" x14ac:dyDescent="0.25">
      <c r="A166" s="78" t="s">
        <v>1</v>
      </c>
      <c r="B166" s="117" t="s">
        <v>72</v>
      </c>
      <c r="C166" s="117"/>
      <c r="D166" s="117"/>
      <c r="E166" s="117"/>
      <c r="F166" s="81">
        <f>F44</f>
        <v>145</v>
      </c>
    </row>
    <row r="167" spans="1:11" ht="15.75" customHeight="1" x14ac:dyDescent="0.25">
      <c r="A167" s="78" t="s">
        <v>3</v>
      </c>
      <c r="B167" s="117" t="s">
        <v>73</v>
      </c>
      <c r="C167" s="117"/>
      <c r="D167" s="117"/>
      <c r="E167" s="117"/>
      <c r="F167" s="81">
        <f>F51</f>
        <v>100</v>
      </c>
    </row>
    <row r="168" spans="1:11" ht="15.75" customHeight="1" x14ac:dyDescent="0.25">
      <c r="A168" s="78" t="s">
        <v>5</v>
      </c>
      <c r="B168" s="117" t="s">
        <v>74</v>
      </c>
      <c r="C168" s="117"/>
      <c r="D168" s="117"/>
      <c r="E168" s="117"/>
      <c r="F168" s="81">
        <f>F124</f>
        <v>917.53</v>
      </c>
    </row>
    <row r="169" spans="1:11" x14ac:dyDescent="0.25">
      <c r="A169" s="112" t="s">
        <v>75</v>
      </c>
      <c r="B169" s="112"/>
      <c r="C169" s="112"/>
      <c r="D169" s="112"/>
      <c r="E169" s="112"/>
      <c r="F169" s="81">
        <f>SUM(F165:F168)</f>
        <v>2369.52</v>
      </c>
    </row>
    <row r="170" spans="1:11" ht="15.75" customHeight="1" x14ac:dyDescent="0.25">
      <c r="A170" s="78" t="s">
        <v>18</v>
      </c>
      <c r="B170" s="150" t="s">
        <v>76</v>
      </c>
      <c r="C170" s="151"/>
      <c r="D170" s="151"/>
      <c r="E170" s="152"/>
      <c r="F170" s="12">
        <f>F162</f>
        <v>911.76</v>
      </c>
    </row>
    <row r="171" spans="1:11" x14ac:dyDescent="0.25">
      <c r="A171" s="153" t="s">
        <v>77</v>
      </c>
      <c r="B171" s="153"/>
      <c r="C171" s="153"/>
      <c r="D171" s="153"/>
      <c r="E171" s="153"/>
      <c r="F171" s="39">
        <f>(F169+F151+F153)/(1-SUM(E158,E159,E161))</f>
        <v>3281.28</v>
      </c>
    </row>
    <row r="172" spans="1:11" x14ac:dyDescent="0.25">
      <c r="A172" s="111" t="s">
        <v>120</v>
      </c>
      <c r="B172" s="111"/>
      <c r="C172" s="111"/>
      <c r="D172" s="111"/>
      <c r="E172" s="111"/>
      <c r="F172" s="39">
        <f>F171*2</f>
        <v>6562.56</v>
      </c>
    </row>
    <row r="173" spans="1:11" x14ac:dyDescent="0.25">
      <c r="H173" s="38"/>
      <c r="I173" s="73"/>
      <c r="J173" s="38"/>
      <c r="K173" s="36"/>
    </row>
    <row r="174" spans="1:11" x14ac:dyDescent="0.25">
      <c r="C174" t="s">
        <v>154</v>
      </c>
      <c r="H174" s="38"/>
      <c r="I174" s="73"/>
      <c r="J174" s="38"/>
      <c r="K174" s="36"/>
    </row>
    <row r="175" spans="1:11" x14ac:dyDescent="0.25">
      <c r="H175" s="38"/>
      <c r="I175" s="73"/>
      <c r="J175" s="38"/>
      <c r="K175" s="36"/>
    </row>
    <row r="176" spans="1:11" x14ac:dyDescent="0.25">
      <c r="H176" s="38"/>
      <c r="I176" s="73"/>
      <c r="J176" s="38"/>
      <c r="K176" s="36"/>
    </row>
    <row r="177" spans="1:10" x14ac:dyDescent="0.25">
      <c r="H177" s="38"/>
      <c r="I177" s="72"/>
      <c r="J177" s="38"/>
    </row>
    <row r="179" spans="1:10" x14ac:dyDescent="0.25">
      <c r="A179" s="10"/>
    </row>
    <row r="180" spans="1:10" x14ac:dyDescent="0.25">
      <c r="A180" s="32"/>
      <c r="I180" s="36"/>
      <c r="J180" s="36"/>
    </row>
    <row r="181" spans="1:10" x14ac:dyDescent="0.25">
      <c r="A181" s="33"/>
      <c r="I181" s="36"/>
      <c r="J181" s="36"/>
    </row>
    <row r="182" spans="1:10" x14ac:dyDescent="0.25">
      <c r="I182" s="36"/>
      <c r="J182" s="36"/>
    </row>
    <row r="183" spans="1:10" x14ac:dyDescent="0.25">
      <c r="I183" s="36"/>
      <c r="J183" s="36"/>
    </row>
    <row r="184" spans="1:10" x14ac:dyDescent="0.25">
      <c r="J184" s="36"/>
    </row>
    <row r="185" spans="1:10" x14ac:dyDescent="0.25">
      <c r="A185" s="10"/>
    </row>
    <row r="197" spans="1:6" ht="15" customHeight="1" x14ac:dyDescent="0.25">
      <c r="A197" s="122"/>
      <c r="B197" s="122"/>
      <c r="C197" s="122"/>
      <c r="D197" s="122"/>
      <c r="E197" s="122"/>
      <c r="F197" s="122"/>
    </row>
    <row r="198" spans="1:6" x14ac:dyDescent="0.25">
      <c r="A198" s="122"/>
      <c r="B198" s="122"/>
      <c r="C198" s="122"/>
      <c r="D198" s="122"/>
      <c r="E198" s="122"/>
      <c r="F198" s="122"/>
    </row>
  </sheetData>
  <mergeCells count="119">
    <mergeCell ref="A172:E172"/>
    <mergeCell ref="A197:F198"/>
    <mergeCell ref="B166:E166"/>
    <mergeCell ref="B167:E167"/>
    <mergeCell ref="B168:E168"/>
    <mergeCell ref="A169:E169"/>
    <mergeCell ref="B170:E170"/>
    <mergeCell ref="A171:E171"/>
    <mergeCell ref="B159:D159"/>
    <mergeCell ref="B160:D160"/>
    <mergeCell ref="B161:D161"/>
    <mergeCell ref="A162:D162"/>
    <mergeCell ref="B164:E164"/>
    <mergeCell ref="B165:E165"/>
    <mergeCell ref="A153:A154"/>
    <mergeCell ref="B153:D153"/>
    <mergeCell ref="E153:E154"/>
    <mergeCell ref="F153:F154"/>
    <mergeCell ref="B154:D154"/>
    <mergeCell ref="A155:A161"/>
    <mergeCell ref="B155:D155"/>
    <mergeCell ref="B156:F156"/>
    <mergeCell ref="B157:D157"/>
    <mergeCell ref="B158:D158"/>
    <mergeCell ref="A124:D124"/>
    <mergeCell ref="A138:F139"/>
    <mergeCell ref="B150:D150"/>
    <mergeCell ref="A151:A152"/>
    <mergeCell ref="B151:D151"/>
    <mergeCell ref="E151:E152"/>
    <mergeCell ref="F151:F152"/>
    <mergeCell ref="B152:D152"/>
    <mergeCell ref="B118:D118"/>
    <mergeCell ref="B119:D119"/>
    <mergeCell ref="B120:D120"/>
    <mergeCell ref="B121:D121"/>
    <mergeCell ref="B122:D122"/>
    <mergeCell ref="B123:D123"/>
    <mergeCell ref="B109:D109"/>
    <mergeCell ref="B110:D110"/>
    <mergeCell ref="B111:D111"/>
    <mergeCell ref="A112:D112"/>
    <mergeCell ref="B113:D113"/>
    <mergeCell ref="A114:D114"/>
    <mergeCell ref="B100:D100"/>
    <mergeCell ref="B101:D101"/>
    <mergeCell ref="A102:D102"/>
    <mergeCell ref="B106:D106"/>
    <mergeCell ref="B107:D107"/>
    <mergeCell ref="B108:D108"/>
    <mergeCell ref="A91:D91"/>
    <mergeCell ref="B95:D95"/>
    <mergeCell ref="B96:D96"/>
    <mergeCell ref="B97:D97"/>
    <mergeCell ref="B98:D98"/>
    <mergeCell ref="B99:D99"/>
    <mergeCell ref="A82:E82"/>
    <mergeCell ref="B83:D83"/>
    <mergeCell ref="A84:D84"/>
    <mergeCell ref="B88:D88"/>
    <mergeCell ref="B89:D89"/>
    <mergeCell ref="B90:D90"/>
    <mergeCell ref="B64:D64"/>
    <mergeCell ref="A65:D65"/>
    <mergeCell ref="A66:F67"/>
    <mergeCell ref="B79:D79"/>
    <mergeCell ref="B80:D80"/>
    <mergeCell ref="B81:D81"/>
    <mergeCell ref="B58:D58"/>
    <mergeCell ref="B59:D59"/>
    <mergeCell ref="B60:D60"/>
    <mergeCell ref="B61:D61"/>
    <mergeCell ref="B62:D62"/>
    <mergeCell ref="B63:D63"/>
    <mergeCell ref="B48:E48"/>
    <mergeCell ref="B49:E49"/>
    <mergeCell ref="B50:E50"/>
    <mergeCell ref="B51:E51"/>
    <mergeCell ref="B56:D56"/>
    <mergeCell ref="B57:D57"/>
    <mergeCell ref="B37:E37"/>
    <mergeCell ref="B40:E40"/>
    <mergeCell ref="B41:E41"/>
    <mergeCell ref="B42:E42"/>
    <mergeCell ref="B43:E43"/>
    <mergeCell ref="B44:E44"/>
    <mergeCell ref="B32:E32"/>
    <mergeCell ref="B33:E33"/>
    <mergeCell ref="B34:E34"/>
    <mergeCell ref="B35:E35"/>
    <mergeCell ref="B36:E36"/>
    <mergeCell ref="B29:E29"/>
    <mergeCell ref="B30:E30"/>
    <mergeCell ref="B31:D31"/>
    <mergeCell ref="A20:F20"/>
    <mergeCell ref="B21:E21"/>
    <mergeCell ref="B22:E22"/>
    <mergeCell ref="B23:E23"/>
    <mergeCell ref="B24:F24"/>
    <mergeCell ref="B25:E25"/>
    <mergeCell ref="A18:B18"/>
    <mergeCell ref="D18:F18"/>
    <mergeCell ref="A19:B19"/>
    <mergeCell ref="D19:F19"/>
    <mergeCell ref="A13:B13"/>
    <mergeCell ref="C13:E13"/>
    <mergeCell ref="A14:B14"/>
    <mergeCell ref="C14:E14"/>
    <mergeCell ref="A15:B15"/>
    <mergeCell ref="C15:E15"/>
    <mergeCell ref="A7:F7"/>
    <mergeCell ref="A8:F8"/>
    <mergeCell ref="A9:F9"/>
    <mergeCell ref="A11:D11"/>
    <mergeCell ref="E11:F11"/>
    <mergeCell ref="A12:D12"/>
    <mergeCell ref="E12:F12"/>
    <mergeCell ref="A16:B16"/>
    <mergeCell ref="C16:E16"/>
  </mergeCells>
  <printOptions horizontalCentered="1"/>
  <pageMargins left="0.51181102362204722" right="0.51181102362204722" top="0.27559055118110237" bottom="0.36" header="0.19685039370078741" footer="0.17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7:K202"/>
  <sheetViews>
    <sheetView tabSelected="1" topLeftCell="A9" zoomScale="112" zoomScaleNormal="112" workbookViewId="0">
      <selection activeCell="B156" sqref="B156:D156"/>
    </sheetView>
  </sheetViews>
  <sheetFormatPr defaultRowHeight="15" x14ac:dyDescent="0.25"/>
  <cols>
    <col min="1" max="1" width="4.5703125" customWidth="1"/>
    <col min="2" max="2" width="4.7109375" customWidth="1"/>
    <col min="3" max="3" width="14.28515625" customWidth="1"/>
    <col min="4" max="4" width="35.140625" customWidth="1"/>
    <col min="5" max="5" width="8.7109375" customWidth="1"/>
    <col min="6" max="6" width="22.42578125" customWidth="1"/>
    <col min="7" max="7" width="9.5703125" bestFit="1" customWidth="1"/>
    <col min="8" max="10" width="11.5703125" bestFit="1" customWidth="1"/>
    <col min="11" max="11" width="9.5703125" bestFit="1" customWidth="1"/>
  </cols>
  <sheetData>
    <row r="7" spans="1:6" ht="15.75" x14ac:dyDescent="0.25">
      <c r="A7" s="86" t="s">
        <v>141</v>
      </c>
      <c r="B7" s="86"/>
      <c r="C7" s="86"/>
      <c r="D7" s="86"/>
      <c r="E7" s="86"/>
      <c r="F7" s="86"/>
    </row>
    <row r="8" spans="1:6" x14ac:dyDescent="0.25">
      <c r="A8" s="87"/>
      <c r="B8" s="87"/>
      <c r="C8" s="87"/>
      <c r="D8" s="87"/>
      <c r="E8" s="87"/>
      <c r="F8" s="87"/>
    </row>
    <row r="9" spans="1:6" ht="30" customHeight="1" x14ac:dyDescent="0.25">
      <c r="A9" s="88"/>
      <c r="B9" s="89"/>
      <c r="C9" s="89"/>
      <c r="D9" s="89"/>
      <c r="E9" s="89"/>
      <c r="F9" s="90"/>
    </row>
    <row r="10" spans="1:6" ht="3.95" customHeight="1" x14ac:dyDescent="0.25"/>
    <row r="11" spans="1:6" ht="15.75" customHeight="1" x14ac:dyDescent="0.25">
      <c r="A11" s="91" t="s">
        <v>139</v>
      </c>
      <c r="B11" s="92"/>
      <c r="C11" s="92"/>
      <c r="D11" s="92"/>
      <c r="E11" s="93"/>
      <c r="F11" s="94"/>
    </row>
    <row r="12" spans="1:6" ht="15" customHeight="1" x14ac:dyDescent="0.25">
      <c r="A12" s="95" t="s">
        <v>142</v>
      </c>
      <c r="B12" s="96"/>
      <c r="C12" s="96"/>
      <c r="D12" s="96"/>
      <c r="E12" s="97"/>
      <c r="F12" s="98"/>
    </row>
    <row r="13" spans="1:6" x14ac:dyDescent="0.25">
      <c r="A13" s="105" t="s">
        <v>0</v>
      </c>
      <c r="B13" s="105"/>
      <c r="C13" s="106" t="s">
        <v>147</v>
      </c>
      <c r="D13" s="106"/>
      <c r="E13" s="106"/>
      <c r="F13" s="47"/>
    </row>
    <row r="14" spans="1:6" x14ac:dyDescent="0.25">
      <c r="A14" s="99" t="s">
        <v>1</v>
      </c>
      <c r="B14" s="99"/>
      <c r="C14" s="100" t="s">
        <v>2</v>
      </c>
      <c r="D14" s="100"/>
      <c r="E14" s="100"/>
      <c r="F14" s="75" t="s">
        <v>137</v>
      </c>
    </row>
    <row r="15" spans="1:6" x14ac:dyDescent="0.25">
      <c r="A15" s="99" t="s">
        <v>3</v>
      </c>
      <c r="B15" s="99"/>
      <c r="C15" s="100" t="s">
        <v>4</v>
      </c>
      <c r="D15" s="100"/>
      <c r="E15" s="100"/>
      <c r="F15" s="9">
        <v>41834</v>
      </c>
    </row>
    <row r="16" spans="1:6" x14ac:dyDescent="0.25">
      <c r="A16" s="99" t="s">
        <v>5</v>
      </c>
      <c r="B16" s="99"/>
      <c r="C16" s="100" t="s">
        <v>6</v>
      </c>
      <c r="D16" s="100"/>
      <c r="E16" s="100"/>
      <c r="F16" s="62"/>
    </row>
    <row r="17" spans="1:6" ht="3.95" customHeight="1" x14ac:dyDescent="0.25"/>
    <row r="18" spans="1:6" ht="24" customHeight="1" x14ac:dyDescent="0.25">
      <c r="A18" s="101" t="s">
        <v>7</v>
      </c>
      <c r="B18" s="101"/>
      <c r="C18" s="68" t="s">
        <v>8</v>
      </c>
      <c r="D18" s="102" t="s">
        <v>9</v>
      </c>
      <c r="E18" s="102"/>
      <c r="F18" s="103"/>
    </row>
    <row r="19" spans="1:6" ht="34.5" customHeight="1" x14ac:dyDescent="0.25">
      <c r="A19" s="100" t="s">
        <v>90</v>
      </c>
      <c r="B19" s="100"/>
      <c r="C19" s="67" t="s">
        <v>91</v>
      </c>
      <c r="D19" s="91" t="s">
        <v>152</v>
      </c>
      <c r="E19" s="92"/>
      <c r="F19" s="104"/>
    </row>
    <row r="20" spans="1:6" x14ac:dyDescent="0.25">
      <c r="A20" s="101" t="s">
        <v>10</v>
      </c>
      <c r="B20" s="101"/>
      <c r="C20" s="101"/>
      <c r="D20" s="101"/>
      <c r="E20" s="101"/>
      <c r="F20" s="101"/>
    </row>
    <row r="21" spans="1:6" x14ac:dyDescent="0.25">
      <c r="A21" s="67">
        <v>1</v>
      </c>
      <c r="B21" s="100" t="s">
        <v>11</v>
      </c>
      <c r="C21" s="100"/>
      <c r="D21" s="100"/>
      <c r="E21" s="100"/>
      <c r="F21" s="69" t="str">
        <f>A19</f>
        <v>Vigilância</v>
      </c>
    </row>
    <row r="22" spans="1:6" x14ac:dyDescent="0.25">
      <c r="A22" s="67">
        <v>2</v>
      </c>
      <c r="B22" s="100" t="s">
        <v>121</v>
      </c>
      <c r="C22" s="100"/>
      <c r="D22" s="100"/>
      <c r="E22" s="100"/>
      <c r="F22" s="41">
        <v>800</v>
      </c>
    </row>
    <row r="23" spans="1:6" x14ac:dyDescent="0.25">
      <c r="A23" s="67">
        <v>3</v>
      </c>
      <c r="B23" s="100" t="s">
        <v>12</v>
      </c>
      <c r="C23" s="100"/>
      <c r="D23" s="100"/>
      <c r="E23" s="100"/>
      <c r="F23" s="69" t="s">
        <v>92</v>
      </c>
    </row>
    <row r="24" spans="1:6" ht="13.5" customHeight="1" x14ac:dyDescent="0.25">
      <c r="A24" s="67">
        <v>4</v>
      </c>
      <c r="B24" s="91" t="s">
        <v>127</v>
      </c>
      <c r="C24" s="92"/>
      <c r="D24" s="92"/>
      <c r="E24" s="92"/>
      <c r="F24" s="104"/>
    </row>
    <row r="25" spans="1:6" x14ac:dyDescent="0.25">
      <c r="A25" s="67">
        <v>5</v>
      </c>
      <c r="B25" s="100" t="s">
        <v>146</v>
      </c>
      <c r="C25" s="100"/>
      <c r="D25" s="100"/>
      <c r="E25" s="100"/>
      <c r="F25" s="8">
        <v>42005</v>
      </c>
    </row>
    <row r="26" spans="1:6" ht="3.95" customHeight="1" x14ac:dyDescent="0.25"/>
    <row r="27" spans="1:6" x14ac:dyDescent="0.25">
      <c r="A27" s="10" t="s">
        <v>13</v>
      </c>
    </row>
    <row r="28" spans="1:6" ht="3.95" customHeight="1" x14ac:dyDescent="0.25"/>
    <row r="29" spans="1:6" x14ac:dyDescent="0.25">
      <c r="A29" s="68">
        <v>1</v>
      </c>
      <c r="B29" s="110" t="s">
        <v>14</v>
      </c>
      <c r="C29" s="110"/>
      <c r="D29" s="110"/>
      <c r="E29" s="110"/>
      <c r="F29" s="30" t="s">
        <v>15</v>
      </c>
    </row>
    <row r="30" spans="1:6" ht="15.75" customHeight="1" x14ac:dyDescent="0.25">
      <c r="A30" s="69" t="s">
        <v>0</v>
      </c>
      <c r="B30" s="100" t="s">
        <v>16</v>
      </c>
      <c r="C30" s="100"/>
      <c r="D30" s="100"/>
      <c r="E30" s="100"/>
      <c r="F30" s="11">
        <f>F22</f>
        <v>800</v>
      </c>
    </row>
    <row r="31" spans="1:6" ht="15.75" customHeight="1" x14ac:dyDescent="0.25">
      <c r="A31" s="69" t="s">
        <v>1</v>
      </c>
      <c r="B31" s="91" t="s">
        <v>148</v>
      </c>
      <c r="C31" s="92"/>
      <c r="D31" s="92"/>
      <c r="E31" s="13">
        <v>0.3</v>
      </c>
      <c r="F31" s="11">
        <f>F30*E31</f>
        <v>240</v>
      </c>
    </row>
    <row r="32" spans="1:6" ht="15.75" customHeight="1" x14ac:dyDescent="0.25">
      <c r="A32" s="69" t="s">
        <v>3</v>
      </c>
      <c r="B32" s="108" t="s">
        <v>17</v>
      </c>
      <c r="C32" s="93"/>
      <c r="D32" s="93"/>
      <c r="E32" s="94"/>
      <c r="F32" s="11">
        <f>((F30+F31)/220)*0.2*(7*15.21)</f>
        <v>100.66</v>
      </c>
    </row>
    <row r="33" spans="1:6" ht="15.75" customHeight="1" x14ac:dyDescent="0.25">
      <c r="A33" s="69" t="s">
        <v>5</v>
      </c>
      <c r="B33" s="108" t="s">
        <v>122</v>
      </c>
      <c r="C33" s="93"/>
      <c r="D33" s="93"/>
      <c r="E33" s="94"/>
      <c r="F33" s="11">
        <f>((F30+F31)/220)*0.2*15.21</f>
        <v>14.38</v>
      </c>
    </row>
    <row r="34" spans="1:6" ht="15.75" customHeight="1" x14ac:dyDescent="0.25">
      <c r="A34" s="69" t="s">
        <v>18</v>
      </c>
      <c r="B34" s="107" t="s">
        <v>119</v>
      </c>
      <c r="C34" s="107"/>
      <c r="D34" s="107"/>
      <c r="E34" s="107"/>
      <c r="F34" s="42">
        <f>(15.21*8)*((60/52.5)-1)*((F30+F31)/220)</f>
        <v>82.17</v>
      </c>
    </row>
    <row r="35" spans="1:6" ht="15.75" customHeight="1" x14ac:dyDescent="0.25">
      <c r="A35" s="69" t="s">
        <v>19</v>
      </c>
      <c r="B35" s="107" t="s">
        <v>128</v>
      </c>
      <c r="C35" s="107"/>
      <c r="D35" s="107"/>
      <c r="E35" s="107"/>
      <c r="F35" s="42">
        <f>((SUM(F30:F34,F38)/220)*6)</f>
        <v>36.68</v>
      </c>
    </row>
    <row r="36" spans="1:6" ht="15.75" customHeight="1" x14ac:dyDescent="0.25">
      <c r="A36" s="69" t="s">
        <v>20</v>
      </c>
      <c r="B36" s="107" t="s">
        <v>129</v>
      </c>
      <c r="C36" s="107"/>
      <c r="D36" s="107"/>
      <c r="E36" s="107"/>
      <c r="F36" s="42">
        <f>F35*0.2</f>
        <v>7.34</v>
      </c>
    </row>
    <row r="37" spans="1:6" ht="15.75" customHeight="1" x14ac:dyDescent="0.25">
      <c r="A37" s="69" t="s">
        <v>21</v>
      </c>
      <c r="B37" s="108" t="s">
        <v>124</v>
      </c>
      <c r="C37" s="93"/>
      <c r="D37" s="93"/>
      <c r="E37" s="94"/>
      <c r="F37" s="11">
        <f>F34*0.2</f>
        <v>16.43</v>
      </c>
    </row>
    <row r="38" spans="1:6" ht="15.75" customHeight="1" x14ac:dyDescent="0.25">
      <c r="A38" s="69" t="s">
        <v>130</v>
      </c>
      <c r="B38" s="108" t="s">
        <v>123</v>
      </c>
      <c r="C38" s="93"/>
      <c r="D38" s="93"/>
      <c r="E38" s="94"/>
      <c r="F38" s="11">
        <f>((((F30+F31)/220)*1.5)*15.21)</f>
        <v>107.85</v>
      </c>
    </row>
    <row r="39" spans="1:6" ht="15.75" customHeight="1" x14ac:dyDescent="0.25">
      <c r="A39" s="69" t="s">
        <v>131</v>
      </c>
      <c r="B39" s="100" t="s">
        <v>125</v>
      </c>
      <c r="C39" s="100"/>
      <c r="D39" s="100"/>
      <c r="E39" s="100"/>
      <c r="F39" s="11">
        <f>F38*0.2</f>
        <v>21.57</v>
      </c>
    </row>
    <row r="40" spans="1:6" ht="15.75" customHeight="1" x14ac:dyDescent="0.25">
      <c r="A40" s="65"/>
      <c r="B40" s="109" t="s">
        <v>22</v>
      </c>
      <c r="C40" s="109"/>
      <c r="D40" s="109"/>
      <c r="E40" s="109"/>
      <c r="F40" s="52">
        <f>SUM(F30:F39)</f>
        <v>1427.08</v>
      </c>
    </row>
    <row r="41" spans="1:6" ht="3.95" customHeight="1" x14ac:dyDescent="0.25">
      <c r="B41" s="115"/>
      <c r="C41" s="115"/>
      <c r="D41" s="115"/>
      <c r="E41" s="115"/>
    </row>
    <row r="42" spans="1:6" x14ac:dyDescent="0.25">
      <c r="A42" s="10" t="s">
        <v>23</v>
      </c>
    </row>
    <row r="43" spans="1:6" ht="3.95" customHeight="1" x14ac:dyDescent="0.25"/>
    <row r="44" spans="1:6" x14ac:dyDescent="0.25">
      <c r="A44" s="66">
        <v>2</v>
      </c>
      <c r="B44" s="116" t="s">
        <v>24</v>
      </c>
      <c r="C44" s="116"/>
      <c r="D44" s="116"/>
      <c r="E44" s="116"/>
      <c r="F44" s="66" t="s">
        <v>15</v>
      </c>
    </row>
    <row r="45" spans="1:6" x14ac:dyDescent="0.25">
      <c r="A45" s="69" t="s">
        <v>0</v>
      </c>
      <c r="B45" s="117" t="s">
        <v>25</v>
      </c>
      <c r="C45" s="117"/>
      <c r="D45" s="117"/>
      <c r="E45" s="117"/>
      <c r="F45" s="12">
        <v>0</v>
      </c>
    </row>
    <row r="46" spans="1:6" x14ac:dyDescent="0.25">
      <c r="A46" s="69" t="s">
        <v>1</v>
      </c>
      <c r="B46" s="117" t="s">
        <v>93</v>
      </c>
      <c r="C46" s="117"/>
      <c r="D46" s="117"/>
      <c r="E46" s="117"/>
      <c r="F46" s="12">
        <v>139.5</v>
      </c>
    </row>
    <row r="47" spans="1:6" x14ac:dyDescent="0.25">
      <c r="A47" s="69" t="s">
        <v>3</v>
      </c>
      <c r="B47" s="117" t="s">
        <v>118</v>
      </c>
      <c r="C47" s="117"/>
      <c r="D47" s="117"/>
      <c r="E47" s="117"/>
      <c r="F47" s="12">
        <v>5.5</v>
      </c>
    </row>
    <row r="48" spans="1:6" ht="15" customHeight="1" x14ac:dyDescent="0.25">
      <c r="A48" s="1"/>
      <c r="B48" s="118" t="s">
        <v>26</v>
      </c>
      <c r="C48" s="118"/>
      <c r="D48" s="118"/>
      <c r="E48" s="118"/>
      <c r="F48" s="14">
        <f>SUM(F45:F47)</f>
        <v>145</v>
      </c>
    </row>
    <row r="49" spans="1:9" ht="3.95" customHeight="1" x14ac:dyDescent="0.25"/>
    <row r="50" spans="1:9" x14ac:dyDescent="0.25">
      <c r="A50" s="10" t="s">
        <v>27</v>
      </c>
    </row>
    <row r="51" spans="1:9" ht="3.95" customHeight="1" x14ac:dyDescent="0.25"/>
    <row r="52" spans="1:9" x14ac:dyDescent="0.25">
      <c r="A52" s="66">
        <v>3</v>
      </c>
      <c r="B52" s="111" t="s">
        <v>28</v>
      </c>
      <c r="C52" s="111"/>
      <c r="D52" s="111"/>
      <c r="E52" s="111"/>
      <c r="F52" s="66" t="s">
        <v>15</v>
      </c>
      <c r="H52" s="38"/>
    </row>
    <row r="53" spans="1:9" x14ac:dyDescent="0.25">
      <c r="A53" s="69" t="s">
        <v>0</v>
      </c>
      <c r="B53" s="112" t="s">
        <v>29</v>
      </c>
      <c r="C53" s="112"/>
      <c r="D53" s="112"/>
      <c r="E53" s="112"/>
      <c r="F53" s="12">
        <v>50</v>
      </c>
      <c r="H53" s="36"/>
      <c r="I53" s="36"/>
    </row>
    <row r="54" spans="1:9" x14ac:dyDescent="0.25">
      <c r="A54" s="69" t="s">
        <v>1</v>
      </c>
      <c r="B54" s="112" t="s">
        <v>132</v>
      </c>
      <c r="C54" s="112"/>
      <c r="D54" s="112"/>
      <c r="E54" s="112"/>
      <c r="F54" s="12">
        <v>50</v>
      </c>
      <c r="I54" s="38"/>
    </row>
    <row r="55" spans="1:9" x14ac:dyDescent="0.25">
      <c r="A55" s="60"/>
      <c r="B55" s="113" t="s">
        <v>30</v>
      </c>
      <c r="C55" s="113"/>
      <c r="D55" s="113"/>
      <c r="E55" s="113"/>
      <c r="F55" s="61">
        <f>SUM(F53:F54)</f>
        <v>100</v>
      </c>
      <c r="H55" s="36"/>
    </row>
    <row r="56" spans="1:9" ht="3.95" customHeight="1" x14ac:dyDescent="0.25"/>
    <row r="57" spans="1:9" x14ac:dyDescent="0.25">
      <c r="A57" s="10" t="s">
        <v>31</v>
      </c>
    </row>
    <row r="58" spans="1:9" x14ac:dyDescent="0.25">
      <c r="A58" t="s">
        <v>32</v>
      </c>
    </row>
    <row r="59" spans="1:9" ht="3.95" customHeight="1" x14ac:dyDescent="0.25"/>
    <row r="60" spans="1:9" ht="18.75" customHeight="1" x14ac:dyDescent="0.25">
      <c r="A60" s="3" t="s">
        <v>33</v>
      </c>
      <c r="B60" s="114" t="s">
        <v>34</v>
      </c>
      <c r="C60" s="114"/>
      <c r="D60" s="114"/>
      <c r="E60" s="3" t="s">
        <v>35</v>
      </c>
      <c r="F60" s="3" t="s">
        <v>15</v>
      </c>
    </row>
    <row r="61" spans="1:9" x14ac:dyDescent="0.25">
      <c r="A61" s="69" t="s">
        <v>0</v>
      </c>
      <c r="B61" s="112" t="s">
        <v>36</v>
      </c>
      <c r="C61" s="112"/>
      <c r="D61" s="112"/>
      <c r="E61" s="15">
        <v>0.2</v>
      </c>
      <c r="F61" s="12">
        <f>$F$40*E61</f>
        <v>285.42</v>
      </c>
    </row>
    <row r="62" spans="1:9" x14ac:dyDescent="0.25">
      <c r="A62" s="69" t="s">
        <v>1</v>
      </c>
      <c r="B62" s="112" t="s">
        <v>37</v>
      </c>
      <c r="C62" s="112"/>
      <c r="D62" s="112"/>
      <c r="E62" s="15">
        <v>1.4999999999999999E-2</v>
      </c>
      <c r="F62" s="12">
        <f t="shared" ref="F62:F68" si="0">$F$40*E62</f>
        <v>21.41</v>
      </c>
    </row>
    <row r="63" spans="1:9" x14ac:dyDescent="0.25">
      <c r="A63" s="69" t="s">
        <v>3</v>
      </c>
      <c r="B63" s="112" t="s">
        <v>38</v>
      </c>
      <c r="C63" s="112"/>
      <c r="D63" s="112"/>
      <c r="E63" s="15">
        <v>0.01</v>
      </c>
      <c r="F63" s="12">
        <f t="shared" si="0"/>
        <v>14.27</v>
      </c>
    </row>
    <row r="64" spans="1:9" x14ac:dyDescent="0.25">
      <c r="A64" s="69" t="s">
        <v>5</v>
      </c>
      <c r="B64" s="112" t="s">
        <v>39</v>
      </c>
      <c r="C64" s="112"/>
      <c r="D64" s="112"/>
      <c r="E64" s="15">
        <v>2E-3</v>
      </c>
      <c r="F64" s="12">
        <f t="shared" si="0"/>
        <v>2.85</v>
      </c>
    </row>
    <row r="65" spans="1:6" x14ac:dyDescent="0.25">
      <c r="A65" s="69" t="s">
        <v>18</v>
      </c>
      <c r="B65" s="112" t="s">
        <v>40</v>
      </c>
      <c r="C65" s="112"/>
      <c r="D65" s="112"/>
      <c r="E65" s="15">
        <v>2.5000000000000001E-2</v>
      </c>
      <c r="F65" s="12">
        <f t="shared" si="0"/>
        <v>35.68</v>
      </c>
    </row>
    <row r="66" spans="1:6" x14ac:dyDescent="0.25">
      <c r="A66" s="69" t="s">
        <v>19</v>
      </c>
      <c r="B66" s="112" t="s">
        <v>41</v>
      </c>
      <c r="C66" s="112"/>
      <c r="D66" s="112"/>
      <c r="E66" s="15">
        <v>0.08</v>
      </c>
      <c r="F66" s="12">
        <f t="shared" si="0"/>
        <v>114.17</v>
      </c>
    </row>
    <row r="67" spans="1:6" x14ac:dyDescent="0.25">
      <c r="A67" s="69" t="s">
        <v>20</v>
      </c>
      <c r="B67" s="112" t="s">
        <v>42</v>
      </c>
      <c r="C67" s="112"/>
      <c r="D67" s="112"/>
      <c r="E67" s="15">
        <v>0.03</v>
      </c>
      <c r="F67" s="12">
        <f t="shared" si="0"/>
        <v>42.81</v>
      </c>
    </row>
    <row r="68" spans="1:6" x14ac:dyDescent="0.25">
      <c r="A68" s="69" t="s">
        <v>21</v>
      </c>
      <c r="B68" s="112" t="s">
        <v>43</v>
      </c>
      <c r="C68" s="112"/>
      <c r="D68" s="112"/>
      <c r="E68" s="15">
        <v>6.0000000000000001E-3</v>
      </c>
      <c r="F68" s="12">
        <f t="shared" si="0"/>
        <v>8.56</v>
      </c>
    </row>
    <row r="69" spans="1:6" ht="15" customHeight="1" x14ac:dyDescent="0.25">
      <c r="A69" s="119" t="s">
        <v>45</v>
      </c>
      <c r="B69" s="120"/>
      <c r="C69" s="120"/>
      <c r="D69" s="121"/>
      <c r="E69" s="58">
        <f>SUM(E61:E68)</f>
        <v>0.36799999999999999</v>
      </c>
      <c r="F69" s="59">
        <f>SUM(F61:F68)</f>
        <v>525.16999999999996</v>
      </c>
    </row>
    <row r="70" spans="1:6" ht="15" customHeight="1" x14ac:dyDescent="0.25">
      <c r="A70" s="122"/>
      <c r="B70" s="122"/>
      <c r="C70" s="122"/>
      <c r="D70" s="122"/>
      <c r="E70" s="122"/>
      <c r="F70" s="122"/>
    </row>
    <row r="71" spans="1:6" x14ac:dyDescent="0.25">
      <c r="A71" s="122"/>
      <c r="B71" s="122"/>
      <c r="C71" s="122"/>
      <c r="D71" s="122"/>
      <c r="E71" s="122"/>
      <c r="F71" s="122"/>
    </row>
    <row r="72" spans="1:6" x14ac:dyDescent="0.25">
      <c r="A72" s="63"/>
      <c r="B72" s="63"/>
      <c r="C72" s="63"/>
      <c r="D72" s="63"/>
      <c r="E72" s="63"/>
      <c r="F72" s="63"/>
    </row>
    <row r="81" spans="1:6" x14ac:dyDescent="0.25">
      <c r="A81" t="s">
        <v>44</v>
      </c>
    </row>
    <row r="82" spans="1:6" ht="3.95" customHeight="1" x14ac:dyDescent="0.25"/>
    <row r="83" spans="1:6" ht="15" customHeight="1" x14ac:dyDescent="0.25">
      <c r="A83" s="48" t="s">
        <v>46</v>
      </c>
      <c r="B83" s="123" t="s">
        <v>47</v>
      </c>
      <c r="C83" s="124"/>
      <c r="D83" s="124"/>
      <c r="E83" s="48" t="s">
        <v>35</v>
      </c>
      <c r="F83" s="3" t="s">
        <v>15</v>
      </c>
    </row>
    <row r="84" spans="1:6" ht="15" customHeight="1" x14ac:dyDescent="0.25">
      <c r="A84" s="49" t="s">
        <v>0</v>
      </c>
      <c r="B84" s="125" t="s">
        <v>48</v>
      </c>
      <c r="C84" s="126"/>
      <c r="D84" s="126"/>
      <c r="E84" s="50">
        <v>8.3299999999999999E-2</v>
      </c>
      <c r="F84" s="70">
        <f>$F$40*E84</f>
        <v>118.88</v>
      </c>
    </row>
    <row r="85" spans="1:6" ht="15" customHeight="1" x14ac:dyDescent="0.25">
      <c r="A85" s="49" t="s">
        <v>1</v>
      </c>
      <c r="B85" s="125" t="s">
        <v>49</v>
      </c>
      <c r="C85" s="126"/>
      <c r="D85" s="126"/>
      <c r="E85" s="50">
        <v>2.7799999999999998E-2</v>
      </c>
      <c r="F85" s="70">
        <f>$F$40*E85</f>
        <v>39.67</v>
      </c>
    </row>
    <row r="86" spans="1:6" ht="15.75" customHeight="1" x14ac:dyDescent="0.25">
      <c r="A86" s="130" t="s">
        <v>50</v>
      </c>
      <c r="B86" s="130"/>
      <c r="C86" s="130"/>
      <c r="D86" s="130"/>
      <c r="E86" s="130"/>
      <c r="F86" s="70">
        <f>SUM(F84:F85)</f>
        <v>158.55000000000001</v>
      </c>
    </row>
    <row r="87" spans="1:6" ht="23.25" customHeight="1" x14ac:dyDescent="0.25">
      <c r="A87" s="49" t="s">
        <v>3</v>
      </c>
      <c r="B87" s="125" t="s">
        <v>51</v>
      </c>
      <c r="C87" s="126"/>
      <c r="D87" s="126"/>
      <c r="E87" s="51">
        <f>E69*(E84+E85)</f>
        <v>4.0899999999999999E-2</v>
      </c>
      <c r="F87" s="12">
        <f>F40*E87</f>
        <v>58.37</v>
      </c>
    </row>
    <row r="88" spans="1:6" x14ac:dyDescent="0.25">
      <c r="A88" s="131" t="s">
        <v>45</v>
      </c>
      <c r="B88" s="131"/>
      <c r="C88" s="131"/>
      <c r="D88" s="132"/>
      <c r="E88" s="56">
        <f>SUM(E84:E85,E87)</f>
        <v>0.152</v>
      </c>
      <c r="F88" s="57">
        <f>SUM(F86:F87)</f>
        <v>216.92</v>
      </c>
    </row>
    <row r="89" spans="1:6" ht="3.95" customHeight="1" x14ac:dyDescent="0.25"/>
    <row r="90" spans="1:6" x14ac:dyDescent="0.25">
      <c r="A90" t="s">
        <v>135</v>
      </c>
    </row>
    <row r="91" spans="1:6" ht="3.95" customHeight="1" x14ac:dyDescent="0.25"/>
    <row r="92" spans="1:6" ht="15" customHeight="1" x14ac:dyDescent="0.25">
      <c r="A92" s="3" t="s">
        <v>52</v>
      </c>
      <c r="B92" s="129" t="s">
        <v>53</v>
      </c>
      <c r="C92" s="133"/>
      <c r="D92" s="133"/>
      <c r="E92" s="48" t="s">
        <v>35</v>
      </c>
      <c r="F92" s="3" t="s">
        <v>15</v>
      </c>
    </row>
    <row r="93" spans="1:6" ht="15" customHeight="1" x14ac:dyDescent="0.25">
      <c r="A93" s="69" t="s">
        <v>0</v>
      </c>
      <c r="B93" s="91" t="s">
        <v>136</v>
      </c>
      <c r="C93" s="92"/>
      <c r="D93" s="92"/>
      <c r="E93" s="50">
        <v>8.0000000000000004E-4</v>
      </c>
      <c r="F93" s="70">
        <f>$F$40*E93</f>
        <v>1.1399999999999999</v>
      </c>
    </row>
    <row r="94" spans="1:6" ht="15" customHeight="1" x14ac:dyDescent="0.25">
      <c r="A94" s="69" t="s">
        <v>1</v>
      </c>
      <c r="B94" s="91" t="s">
        <v>55</v>
      </c>
      <c r="C94" s="92"/>
      <c r="D94" s="92"/>
      <c r="E94" s="51">
        <f>E69*E93</f>
        <v>2.9999999999999997E-4</v>
      </c>
      <c r="F94" s="70">
        <f>$F$40*E94</f>
        <v>0.43</v>
      </c>
    </row>
    <row r="95" spans="1:6" x14ac:dyDescent="0.25">
      <c r="A95" s="127" t="s">
        <v>45</v>
      </c>
      <c r="B95" s="127"/>
      <c r="C95" s="127"/>
      <c r="D95" s="128"/>
      <c r="E95" s="55">
        <f>SUM(E93:E94)</f>
        <v>1.1000000000000001E-3</v>
      </c>
      <c r="F95" s="14">
        <f>SUM(F93:F94)</f>
        <v>1.57</v>
      </c>
    </row>
    <row r="96" spans="1:6" ht="3.95" customHeight="1" x14ac:dyDescent="0.25">
      <c r="A96" s="4"/>
      <c r="B96" s="4"/>
      <c r="C96" s="4"/>
      <c r="D96" s="4"/>
      <c r="E96" s="4"/>
      <c r="F96" s="17"/>
    </row>
    <row r="97" spans="1:6" ht="15.75" customHeight="1" x14ac:dyDescent="0.25">
      <c r="A97" t="s">
        <v>94</v>
      </c>
    </row>
    <row r="98" spans="1:6" ht="3.95" customHeight="1" x14ac:dyDescent="0.25">
      <c r="A98" s="4"/>
      <c r="B98" s="4"/>
      <c r="C98" s="4"/>
      <c r="D98" s="4"/>
      <c r="E98" s="4"/>
      <c r="F98" s="17"/>
    </row>
    <row r="99" spans="1:6" ht="15.75" customHeight="1" x14ac:dyDescent="0.25">
      <c r="A99" s="3" t="s">
        <v>95</v>
      </c>
      <c r="B99" s="114" t="s">
        <v>96</v>
      </c>
      <c r="C99" s="114"/>
      <c r="D99" s="129"/>
      <c r="E99" s="48" t="s">
        <v>35</v>
      </c>
      <c r="F99" s="3" t="s">
        <v>15</v>
      </c>
    </row>
    <row r="100" spans="1:6" ht="15.75" customHeight="1" x14ac:dyDescent="0.25">
      <c r="A100" s="69" t="s">
        <v>0</v>
      </c>
      <c r="B100" s="112" t="s">
        <v>97</v>
      </c>
      <c r="C100" s="112"/>
      <c r="D100" s="91"/>
      <c r="E100" s="50">
        <v>4.1999999999999997E-3</v>
      </c>
      <c r="F100" s="70">
        <f>$F$40*E100</f>
        <v>5.99</v>
      </c>
    </row>
    <row r="101" spans="1:6" ht="15.75" customHeight="1" x14ac:dyDescent="0.25">
      <c r="A101" s="69" t="s">
        <v>1</v>
      </c>
      <c r="B101" s="112" t="s">
        <v>98</v>
      </c>
      <c r="C101" s="112"/>
      <c r="D101" s="91"/>
      <c r="E101" s="50">
        <f>E66*E100</f>
        <v>2.9999999999999997E-4</v>
      </c>
      <c r="F101" s="70">
        <f t="shared" ref="F101:F105" si="1">$F$40*E101</f>
        <v>0.43</v>
      </c>
    </row>
    <row r="102" spans="1:6" ht="15.75" customHeight="1" x14ac:dyDescent="0.25">
      <c r="A102" s="69" t="s">
        <v>3</v>
      </c>
      <c r="B102" s="112" t="s">
        <v>99</v>
      </c>
      <c r="C102" s="112"/>
      <c r="D102" s="91"/>
      <c r="E102" s="50">
        <v>4.3499999999999997E-2</v>
      </c>
      <c r="F102" s="70">
        <f t="shared" si="1"/>
        <v>62.08</v>
      </c>
    </row>
    <row r="103" spans="1:6" ht="15.75" customHeight="1" x14ac:dyDescent="0.25">
      <c r="A103" s="69" t="s">
        <v>5</v>
      </c>
      <c r="B103" s="112" t="s">
        <v>100</v>
      </c>
      <c r="C103" s="112"/>
      <c r="D103" s="91"/>
      <c r="E103" s="50">
        <v>4.0000000000000002E-4</v>
      </c>
      <c r="F103" s="70">
        <f t="shared" si="1"/>
        <v>0.56999999999999995</v>
      </c>
    </row>
    <row r="104" spans="1:6" x14ac:dyDescent="0.25">
      <c r="A104" s="69" t="s">
        <v>18</v>
      </c>
      <c r="B104" s="112" t="s">
        <v>101</v>
      </c>
      <c r="C104" s="112"/>
      <c r="D104" s="91"/>
      <c r="E104" s="50">
        <f>E69*E103</f>
        <v>1E-4</v>
      </c>
      <c r="F104" s="70">
        <f t="shared" si="1"/>
        <v>0.14000000000000001</v>
      </c>
    </row>
    <row r="105" spans="1:6" x14ac:dyDescent="0.25">
      <c r="A105" s="69" t="s">
        <v>19</v>
      </c>
      <c r="B105" s="112" t="s">
        <v>102</v>
      </c>
      <c r="C105" s="112"/>
      <c r="D105" s="91"/>
      <c r="E105" s="50">
        <v>0.04</v>
      </c>
      <c r="F105" s="70">
        <f t="shared" si="1"/>
        <v>57.08</v>
      </c>
    </row>
    <row r="106" spans="1:6" x14ac:dyDescent="0.25">
      <c r="A106" s="127" t="s">
        <v>45</v>
      </c>
      <c r="B106" s="127"/>
      <c r="C106" s="127"/>
      <c r="D106" s="128"/>
      <c r="E106" s="55">
        <f>SUM(E100:E105)</f>
        <v>8.8499999999999995E-2</v>
      </c>
      <c r="F106" s="14">
        <f>SUM(F100:F105)</f>
        <v>126.29</v>
      </c>
    </row>
    <row r="107" spans="1:6" ht="3.95" customHeight="1" x14ac:dyDescent="0.25">
      <c r="A107" s="4"/>
      <c r="B107" s="4"/>
      <c r="C107" s="4"/>
      <c r="D107" s="4"/>
      <c r="E107" s="4"/>
      <c r="F107" s="17"/>
    </row>
    <row r="108" spans="1:6" x14ac:dyDescent="0.25">
      <c r="A108" t="s">
        <v>103</v>
      </c>
      <c r="B108" s="4"/>
      <c r="C108" s="4"/>
      <c r="D108" s="4"/>
      <c r="E108" s="4"/>
      <c r="F108" s="17"/>
    </row>
    <row r="109" spans="1:6" ht="3.95" customHeight="1" x14ac:dyDescent="0.25">
      <c r="A109" s="4"/>
      <c r="B109" s="4"/>
      <c r="C109" s="4"/>
      <c r="D109" s="4"/>
      <c r="E109" s="4"/>
      <c r="F109" s="17"/>
    </row>
    <row r="110" spans="1:6" x14ac:dyDescent="0.25">
      <c r="A110" s="3" t="s">
        <v>104</v>
      </c>
      <c r="B110" s="114" t="s">
        <v>105</v>
      </c>
      <c r="C110" s="114"/>
      <c r="D110" s="129"/>
      <c r="E110" s="53" t="s">
        <v>35</v>
      </c>
      <c r="F110" s="19" t="s">
        <v>15</v>
      </c>
    </row>
    <row r="111" spans="1:6" x14ac:dyDescent="0.25">
      <c r="A111" s="69" t="s">
        <v>0</v>
      </c>
      <c r="B111" s="112" t="s">
        <v>106</v>
      </c>
      <c r="C111" s="112"/>
      <c r="D111" s="91"/>
      <c r="E111" s="50">
        <v>8.3299999999999999E-2</v>
      </c>
      <c r="F111" s="70">
        <f t="shared" ref="F111:F117" si="2">$F$40*E111</f>
        <v>118.88</v>
      </c>
    </row>
    <row r="112" spans="1:6" x14ac:dyDescent="0.25">
      <c r="A112" s="69" t="s">
        <v>1</v>
      </c>
      <c r="B112" s="112" t="s">
        <v>107</v>
      </c>
      <c r="C112" s="112"/>
      <c r="D112" s="91"/>
      <c r="E112" s="50">
        <v>1.66E-2</v>
      </c>
      <c r="F112" s="70">
        <f t="shared" si="2"/>
        <v>23.69</v>
      </c>
    </row>
    <row r="113" spans="1:6" x14ac:dyDescent="0.25">
      <c r="A113" s="69" t="s">
        <v>3</v>
      </c>
      <c r="B113" s="112" t="s">
        <v>108</v>
      </c>
      <c r="C113" s="112"/>
      <c r="D113" s="91"/>
      <c r="E113" s="50">
        <v>2.0000000000000001E-4</v>
      </c>
      <c r="F113" s="70">
        <f t="shared" si="2"/>
        <v>0.28999999999999998</v>
      </c>
    </row>
    <row r="114" spans="1:6" x14ac:dyDescent="0.25">
      <c r="A114" s="69" t="s">
        <v>5</v>
      </c>
      <c r="B114" s="112" t="s">
        <v>109</v>
      </c>
      <c r="C114" s="112"/>
      <c r="D114" s="91"/>
      <c r="E114" s="50">
        <v>7.3000000000000001E-3</v>
      </c>
      <c r="F114" s="70">
        <f t="shared" si="2"/>
        <v>10.42</v>
      </c>
    </row>
    <row r="115" spans="1:6" x14ac:dyDescent="0.25">
      <c r="A115" s="69" t="s">
        <v>18</v>
      </c>
      <c r="B115" s="112" t="s">
        <v>110</v>
      </c>
      <c r="C115" s="112"/>
      <c r="D115" s="91"/>
      <c r="E115" s="50">
        <v>2.7000000000000001E-3</v>
      </c>
      <c r="F115" s="70">
        <f t="shared" si="2"/>
        <v>3.85</v>
      </c>
    </row>
    <row r="116" spans="1:6" ht="15.75" customHeight="1" x14ac:dyDescent="0.25">
      <c r="A116" s="91" t="s">
        <v>50</v>
      </c>
      <c r="B116" s="92"/>
      <c r="C116" s="92"/>
      <c r="D116" s="92"/>
      <c r="E116" s="50">
        <f>SUM(E111:E115)</f>
        <v>0.1101</v>
      </c>
      <c r="F116" s="18">
        <f>SUM(F111:F115)</f>
        <v>157.13</v>
      </c>
    </row>
    <row r="117" spans="1:6" x14ac:dyDescent="0.25">
      <c r="A117" s="69" t="s">
        <v>20</v>
      </c>
      <c r="B117" s="112" t="s">
        <v>111</v>
      </c>
      <c r="C117" s="112"/>
      <c r="D117" s="91"/>
      <c r="E117" s="51">
        <f>E69*(SUM(E111:E115))</f>
        <v>4.0500000000000001E-2</v>
      </c>
      <c r="F117" s="70">
        <f t="shared" si="2"/>
        <v>57.8</v>
      </c>
    </row>
    <row r="118" spans="1:6" ht="15" customHeight="1" x14ac:dyDescent="0.25">
      <c r="A118" s="128" t="s">
        <v>45</v>
      </c>
      <c r="B118" s="134"/>
      <c r="C118" s="134"/>
      <c r="D118" s="134"/>
      <c r="E118" s="55">
        <f>SUM(E116:E117)</f>
        <v>0.15060000000000001</v>
      </c>
      <c r="F118" s="14">
        <f>SUM(F116:F117)</f>
        <v>214.93</v>
      </c>
    </row>
    <row r="119" spans="1:6" ht="3.95" customHeight="1" x14ac:dyDescent="0.25">
      <c r="A119" s="4"/>
      <c r="B119" s="4"/>
      <c r="C119" s="4"/>
      <c r="D119" s="4"/>
      <c r="E119" s="4"/>
      <c r="F119" s="17"/>
    </row>
    <row r="120" spans="1:6" x14ac:dyDescent="0.25">
      <c r="A120" t="s">
        <v>112</v>
      </c>
      <c r="C120" s="4"/>
      <c r="D120" s="4"/>
      <c r="E120" s="4"/>
      <c r="F120" s="17"/>
    </row>
    <row r="121" spans="1:6" ht="3.95" customHeight="1" x14ac:dyDescent="0.25">
      <c r="A121" s="4"/>
      <c r="B121" s="4"/>
      <c r="C121" s="4"/>
      <c r="D121" s="4"/>
      <c r="E121" s="4"/>
      <c r="F121" s="17"/>
    </row>
    <row r="122" spans="1:6" x14ac:dyDescent="0.25">
      <c r="A122" s="3">
        <v>4</v>
      </c>
      <c r="B122" s="114" t="s">
        <v>113</v>
      </c>
      <c r="C122" s="114"/>
      <c r="D122" s="129"/>
      <c r="E122" s="53" t="s">
        <v>35</v>
      </c>
      <c r="F122" s="3" t="s">
        <v>15</v>
      </c>
    </row>
    <row r="123" spans="1:6" x14ac:dyDescent="0.25">
      <c r="A123" s="69" t="s">
        <v>33</v>
      </c>
      <c r="B123" s="112" t="s">
        <v>114</v>
      </c>
      <c r="C123" s="112"/>
      <c r="D123" s="91"/>
      <c r="E123" s="50">
        <f>E88</f>
        <v>0.152</v>
      </c>
      <c r="F123" s="20">
        <f>F88</f>
        <v>216.92</v>
      </c>
    </row>
    <row r="124" spans="1:6" x14ac:dyDescent="0.25">
      <c r="A124" s="69" t="s">
        <v>46</v>
      </c>
      <c r="B124" s="112" t="s">
        <v>34</v>
      </c>
      <c r="C124" s="112"/>
      <c r="D124" s="91"/>
      <c r="E124" s="50">
        <f>E69</f>
        <v>0.36799999999999999</v>
      </c>
      <c r="F124" s="20">
        <f>F69</f>
        <v>525.16999999999996</v>
      </c>
    </row>
    <row r="125" spans="1:6" x14ac:dyDescent="0.25">
      <c r="A125" s="69" t="s">
        <v>52</v>
      </c>
      <c r="B125" s="112" t="s">
        <v>54</v>
      </c>
      <c r="C125" s="112"/>
      <c r="D125" s="91"/>
      <c r="E125" s="50">
        <f>E95</f>
        <v>1.1000000000000001E-3</v>
      </c>
      <c r="F125" s="20">
        <f>F95</f>
        <v>1.57</v>
      </c>
    </row>
    <row r="126" spans="1:6" x14ac:dyDescent="0.25">
      <c r="A126" s="69" t="s">
        <v>95</v>
      </c>
      <c r="B126" s="112" t="s">
        <v>115</v>
      </c>
      <c r="C126" s="112"/>
      <c r="D126" s="91"/>
      <c r="E126" s="50">
        <f>E106</f>
        <v>8.8499999999999995E-2</v>
      </c>
      <c r="F126" s="20">
        <f>F106</f>
        <v>126.29</v>
      </c>
    </row>
    <row r="127" spans="1:6" x14ac:dyDescent="0.25">
      <c r="A127" s="69" t="s">
        <v>104</v>
      </c>
      <c r="B127" s="112" t="s">
        <v>116</v>
      </c>
      <c r="C127" s="112"/>
      <c r="D127" s="91"/>
      <c r="E127" s="50">
        <f>E118</f>
        <v>0.15060000000000001</v>
      </c>
      <c r="F127" s="20">
        <f>F118</f>
        <v>214.93</v>
      </c>
    </row>
    <row r="128" spans="1:6" x14ac:dyDescent="0.25">
      <c r="A128" s="128" t="s">
        <v>117</v>
      </c>
      <c r="B128" s="134"/>
      <c r="C128" s="134"/>
      <c r="D128" s="134"/>
      <c r="E128" s="55">
        <f>SUM(E123:E127)</f>
        <v>0.76019999999999999</v>
      </c>
      <c r="F128" s="21">
        <f>SUM(F123:F127)</f>
        <v>1084.8800000000001</v>
      </c>
    </row>
    <row r="129" spans="1:6" x14ac:dyDescent="0.25">
      <c r="A129" s="4"/>
      <c r="B129" s="4"/>
      <c r="C129" s="4"/>
      <c r="D129" s="4"/>
      <c r="E129" s="4"/>
      <c r="F129" s="17"/>
    </row>
    <row r="130" spans="1:6" x14ac:dyDescent="0.25">
      <c r="A130" s="4"/>
      <c r="B130" s="4"/>
      <c r="C130" s="4"/>
      <c r="D130" s="4"/>
      <c r="E130" s="4"/>
      <c r="F130" s="17"/>
    </row>
    <row r="131" spans="1:6" x14ac:dyDescent="0.25">
      <c r="A131" s="4"/>
      <c r="B131" s="4"/>
      <c r="C131" s="4"/>
      <c r="D131" s="4"/>
      <c r="E131" s="4"/>
      <c r="F131" s="17"/>
    </row>
    <row r="132" spans="1:6" x14ac:dyDescent="0.25">
      <c r="A132" s="4"/>
      <c r="B132" s="4"/>
      <c r="C132" s="4"/>
      <c r="D132" s="4"/>
      <c r="E132" s="4"/>
      <c r="F132" s="17"/>
    </row>
    <row r="133" spans="1:6" x14ac:dyDescent="0.25">
      <c r="A133" s="4"/>
      <c r="B133" s="4"/>
      <c r="C133" s="4"/>
      <c r="D133" s="4"/>
      <c r="E133" s="4"/>
      <c r="F133" s="17"/>
    </row>
    <row r="134" spans="1:6" x14ac:dyDescent="0.25">
      <c r="A134" s="4"/>
      <c r="B134" s="4"/>
      <c r="C134" s="4"/>
      <c r="D134" s="4"/>
      <c r="E134" s="4"/>
      <c r="F134" s="17"/>
    </row>
    <row r="135" spans="1:6" x14ac:dyDescent="0.25">
      <c r="A135" s="4"/>
      <c r="B135" s="4"/>
      <c r="C135" s="4"/>
      <c r="D135" s="4"/>
      <c r="E135" s="4"/>
      <c r="F135" s="17"/>
    </row>
    <row r="136" spans="1:6" x14ac:dyDescent="0.25">
      <c r="A136" s="4"/>
      <c r="B136" s="4"/>
      <c r="C136" s="4"/>
      <c r="D136" s="4"/>
      <c r="E136" s="4"/>
      <c r="F136" s="17"/>
    </row>
    <row r="137" spans="1:6" x14ac:dyDescent="0.25">
      <c r="A137" s="4"/>
      <c r="B137" s="4"/>
      <c r="C137" s="4"/>
      <c r="D137" s="4"/>
      <c r="E137" s="4"/>
      <c r="F137" s="17"/>
    </row>
    <row r="138" spans="1:6" x14ac:dyDescent="0.25">
      <c r="A138" s="4"/>
      <c r="B138" s="4"/>
      <c r="C138" s="4"/>
      <c r="D138" s="4"/>
      <c r="E138" s="4"/>
      <c r="F138" s="17"/>
    </row>
    <row r="139" spans="1:6" x14ac:dyDescent="0.25">
      <c r="A139" s="4"/>
      <c r="B139" s="4"/>
      <c r="C139" s="4"/>
      <c r="D139" s="4"/>
      <c r="E139" s="4"/>
      <c r="F139" s="17"/>
    </row>
    <row r="140" spans="1:6" x14ac:dyDescent="0.25">
      <c r="A140" s="4"/>
      <c r="B140" s="4"/>
      <c r="C140" s="4"/>
      <c r="D140" s="4"/>
      <c r="E140" s="4"/>
      <c r="F140" s="17"/>
    </row>
    <row r="141" spans="1:6" x14ac:dyDescent="0.25">
      <c r="A141" s="4"/>
      <c r="B141" s="4"/>
      <c r="C141" s="4"/>
      <c r="D141" s="4"/>
      <c r="E141" s="4"/>
      <c r="F141" s="17"/>
    </row>
    <row r="142" spans="1:6" ht="15" customHeight="1" x14ac:dyDescent="0.25">
      <c r="A142" s="122"/>
      <c r="B142" s="122"/>
      <c r="C142" s="122"/>
      <c r="D142" s="122"/>
      <c r="E142" s="122"/>
      <c r="F142" s="122"/>
    </row>
    <row r="143" spans="1:6" x14ac:dyDescent="0.25">
      <c r="A143" s="122"/>
      <c r="B143" s="122"/>
      <c r="C143" s="122"/>
      <c r="D143" s="122"/>
      <c r="E143" s="122"/>
      <c r="F143" s="122"/>
    </row>
    <row r="144" spans="1:6" x14ac:dyDescent="0.25">
      <c r="A144" s="4"/>
      <c r="B144" s="4"/>
      <c r="C144" s="4"/>
      <c r="D144" s="4"/>
      <c r="E144" s="4"/>
      <c r="F144" s="17"/>
    </row>
    <row r="145" spans="1:8" x14ac:dyDescent="0.25">
      <c r="A145" s="4"/>
      <c r="B145" s="4"/>
      <c r="C145" s="4"/>
      <c r="D145" s="4"/>
      <c r="E145" s="4"/>
      <c r="F145" s="17"/>
    </row>
    <row r="146" spans="1:8" x14ac:dyDescent="0.25">
      <c r="A146" s="4"/>
      <c r="B146" s="4"/>
      <c r="C146" s="4"/>
      <c r="D146" s="4"/>
      <c r="E146" s="4"/>
      <c r="F146" s="17"/>
    </row>
    <row r="147" spans="1:8" x14ac:dyDescent="0.25">
      <c r="A147" s="4"/>
      <c r="B147" s="4"/>
      <c r="C147" s="4"/>
      <c r="D147" s="4"/>
      <c r="E147" s="4"/>
      <c r="F147" s="17"/>
    </row>
    <row r="148" spans="1:8" x14ac:dyDescent="0.25">
      <c r="A148" s="4"/>
      <c r="B148" s="4"/>
      <c r="C148" s="4"/>
      <c r="D148" s="4"/>
      <c r="E148" s="4"/>
      <c r="F148" s="17"/>
    </row>
    <row r="149" spans="1:8" x14ac:dyDescent="0.25">
      <c r="A149" s="4"/>
      <c r="B149" s="4"/>
      <c r="C149" s="4"/>
      <c r="D149" s="4"/>
      <c r="E149" s="4"/>
      <c r="F149" s="17"/>
    </row>
    <row r="150" spans="1:8" x14ac:dyDescent="0.25">
      <c r="A150" s="4"/>
      <c r="B150" s="4"/>
      <c r="C150" s="4"/>
      <c r="D150" s="4"/>
      <c r="E150" s="4"/>
      <c r="F150" s="17"/>
    </row>
    <row r="152" spans="1:8" x14ac:dyDescent="0.25">
      <c r="A152" s="10" t="s">
        <v>56</v>
      </c>
    </row>
    <row r="154" spans="1:8" x14ac:dyDescent="0.25">
      <c r="A154" s="1"/>
      <c r="B154" s="111" t="s">
        <v>57</v>
      </c>
      <c r="C154" s="111"/>
      <c r="D154" s="111"/>
      <c r="E154" s="66" t="s">
        <v>35</v>
      </c>
      <c r="F154" s="66" t="s">
        <v>15</v>
      </c>
      <c r="G154" s="54"/>
    </row>
    <row r="155" spans="1:8" x14ac:dyDescent="0.25">
      <c r="A155" s="135" t="s">
        <v>0</v>
      </c>
      <c r="B155" s="137" t="s">
        <v>59</v>
      </c>
      <c r="C155" s="137"/>
      <c r="D155" s="137"/>
      <c r="E155" s="138">
        <v>0.15</v>
      </c>
      <c r="F155" s="140">
        <f>SUM(F40,F48,F55,F128)*E155</f>
        <v>413.54</v>
      </c>
      <c r="G155" s="36"/>
      <c r="H155" s="36"/>
    </row>
    <row r="156" spans="1:8" ht="34.5" customHeight="1" x14ac:dyDescent="0.25">
      <c r="A156" s="136"/>
      <c r="B156" s="142" t="s">
        <v>58</v>
      </c>
      <c r="C156" s="142"/>
      <c r="D156" s="142"/>
      <c r="E156" s="139"/>
      <c r="F156" s="141"/>
    </row>
    <row r="157" spans="1:8" x14ac:dyDescent="0.25">
      <c r="A157" s="135" t="s">
        <v>1</v>
      </c>
      <c r="B157" s="137" t="s">
        <v>61</v>
      </c>
      <c r="C157" s="137"/>
      <c r="D157" s="137"/>
      <c r="E157" s="138">
        <v>0.1</v>
      </c>
      <c r="F157" s="143">
        <f>(SUM(F40,F48,F55,F128)+F155)*E157</f>
        <v>317.05</v>
      </c>
      <c r="H157" s="36"/>
    </row>
    <row r="158" spans="1:8" ht="46.5" customHeight="1" x14ac:dyDescent="0.25">
      <c r="A158" s="136"/>
      <c r="B158" s="142" t="s">
        <v>60</v>
      </c>
      <c r="C158" s="142"/>
      <c r="D158" s="142"/>
      <c r="E158" s="139"/>
      <c r="F158" s="144"/>
    </row>
    <row r="159" spans="1:8" x14ac:dyDescent="0.25">
      <c r="A159" s="135" t="s">
        <v>3</v>
      </c>
      <c r="B159" s="137" t="s">
        <v>63</v>
      </c>
      <c r="C159" s="137"/>
      <c r="D159" s="146"/>
      <c r="E159" s="34"/>
      <c r="F159" s="25"/>
    </row>
    <row r="160" spans="1:8" ht="34.5" customHeight="1" x14ac:dyDescent="0.25">
      <c r="A160" s="145"/>
      <c r="B160" s="147" t="s">
        <v>62</v>
      </c>
      <c r="C160" s="148"/>
      <c r="D160" s="148"/>
      <c r="E160" s="148"/>
      <c r="F160" s="149"/>
    </row>
    <row r="161" spans="1:8" x14ac:dyDescent="0.25">
      <c r="A161" s="145"/>
      <c r="B161" s="112" t="s">
        <v>64</v>
      </c>
      <c r="C161" s="112"/>
      <c r="D161" s="91"/>
      <c r="E161" s="24"/>
      <c r="F161" s="23"/>
    </row>
    <row r="162" spans="1:8" x14ac:dyDescent="0.25">
      <c r="A162" s="145"/>
      <c r="B162" s="112" t="s">
        <v>65</v>
      </c>
      <c r="C162" s="112"/>
      <c r="D162" s="112"/>
      <c r="E162" s="16">
        <v>0.03</v>
      </c>
      <c r="F162" s="22">
        <f>E162*F175</f>
        <v>114.53</v>
      </c>
      <c r="H162" s="37"/>
    </row>
    <row r="163" spans="1:8" x14ac:dyDescent="0.25">
      <c r="A163" s="145"/>
      <c r="B163" s="112" t="s">
        <v>66</v>
      </c>
      <c r="C163" s="112"/>
      <c r="D163" s="112"/>
      <c r="E163" s="16">
        <v>6.4999999999999997E-3</v>
      </c>
      <c r="F163" s="22">
        <f>E163*F175</f>
        <v>24.82</v>
      </c>
      <c r="H163" s="38"/>
    </row>
    <row r="164" spans="1:8" ht="15" customHeight="1" x14ac:dyDescent="0.25">
      <c r="A164" s="145"/>
      <c r="B164" s="91" t="s">
        <v>67</v>
      </c>
      <c r="C164" s="92"/>
      <c r="D164" s="92"/>
      <c r="E164" s="35"/>
      <c r="F164" s="23"/>
      <c r="H164" s="38"/>
    </row>
    <row r="165" spans="1:8" x14ac:dyDescent="0.25">
      <c r="A165" s="136"/>
      <c r="B165" s="112" t="s">
        <v>68</v>
      </c>
      <c r="C165" s="112"/>
      <c r="D165" s="112"/>
      <c r="E165" s="16">
        <v>0.05</v>
      </c>
      <c r="F165" s="22">
        <f>E165*F175</f>
        <v>190.89</v>
      </c>
      <c r="H165" s="36"/>
    </row>
    <row r="166" spans="1:8" x14ac:dyDescent="0.25">
      <c r="A166" s="154" t="s">
        <v>69</v>
      </c>
      <c r="B166" s="155"/>
      <c r="C166" s="155"/>
      <c r="D166" s="156"/>
      <c r="E166" s="31"/>
      <c r="F166" s="40">
        <f>SUM(F155:F158,F162:F163,F165)</f>
        <v>1060.83</v>
      </c>
    </row>
    <row r="168" spans="1:8" x14ac:dyDescent="0.25">
      <c r="A168" s="1"/>
      <c r="B168" s="111" t="s">
        <v>70</v>
      </c>
      <c r="C168" s="111"/>
      <c r="D168" s="111"/>
      <c r="E168" s="111"/>
      <c r="F168" s="66" t="s">
        <v>15</v>
      </c>
    </row>
    <row r="169" spans="1:8" x14ac:dyDescent="0.25">
      <c r="A169" s="67" t="s">
        <v>0</v>
      </c>
      <c r="B169" s="117" t="s">
        <v>71</v>
      </c>
      <c r="C169" s="117"/>
      <c r="D169" s="117"/>
      <c r="E169" s="117"/>
      <c r="F169" s="70">
        <f>F40</f>
        <v>1427.08</v>
      </c>
    </row>
    <row r="170" spans="1:8" ht="15.75" customHeight="1" x14ac:dyDescent="0.25">
      <c r="A170" s="67" t="s">
        <v>1</v>
      </c>
      <c r="B170" s="117" t="s">
        <v>72</v>
      </c>
      <c r="C170" s="117"/>
      <c r="D170" s="117"/>
      <c r="E170" s="117"/>
      <c r="F170" s="70">
        <f>F48</f>
        <v>145</v>
      </c>
    </row>
    <row r="171" spans="1:8" ht="15.75" customHeight="1" x14ac:dyDescent="0.25">
      <c r="A171" s="67" t="s">
        <v>3</v>
      </c>
      <c r="B171" s="117" t="s">
        <v>73</v>
      </c>
      <c r="C171" s="117"/>
      <c r="D171" s="117"/>
      <c r="E171" s="117"/>
      <c r="F171" s="70">
        <f>F55</f>
        <v>100</v>
      </c>
    </row>
    <row r="172" spans="1:8" ht="15.75" customHeight="1" x14ac:dyDescent="0.25">
      <c r="A172" s="67" t="s">
        <v>5</v>
      </c>
      <c r="B172" s="117" t="s">
        <v>74</v>
      </c>
      <c r="C172" s="117"/>
      <c r="D172" s="117"/>
      <c r="E172" s="117"/>
      <c r="F172" s="70">
        <f>F128</f>
        <v>1084.8800000000001</v>
      </c>
    </row>
    <row r="173" spans="1:8" x14ac:dyDescent="0.25">
      <c r="A173" s="112" t="s">
        <v>75</v>
      </c>
      <c r="B173" s="112"/>
      <c r="C173" s="112"/>
      <c r="D173" s="112"/>
      <c r="E173" s="112"/>
      <c r="F173" s="70">
        <f>SUM(F169:F172)</f>
        <v>2756.96</v>
      </c>
    </row>
    <row r="174" spans="1:8" ht="15.75" customHeight="1" x14ac:dyDescent="0.25">
      <c r="A174" s="67" t="s">
        <v>18</v>
      </c>
      <c r="B174" s="150" t="s">
        <v>76</v>
      </c>
      <c r="C174" s="151"/>
      <c r="D174" s="151"/>
      <c r="E174" s="152"/>
      <c r="F174" s="12">
        <f>F166</f>
        <v>1060.83</v>
      </c>
    </row>
    <row r="175" spans="1:8" x14ac:dyDescent="0.25">
      <c r="A175" s="153" t="s">
        <v>77</v>
      </c>
      <c r="B175" s="153"/>
      <c r="C175" s="153"/>
      <c r="D175" s="153"/>
      <c r="E175" s="153"/>
      <c r="F175" s="39">
        <f>(F173+F155+F157)/(1-SUM(E162,E163,E165))</f>
        <v>3817.79</v>
      </c>
    </row>
    <row r="176" spans="1:8" x14ac:dyDescent="0.25">
      <c r="A176" s="111" t="s">
        <v>120</v>
      </c>
      <c r="B176" s="111"/>
      <c r="C176" s="111"/>
      <c r="D176" s="111"/>
      <c r="E176" s="111"/>
      <c r="F176" s="39">
        <f>F175*2</f>
        <v>7635.58</v>
      </c>
    </row>
    <row r="177" spans="1:11" x14ac:dyDescent="0.25">
      <c r="H177" s="38"/>
      <c r="I177" s="73"/>
      <c r="J177" s="38"/>
      <c r="K177" s="36"/>
    </row>
    <row r="178" spans="1:11" x14ac:dyDescent="0.25">
      <c r="C178" t="s">
        <v>155</v>
      </c>
      <c r="H178" s="38"/>
      <c r="I178" s="73"/>
      <c r="J178" s="38"/>
      <c r="K178" s="36"/>
    </row>
    <row r="179" spans="1:11" x14ac:dyDescent="0.25">
      <c r="H179" s="38"/>
      <c r="I179" s="73"/>
      <c r="J179" s="38"/>
      <c r="K179" s="36"/>
    </row>
    <row r="180" spans="1:11" x14ac:dyDescent="0.25">
      <c r="H180" s="38"/>
      <c r="I180" s="73"/>
      <c r="J180" s="38"/>
      <c r="K180" s="36"/>
    </row>
    <row r="181" spans="1:11" x14ac:dyDescent="0.25">
      <c r="H181" s="38"/>
      <c r="I181" s="72"/>
      <c r="J181" s="38"/>
    </row>
    <row r="183" spans="1:11" x14ac:dyDescent="0.25">
      <c r="A183" s="10"/>
    </row>
    <row r="184" spans="1:11" x14ac:dyDescent="0.25">
      <c r="A184" s="32"/>
      <c r="I184" s="36"/>
      <c r="J184" s="36"/>
    </row>
    <row r="185" spans="1:11" x14ac:dyDescent="0.25">
      <c r="A185" s="33"/>
      <c r="I185" s="36"/>
      <c r="J185" s="36"/>
    </row>
    <row r="186" spans="1:11" x14ac:dyDescent="0.25">
      <c r="I186" s="36"/>
      <c r="J186" s="36"/>
    </row>
    <row r="187" spans="1:11" x14ac:dyDescent="0.25">
      <c r="I187" s="36"/>
      <c r="J187" s="36"/>
    </row>
    <row r="188" spans="1:11" x14ac:dyDescent="0.25">
      <c r="J188" s="36"/>
    </row>
    <row r="189" spans="1:11" x14ac:dyDescent="0.25">
      <c r="A189" s="10"/>
    </row>
    <row r="201" spans="1:6" ht="15" customHeight="1" x14ac:dyDescent="0.25">
      <c r="A201" s="122"/>
      <c r="B201" s="122"/>
      <c r="C201" s="122"/>
      <c r="D201" s="122"/>
      <c r="E201" s="122"/>
      <c r="F201" s="122"/>
    </row>
    <row r="202" spans="1:6" x14ac:dyDescent="0.25">
      <c r="A202" s="122"/>
      <c r="B202" s="122"/>
      <c r="C202" s="122"/>
      <c r="D202" s="122"/>
      <c r="E202" s="122"/>
      <c r="F202" s="122"/>
    </row>
  </sheetData>
  <mergeCells count="123">
    <mergeCell ref="A176:E176"/>
    <mergeCell ref="A201:F202"/>
    <mergeCell ref="B170:E170"/>
    <mergeCell ref="B171:E171"/>
    <mergeCell ref="B172:E172"/>
    <mergeCell ref="A173:E173"/>
    <mergeCell ref="B174:E174"/>
    <mergeCell ref="A175:E175"/>
    <mergeCell ref="B163:D163"/>
    <mergeCell ref="B164:D164"/>
    <mergeCell ref="B165:D165"/>
    <mergeCell ref="A166:D166"/>
    <mergeCell ref="B168:E168"/>
    <mergeCell ref="B169:E169"/>
    <mergeCell ref="A157:A158"/>
    <mergeCell ref="B157:D157"/>
    <mergeCell ref="E157:E158"/>
    <mergeCell ref="F157:F158"/>
    <mergeCell ref="B158:D158"/>
    <mergeCell ref="A159:A165"/>
    <mergeCell ref="B159:D159"/>
    <mergeCell ref="B160:F160"/>
    <mergeCell ref="B161:D161"/>
    <mergeCell ref="B162:D162"/>
    <mergeCell ref="B127:D127"/>
    <mergeCell ref="A128:D128"/>
    <mergeCell ref="A142:F143"/>
    <mergeCell ref="B154:D154"/>
    <mergeCell ref="A155:A156"/>
    <mergeCell ref="B155:D155"/>
    <mergeCell ref="E155:E156"/>
    <mergeCell ref="F155:F156"/>
    <mergeCell ref="B156:D156"/>
    <mergeCell ref="A118:D118"/>
    <mergeCell ref="B122:D122"/>
    <mergeCell ref="B123:D123"/>
    <mergeCell ref="B124:D124"/>
    <mergeCell ref="B125:D125"/>
    <mergeCell ref="B126:D126"/>
    <mergeCell ref="B112:D112"/>
    <mergeCell ref="B113:D113"/>
    <mergeCell ref="B114:D114"/>
    <mergeCell ref="B115:D115"/>
    <mergeCell ref="A116:D116"/>
    <mergeCell ref="B117:D117"/>
    <mergeCell ref="B103:D103"/>
    <mergeCell ref="B104:D104"/>
    <mergeCell ref="B105:D105"/>
    <mergeCell ref="A106:D106"/>
    <mergeCell ref="B110:D110"/>
    <mergeCell ref="B111:D111"/>
    <mergeCell ref="B94:D94"/>
    <mergeCell ref="A95:D95"/>
    <mergeCell ref="B99:D99"/>
    <mergeCell ref="B100:D100"/>
    <mergeCell ref="B101:D101"/>
    <mergeCell ref="B102:D102"/>
    <mergeCell ref="B85:D85"/>
    <mergeCell ref="A86:E86"/>
    <mergeCell ref="B87:D87"/>
    <mergeCell ref="A88:D88"/>
    <mergeCell ref="B92:D92"/>
    <mergeCell ref="B93:D93"/>
    <mergeCell ref="B67:D67"/>
    <mergeCell ref="B68:D68"/>
    <mergeCell ref="A69:D69"/>
    <mergeCell ref="A70:F71"/>
    <mergeCell ref="B83:D83"/>
    <mergeCell ref="B84:D84"/>
    <mergeCell ref="B61:D61"/>
    <mergeCell ref="B62:D62"/>
    <mergeCell ref="B63:D63"/>
    <mergeCell ref="B64:D64"/>
    <mergeCell ref="B65:D65"/>
    <mergeCell ref="B66:D66"/>
    <mergeCell ref="B52:E52"/>
    <mergeCell ref="B53:E53"/>
    <mergeCell ref="B54:E54"/>
    <mergeCell ref="B55:E55"/>
    <mergeCell ref="B60:D60"/>
    <mergeCell ref="B41:E41"/>
    <mergeCell ref="B44:E44"/>
    <mergeCell ref="B45:E45"/>
    <mergeCell ref="B46:E46"/>
    <mergeCell ref="B47:E47"/>
    <mergeCell ref="B48:E48"/>
    <mergeCell ref="B35:E35"/>
    <mergeCell ref="B36:E36"/>
    <mergeCell ref="B37:E37"/>
    <mergeCell ref="B38:E38"/>
    <mergeCell ref="B39:E39"/>
    <mergeCell ref="B40:E40"/>
    <mergeCell ref="B29:E29"/>
    <mergeCell ref="B30:E30"/>
    <mergeCell ref="B31:D31"/>
    <mergeCell ref="B32:E32"/>
    <mergeCell ref="B33:E33"/>
    <mergeCell ref="B34:E34"/>
    <mergeCell ref="A20:F20"/>
    <mergeCell ref="B21:E21"/>
    <mergeCell ref="B22:E22"/>
    <mergeCell ref="B23:E23"/>
    <mergeCell ref="B24:F24"/>
    <mergeCell ref="B25:E25"/>
    <mergeCell ref="A18:B18"/>
    <mergeCell ref="D18:F18"/>
    <mergeCell ref="A19:B19"/>
    <mergeCell ref="D19:F19"/>
    <mergeCell ref="A13:B13"/>
    <mergeCell ref="C13:E13"/>
    <mergeCell ref="A14:B14"/>
    <mergeCell ref="C14:E14"/>
    <mergeCell ref="A15:B15"/>
    <mergeCell ref="C15:E15"/>
    <mergeCell ref="A7:F7"/>
    <mergeCell ref="A8:F8"/>
    <mergeCell ref="A9:F9"/>
    <mergeCell ref="A11:D11"/>
    <mergeCell ref="E11:F11"/>
    <mergeCell ref="A12:D12"/>
    <mergeCell ref="E12:F12"/>
    <mergeCell ref="A16:B16"/>
    <mergeCell ref="C16:E16"/>
  </mergeCells>
  <printOptions horizontalCentered="1"/>
  <pageMargins left="0.51181102362204722" right="0.51181102362204722" top="0.27559055118110237" bottom="0.36" header="0.19685039370078741" footer="0.17"/>
  <pageSetup paperSize="9" scale="8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7:H32"/>
  <sheetViews>
    <sheetView topLeftCell="A4" workbookViewId="0">
      <selection activeCell="E19" sqref="E19"/>
    </sheetView>
  </sheetViews>
  <sheetFormatPr defaultRowHeight="15" x14ac:dyDescent="0.25"/>
  <cols>
    <col min="1" max="1" width="3.85546875" customWidth="1"/>
    <col min="2" max="2" width="42.140625" customWidth="1"/>
    <col min="3" max="3" width="16" customWidth="1"/>
    <col min="4" max="4" width="13.85546875" customWidth="1"/>
    <col min="5" max="5" width="17.140625" customWidth="1"/>
    <col min="6" max="6" width="9.42578125" customWidth="1"/>
    <col min="7" max="7" width="13.140625" customWidth="1"/>
    <col min="8" max="8" width="14.5703125" customWidth="1"/>
  </cols>
  <sheetData>
    <row r="7" spans="1:8" ht="15.75" x14ac:dyDescent="0.25">
      <c r="B7" s="86" t="s">
        <v>143</v>
      </c>
      <c r="C7" s="86"/>
      <c r="D7" s="86"/>
      <c r="E7" s="86"/>
      <c r="F7" s="86"/>
      <c r="G7" s="86"/>
      <c r="H7" s="86"/>
    </row>
    <row r="9" spans="1:8" ht="31.5" x14ac:dyDescent="0.25">
      <c r="A9" s="157" t="s">
        <v>78</v>
      </c>
      <c r="B9" s="158"/>
      <c r="C9" s="6" t="s">
        <v>80</v>
      </c>
      <c r="D9" s="6" t="s">
        <v>82</v>
      </c>
      <c r="E9" s="6" t="s">
        <v>84</v>
      </c>
      <c r="F9" s="6" t="s">
        <v>89</v>
      </c>
      <c r="G9" s="6" t="s">
        <v>87</v>
      </c>
      <c r="H9" s="6" t="s">
        <v>134</v>
      </c>
    </row>
    <row r="10" spans="1:8" x14ac:dyDescent="0.25">
      <c r="A10" s="159" t="s">
        <v>79</v>
      </c>
      <c r="B10" s="160"/>
      <c r="C10" s="7" t="s">
        <v>81</v>
      </c>
      <c r="D10" s="7" t="s">
        <v>83</v>
      </c>
      <c r="E10" s="7" t="s">
        <v>85</v>
      </c>
      <c r="F10" s="7" t="s">
        <v>86</v>
      </c>
      <c r="G10" s="7" t="s">
        <v>88</v>
      </c>
      <c r="H10" s="7" t="s">
        <v>133</v>
      </c>
    </row>
    <row r="11" spans="1:8" ht="42" x14ac:dyDescent="0.25">
      <c r="A11" s="71">
        <v>1</v>
      </c>
      <c r="B11" s="5" t="s">
        <v>149</v>
      </c>
      <c r="C11" s="29">
        <f>'12h-Diu'!F171</f>
        <v>3281.28</v>
      </c>
      <c r="D11" s="26">
        <v>2</v>
      </c>
      <c r="E11" s="27">
        <f>C11*D11</f>
        <v>6562.56</v>
      </c>
      <c r="F11" s="26">
        <v>1</v>
      </c>
      <c r="G11" s="27">
        <f>F11*E11</f>
        <v>6562.56</v>
      </c>
      <c r="H11" s="27">
        <f>G11*12</f>
        <v>78750.720000000001</v>
      </c>
    </row>
    <row r="12" spans="1:8" ht="42" x14ac:dyDescent="0.25">
      <c r="A12" s="64">
        <v>2</v>
      </c>
      <c r="B12" s="5" t="s">
        <v>150</v>
      </c>
      <c r="C12" s="27">
        <f>'12h-not'!F175</f>
        <v>3817.79</v>
      </c>
      <c r="D12" s="28">
        <v>2</v>
      </c>
      <c r="E12" s="27">
        <f>C12*D12</f>
        <v>7635.58</v>
      </c>
      <c r="F12" s="28">
        <v>1</v>
      </c>
      <c r="G12" s="27">
        <f t="shared" ref="G12" si="0">F12*E12</f>
        <v>7635.58</v>
      </c>
      <c r="H12" s="27">
        <f t="shared" ref="H12" si="1">G12*12</f>
        <v>91626.96</v>
      </c>
    </row>
    <row r="13" spans="1:8" x14ac:dyDescent="0.25">
      <c r="A13" s="2"/>
      <c r="B13" s="44" t="s">
        <v>126</v>
      </c>
      <c r="C13" s="45"/>
      <c r="D13" s="45"/>
      <c r="E13" s="45"/>
      <c r="F13" s="46"/>
      <c r="G13" s="43">
        <f>SUM(G11:G12)</f>
        <v>14198.14</v>
      </c>
      <c r="H13" s="43">
        <f>SUM(H11:H12)</f>
        <v>170377.68</v>
      </c>
    </row>
    <row r="15" spans="1:8" x14ac:dyDescent="0.25">
      <c r="B15" s="10"/>
    </row>
    <row r="16" spans="1:8" x14ac:dyDescent="0.25">
      <c r="B16" t="s">
        <v>153</v>
      </c>
    </row>
    <row r="18" spans="1:6" x14ac:dyDescent="0.25">
      <c r="A18" s="83"/>
      <c r="B18" s="82"/>
      <c r="C18" s="82"/>
    </row>
    <row r="19" spans="1:6" x14ac:dyDescent="0.25">
      <c r="A19" s="85"/>
      <c r="B19" s="83"/>
      <c r="C19" s="84"/>
    </row>
    <row r="20" spans="1:6" x14ac:dyDescent="0.25">
      <c r="A20" s="161"/>
      <c r="B20" t="s">
        <v>154</v>
      </c>
    </row>
    <row r="21" spans="1:6" x14ac:dyDescent="0.25">
      <c r="A21" s="161"/>
    </row>
    <row r="27" spans="1:6" x14ac:dyDescent="0.25">
      <c r="A27" s="10"/>
    </row>
    <row r="28" spans="1:6" x14ac:dyDescent="0.25">
      <c r="A28" s="32"/>
    </row>
    <row r="29" spans="1:6" x14ac:dyDescent="0.25">
      <c r="A29" s="33"/>
    </row>
    <row r="31" spans="1:6" ht="15" customHeight="1" x14ac:dyDescent="0.25">
      <c r="A31" s="122"/>
      <c r="B31" s="122"/>
      <c r="C31" s="122"/>
      <c r="D31" s="122"/>
      <c r="E31" s="122"/>
      <c r="F31" s="122"/>
    </row>
    <row r="32" spans="1:6" x14ac:dyDescent="0.25">
      <c r="A32" s="122"/>
      <c r="B32" s="122"/>
      <c r="C32" s="122"/>
      <c r="D32" s="122"/>
      <c r="E32" s="122"/>
      <c r="F32" s="122"/>
    </row>
  </sheetData>
  <mergeCells count="5">
    <mergeCell ref="B7:H7"/>
    <mergeCell ref="A31:F32"/>
    <mergeCell ref="A9:B9"/>
    <mergeCell ref="A10:B10"/>
    <mergeCell ref="A20:A21"/>
  </mergeCells>
  <pageMargins left="0.51181102362204722" right="0.51181102362204722" top="0.27559055118110237" bottom="0.31496062992125984" header="0.15748031496062992" footer="0.19685039370078741"/>
  <pageSetup paperSize="9" scale="8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12h-Diu</vt:lpstr>
      <vt:lpstr>12h-not</vt:lpstr>
      <vt:lpstr>QUADRO.RESUMO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Windows Xp</dc:creator>
  <cp:lastModifiedBy>Marcio Guimaraes</cp:lastModifiedBy>
  <cp:lastPrinted>2014-08-08T13:57:00Z</cp:lastPrinted>
  <dcterms:created xsi:type="dcterms:W3CDTF">2011-06-29T12:18:22Z</dcterms:created>
  <dcterms:modified xsi:type="dcterms:W3CDTF">2014-08-08T14:48:17Z</dcterms:modified>
</cp:coreProperties>
</file>