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2120" windowHeight="8130" tabRatio="788" activeTab="3"/>
  </bookViews>
  <sheets>
    <sheet name="Diurno" sheetId="14" r:id="rId1"/>
    <sheet name="Noturno" sheetId="17" r:id="rId2"/>
    <sheet name="Quadro Resumo " sheetId="22" r:id="rId3"/>
    <sheet name="RESUMO Geral" sheetId="21" r:id="rId4"/>
  </sheets>
  <externalReferences>
    <externalReference r:id="rId5"/>
    <externalReference r:id="rId6"/>
  </externalReferences>
  <definedNames>
    <definedName name="_xlnm.Print_Area" localSheetId="0">Diurno!$A$1:$E$151</definedName>
    <definedName name="_xlnm.Print_Area" localSheetId="1">Noturno!$A$1:$E$151</definedName>
    <definedName name="_xlnm.Print_Area" localSheetId="2">'Quadro Resumo '!$A$1:$G$23</definedName>
  </definedNames>
  <calcPr calcId="144525"/>
</workbook>
</file>

<file path=xl/calcChain.xml><?xml version="1.0" encoding="utf-8"?>
<calcChain xmlns="http://schemas.openxmlformats.org/spreadsheetml/2006/main">
  <c r="E59" i="17" l="1"/>
  <c r="E58" i="17"/>
  <c r="D70" i="17"/>
  <c r="E70" i="17" s="1"/>
  <c r="D68" i="17"/>
  <c r="E68" i="17" s="1"/>
  <c r="D70" i="14"/>
  <c r="E70" i="14" s="1"/>
  <c r="D68" i="14" l="1"/>
  <c r="E68" i="14" s="1"/>
  <c r="E59" i="14"/>
  <c r="E58" i="14"/>
  <c r="E50" i="17" l="1"/>
  <c r="C49" i="17"/>
  <c r="E49" i="17" s="1"/>
  <c r="C46" i="17"/>
  <c r="E46" i="17" s="1"/>
  <c r="C47" i="17"/>
  <c r="E47" i="17" s="1"/>
  <c r="D49" i="14"/>
  <c r="E49" i="14" s="1"/>
  <c r="E73" i="14"/>
  <c r="E147" i="14" s="1"/>
  <c r="E45" i="14"/>
  <c r="E57" i="14" s="1"/>
  <c r="C48" i="14"/>
  <c r="E48" i="14" s="1"/>
  <c r="E45" i="17"/>
  <c r="E57" i="17" s="1"/>
  <c r="C48" i="17"/>
  <c r="E48" i="17" s="1"/>
  <c r="E73" i="17"/>
  <c r="E147" i="17" s="1"/>
  <c r="D87" i="17"/>
  <c r="D121" i="17" s="1"/>
  <c r="D101" i="17"/>
  <c r="D122" i="17" s="1"/>
  <c r="D112" i="17"/>
  <c r="D123" i="17" s="1"/>
  <c r="D117" i="17"/>
  <c r="D124" i="17" s="1"/>
  <c r="F135" i="17"/>
  <c r="D137" i="17"/>
  <c r="D87" i="14"/>
  <c r="D101" i="14"/>
  <c r="D122" i="14" s="1"/>
  <c r="D112" i="14"/>
  <c r="D123" i="14" s="1"/>
  <c r="D117" i="14"/>
  <c r="D124" i="14" s="1"/>
  <c r="D121" i="14"/>
  <c r="F135" i="14"/>
  <c r="D137" i="14"/>
  <c r="E63" i="17" l="1"/>
  <c r="E146" i="17" s="1"/>
  <c r="D126" i="17"/>
  <c r="D126" i="14"/>
  <c r="E63" i="14"/>
  <c r="E146" i="14" s="1"/>
  <c r="E51" i="14"/>
  <c r="E53" i="14" s="1"/>
  <c r="E51" i="17"/>
  <c r="E53" i="17" s="1"/>
  <c r="E107" i="14" l="1"/>
  <c r="E109" i="14"/>
  <c r="E111" i="14"/>
  <c r="E106" i="14"/>
  <c r="E108" i="14"/>
  <c r="E110" i="14"/>
  <c r="E97" i="14"/>
  <c r="E107" i="17"/>
  <c r="E109" i="17"/>
  <c r="E111" i="17"/>
  <c r="E106" i="17"/>
  <c r="E108" i="17"/>
  <c r="E110" i="17"/>
  <c r="E81" i="17"/>
  <c r="E98" i="17"/>
  <c r="E100" i="17"/>
  <c r="E97" i="17"/>
  <c r="E99" i="17"/>
  <c r="E86" i="17"/>
  <c r="E94" i="17"/>
  <c r="E105" i="17"/>
  <c r="E145" i="17"/>
  <c r="E83" i="17"/>
  <c r="E84" i="17"/>
  <c r="E81" i="14"/>
  <c r="E116" i="14"/>
  <c r="E117" i="14" s="1"/>
  <c r="E124" i="14" s="1"/>
  <c r="E145" i="14"/>
  <c r="E85" i="14"/>
  <c r="E100" i="14"/>
  <c r="E82" i="14"/>
  <c r="E96" i="14"/>
  <c r="E99" i="14"/>
  <c r="E84" i="14"/>
  <c r="E93" i="14"/>
  <c r="E79" i="14"/>
  <c r="E95" i="14"/>
  <c r="E86" i="14"/>
  <c r="E105" i="14"/>
  <c r="E94" i="14"/>
  <c r="E80" i="14"/>
  <c r="E98" i="14"/>
  <c r="E83" i="14"/>
  <c r="E96" i="17"/>
  <c r="E79" i="17"/>
  <c r="E95" i="17"/>
  <c r="E112" i="17"/>
  <c r="E123" i="17" s="1"/>
  <c r="E80" i="17"/>
  <c r="E85" i="17"/>
  <c r="E82" i="17"/>
  <c r="E93" i="17"/>
  <c r="E116" i="17"/>
  <c r="E117" i="17" s="1"/>
  <c r="E124" i="17" s="1"/>
  <c r="E101" i="17" l="1"/>
  <c r="E122" i="17" s="1"/>
  <c r="E87" i="17"/>
  <c r="E121" i="17" s="1"/>
  <c r="E112" i="14"/>
  <c r="E123" i="14" s="1"/>
  <c r="E87" i="14"/>
  <c r="E121" i="14" s="1"/>
  <c r="E101" i="14"/>
  <c r="E122" i="14" s="1"/>
  <c r="E126" i="17" l="1"/>
  <c r="E136" i="17" s="1"/>
  <c r="E126" i="14"/>
  <c r="E148" i="14" s="1"/>
  <c r="E149" i="14" s="1"/>
  <c r="E148" i="17" l="1"/>
  <c r="E149" i="17" s="1"/>
  <c r="E130" i="17"/>
  <c r="E132" i="17" s="1"/>
  <c r="E136" i="14"/>
  <c r="E130" i="14"/>
  <c r="E134" i="17"/>
  <c r="E133" i="17" l="1"/>
  <c r="G135" i="17"/>
  <c r="E137" i="17"/>
  <c r="E150" i="17" s="1"/>
  <c r="E151" i="17" s="1"/>
  <c r="E134" i="14"/>
  <c r="G135" i="14"/>
  <c r="E133" i="14"/>
  <c r="E132" i="14"/>
  <c r="E12" i="22" l="1"/>
  <c r="C12" i="22" s="1"/>
  <c r="D15" i="21"/>
  <c r="E15" i="21" s="1"/>
  <c r="E137" i="14"/>
  <c r="E150" i="14" s="1"/>
  <c r="E151" i="14" s="1"/>
  <c r="D14" i="21" s="1"/>
  <c r="E14" i="21" s="1"/>
  <c r="E16" i="21" l="1"/>
  <c r="E17" i="21" s="1"/>
  <c r="G12" i="22"/>
  <c r="E11" i="22"/>
  <c r="C11" i="22" s="1"/>
  <c r="G11" i="22" l="1"/>
  <c r="G13" i="22" l="1"/>
</calcChain>
</file>

<file path=xl/sharedStrings.xml><?xml version="1.0" encoding="utf-8"?>
<sst xmlns="http://schemas.openxmlformats.org/spreadsheetml/2006/main" count="479" uniqueCount="170">
  <si>
    <t>Valor (R$)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</si>
  <si>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</si>
  <si>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</si>
  <si>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</si>
  <si>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</si>
  <si>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</si>
  <si>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</si>
  <si>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</si>
  <si>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</si>
  <si>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</si>
  <si>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</si>
  <si>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</si>
  <si>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</si>
  <si>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</si>
  <si>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 xml:space="preserve">D </t>
  </si>
  <si>
    <t>Nº de meses de execução contratual</t>
  </si>
  <si>
    <t>12 meses</t>
  </si>
  <si>
    <t>IDENTIFICAÇÃO DO SERVIÇO</t>
  </si>
  <si>
    <t>Tipo de serviço</t>
  </si>
  <si>
    <t>Unidade de Medida</t>
  </si>
  <si>
    <t>Descrição:</t>
  </si>
  <si>
    <t>Dados complementares para composição dos custos referente à mão de obra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</si>
  <si>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</si>
  <si>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</si>
  <si>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</si>
  <si>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Outros (especificar)</t>
  </si>
  <si>
    <t>TOTAL DA REMUNERAÇÃO</t>
  </si>
  <si>
    <t>MÓDULO 2: BENEFÍCIOS MENSAIS E DIÁRIOS</t>
  </si>
  <si>
    <t xml:space="preserve">Benefícios Mensais e Diários </t>
  </si>
  <si>
    <t>D</t>
  </si>
  <si>
    <t>Auxílio creche</t>
  </si>
  <si>
    <t>E</t>
  </si>
  <si>
    <t>Seguro de vida, invalidez e funeral</t>
  </si>
  <si>
    <t>F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</si>
  <si>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</si>
  <si>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</si>
  <si>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</si>
  <si>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 xml:space="preserve">Insumos Diversos </t>
  </si>
  <si>
    <t>Uniformes</t>
  </si>
  <si>
    <t>TOTAL DE INSUMOS DIVERSOS</t>
  </si>
  <si>
    <t>Nota: Valores mensais por empregado.</t>
  </si>
  <si>
    <t>MÓDULO 4: ENCARGOS SOCIAIS E TRABALHISTAS</t>
  </si>
  <si>
    <t>4.1</t>
  </si>
  <si>
    <t>%</t>
  </si>
  <si>
    <t>G</t>
  </si>
  <si>
    <t>H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</si>
  <si>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</si>
  <si>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</si>
  <si>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</si>
  <si>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4.2</t>
  </si>
  <si>
    <t>4.3</t>
  </si>
  <si>
    <t>4.4</t>
  </si>
  <si>
    <t>QUADRO-RESUMO - Módulo 4 - Encargos Sociais e Trabalhistas</t>
  </si>
  <si>
    <t>Módulo 4 - Encargos sociais e trabalhistas</t>
  </si>
  <si>
    <t>4.6</t>
  </si>
  <si>
    <t>MÓDULO 5: CUSTOS INDIRETOS, TRIBUTOS E LUCRO</t>
  </si>
  <si>
    <t xml:space="preserve">Custos Indiretos, Tributos e Lucro </t>
  </si>
  <si>
    <t>Custos Indiretos</t>
  </si>
  <si>
    <t xml:space="preserve">Tributos </t>
  </si>
  <si>
    <t>B4. Outros tributos (especificar)</t>
  </si>
  <si>
    <t>Lucro</t>
  </si>
  <si>
    <t>Notas: - Custos Indiretos, Tributos e Lucro por empregado.</t>
  </si>
  <si>
    <t xml:space="preserve"> - O valor referente a tributos é obtido aplicando-se o percentual sobre o valor do faturamento.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</si>
  <si>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</si>
  <si>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</si>
  <si>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</si>
  <si>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</si>
  <si>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</si>
  <si>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Custos indiretos, tributos e lucro</t>
  </si>
  <si>
    <t> Quantidade total a contratar (em função da unidade de medida)</t>
  </si>
  <si>
    <t>Jatobá/PE</t>
  </si>
  <si>
    <t>Coordenação</t>
  </si>
  <si>
    <t>Categoria profissional vinculada à execução contratual (STEALMOAIC-PE)</t>
  </si>
  <si>
    <t>Data-base da categoria (dia/mês/ano)</t>
  </si>
  <si>
    <t>Equipamentos de Proteção Individual (EPIs)</t>
  </si>
  <si>
    <t>GRUPO "A"</t>
  </si>
  <si>
    <t xml:space="preserve">INSS (Art. 22 inciso I da Lei 8.212/91) </t>
  </si>
  <si>
    <t>FGTS (Art. 15 da Lei 8030/90 art. 7° inciso III CF/88)</t>
  </si>
  <si>
    <t xml:space="preserve">Riscos Ambientais do Trabalho - RAT x FAP - (Decreto 3.048/1999, Anexo V e Decreto 6.957/2009)  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</si>
  <si>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</si>
  <si>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</si>
  <si>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</si>
  <si>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</si>
  <si>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</si>
  <si>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GRUPO "B"</t>
  </si>
  <si>
    <t>GRUPO "C"</t>
  </si>
  <si>
    <t>GRUPO "D"</t>
  </si>
  <si>
    <t>Incidência do grupo "A" sobre o grupo "B"</t>
  </si>
  <si>
    <t>-</t>
  </si>
  <si>
    <t>QUANT</t>
  </si>
  <si>
    <t>TOTAL MENSAL</t>
  </si>
  <si>
    <t>TOTAL 12 MESES</t>
  </si>
  <si>
    <t>B3. Tributos Municipais (ISSQN ou ISS)</t>
  </si>
  <si>
    <t>B1. Tributos Federais (COFINS/PIS)</t>
  </si>
  <si>
    <t>B2. Tributos Estaduais (especificar)</t>
  </si>
  <si>
    <t xml:space="preserve">MÃO-DE-OBRA VINCULADA À EXECUÇÃO CONTRATUAL </t>
  </si>
  <si>
    <t>Vigilância Patrimonial</t>
  </si>
  <si>
    <t>Vigilância</t>
  </si>
  <si>
    <t>Reserva Técnica</t>
  </si>
  <si>
    <t>QUADRO RESUMO DE FORMAÇÃO DE PREÇOS</t>
  </si>
  <si>
    <t>DESCRIÇÃO</t>
  </si>
  <si>
    <t>PREÇO UNITÁRIO</t>
  </si>
  <si>
    <t>Treinamento/reciclagem de pessoal</t>
  </si>
  <si>
    <t>PREÇO 
MENSAL</t>
  </si>
  <si>
    <t>QUADRO RESUMO - VALOR MENSAL DOS SERVIÇOS</t>
  </si>
  <si>
    <t>Tipo de Serviço</t>
  </si>
  <si>
    <t>( A )</t>
  </si>
  <si>
    <t>( B )</t>
  </si>
  <si>
    <t>( C )</t>
  </si>
  <si>
    <t>( D )</t>
  </si>
  <si>
    <t>(E = C x D)</t>
  </si>
  <si>
    <t xml:space="preserve">Valor Mensal dos Serviços </t>
  </si>
  <si>
    <t>Observações:</t>
  </si>
  <si>
    <t>Valor proposto por empregado</t>
  </si>
  <si>
    <t>Quant. de empregados por posto</t>
  </si>
  <si>
    <t>Valor proposto por posto</t>
  </si>
  <si>
    <t>Quant. de postos</t>
  </si>
  <si>
    <t>Valor total do serviço</t>
  </si>
  <si>
    <t>Mão de obra vinculada à execução contratual (valor de dois  empregados)</t>
  </si>
  <si>
    <t>Quadro Resumo do Custo para dois  Empregados</t>
  </si>
  <si>
    <t>Posto de Trabalho</t>
  </si>
  <si>
    <t>VALOR TOTAL DO POSTO DIURNO DE 12 HORAS (12 X 36 de Segunda a Domingo)</t>
  </si>
  <si>
    <t>VALOR TOTAL DO POSTO NOTURNO DE 12 HORAS (12 X 36 de Segunda a Domingo)</t>
  </si>
  <si>
    <t>RESUMO GERAL</t>
  </si>
  <si>
    <t>Prestação dos serviços de VIGILÂNCIA ARMADA, DIURNO, utilizando 1 (um) posto de trabalho de 12 horas, composto por 2 (duas) pessoas do sexo masculino, de segunda a domingo, das 7 às 19 horas. (jornada 12x36)</t>
  </si>
  <si>
    <t>Petrolina/PE</t>
  </si>
  <si>
    <t>Prestação de serviços no prédio da CODEVASF/CS-03 e Estação de Piscicultura</t>
  </si>
  <si>
    <t>Petrolina-PE</t>
  </si>
  <si>
    <t>Prestação de serviços no prédio Sede da CODEVASF, CS-03 e Estação de Piscicultura</t>
  </si>
  <si>
    <r>
      <t>Salário Base</t>
    </r>
    <r>
      <rPr>
        <b/>
        <sz val="10"/>
        <rFont val="Arial"/>
        <family val="2"/>
      </rPr>
      <t xml:space="preserve"> - </t>
    </r>
    <r>
      <rPr>
        <b/>
        <sz val="9"/>
        <rFont val="Arial"/>
        <family val="2"/>
      </rPr>
      <t>CCT 2013 - cláusula 3ª</t>
    </r>
  </si>
  <si>
    <r>
      <t>Adicional Noturno</t>
    </r>
    <r>
      <rPr>
        <b/>
        <sz val="10"/>
        <rFont val="Arial"/>
        <family val="2"/>
      </rPr>
      <t xml:space="preserve"> - </t>
    </r>
    <r>
      <rPr>
        <b/>
        <sz val="9"/>
        <rFont val="Arial"/>
        <family val="2"/>
      </rPr>
      <t>CCT 2013 - cláusula 3ª</t>
    </r>
  </si>
  <si>
    <r>
      <t>H. Not. Reduzida</t>
    </r>
    <r>
      <rPr>
        <b/>
        <sz val="10"/>
        <rFont val="Arial"/>
        <family val="2"/>
      </rPr>
      <t xml:space="preserve"> - </t>
    </r>
    <r>
      <rPr>
        <b/>
        <sz val="9"/>
        <rFont val="Arial"/>
        <family val="2"/>
      </rPr>
      <t>CCT 2013 - cláusula 3ª</t>
    </r>
  </si>
  <si>
    <r>
      <t>Ad. Risco de Vida</t>
    </r>
    <r>
      <rPr>
        <b/>
        <sz val="10"/>
        <rFont val="Arial"/>
        <family val="2"/>
      </rPr>
      <t xml:space="preserve"> - </t>
    </r>
    <r>
      <rPr>
        <b/>
        <sz val="9"/>
        <rFont val="Arial"/>
        <family val="2"/>
      </rPr>
      <t>CCT 2013 - cláusula 3ª</t>
    </r>
  </si>
  <si>
    <r>
      <t>Adic. Intrajornada</t>
    </r>
    <r>
      <rPr>
        <b/>
        <sz val="10"/>
        <rFont val="Arial"/>
        <family val="2"/>
      </rPr>
      <t xml:space="preserve"> - </t>
    </r>
    <r>
      <rPr>
        <b/>
        <sz val="9"/>
        <rFont val="Arial"/>
        <family val="2"/>
      </rPr>
      <t>CCT 2013 - cláusula 3ª</t>
    </r>
  </si>
  <si>
    <r>
      <t>Repercussão DSR s/Adic. Notur</t>
    </r>
    <r>
      <rPr>
        <b/>
        <sz val="8"/>
        <rFont val="Arial"/>
        <family val="2"/>
      </rPr>
      <t xml:space="preserve"> CCT 2013</t>
    </r>
  </si>
  <si>
    <r>
      <t xml:space="preserve">Assistência médica/social </t>
    </r>
    <r>
      <rPr>
        <b/>
        <sz val="9"/>
        <rFont val="Arial"/>
        <family val="2"/>
      </rPr>
      <t>CCT 2013 - cláusula 13ª</t>
    </r>
  </si>
  <si>
    <r>
      <t xml:space="preserve">Auxílio alimentação (Vales, cesta básica, etc.) </t>
    </r>
    <r>
      <rPr>
        <b/>
        <sz val="9"/>
        <rFont val="Arial"/>
        <family val="2"/>
      </rPr>
      <t>CCT 2013 - cláusula 11ª</t>
    </r>
  </si>
  <si>
    <t>Vale Transporte (Deduzido 6% parte empregado) 
R$ 9,80 (valor transporte)*15 (dias trab.)= R$ 147,00 - 6% do sal. Base</t>
  </si>
  <si>
    <t>Posto de Vigilância Armada, de 12 HORAS DIURNAS, de segunda a segunda, inclusive aos sábados, domingos e feriados.</t>
  </si>
  <si>
    <t>Postos de Vigilância Armada, de 12 HORAS NOTURNAS, de segunda a segunda, inclusive aos sábados, domingos e feriados.</t>
  </si>
  <si>
    <t>PREGÃO ELETRÔNICO Nº ......................./2013</t>
  </si>
  <si>
    <t>PREGÃO ELETRÔNICO Nº .................../2013</t>
  </si>
  <si>
    <t>Auxílio Doença</t>
  </si>
  <si>
    <t>Acidente de Trabalho</t>
  </si>
  <si>
    <t>Auxílio Paternidade</t>
  </si>
  <si>
    <t>Faltas Legais</t>
  </si>
  <si>
    <t>Aviso Prévio Trabalhado</t>
  </si>
  <si>
    <t>1/3 Férias Constitucionais</t>
  </si>
  <si>
    <t>13º Salário</t>
  </si>
  <si>
    <t>Férias</t>
  </si>
  <si>
    <t>Aviso Prévio Indenizado</t>
  </si>
  <si>
    <t>Contribição Social sobre Aviso Prévio</t>
  </si>
  <si>
    <t>FGTS sobre Aviso Prévio</t>
  </si>
  <si>
    <t>Reflexos no Aviso Prévio Indenizado</t>
  </si>
  <si>
    <t>Multa do FGTS</t>
  </si>
  <si>
    <t>Contribuição Social 10% sobre FGTS</t>
  </si>
  <si>
    <t>Indenização Adicional</t>
  </si>
  <si>
    <t>PORTARIA Nº 07 DE 09/03/2011 - SLTI/MPOG</t>
  </si>
  <si>
    <t>ANEXO  I     DO EDITAL ..... / 2013</t>
  </si>
  <si>
    <t>Intrajornada</t>
  </si>
  <si>
    <t>ANEXO II DO EDITAL ..... / 2013</t>
  </si>
  <si>
    <t>Mão de obra vinculada à execução contratual (valor de quatro empregados)</t>
  </si>
  <si>
    <t>Material e Equipamentos</t>
  </si>
  <si>
    <t>Prestação dos serviços de VIGILÂNCIA ARMADA, NOTURNO, utilizando 1 (um) postos de trabalho de 12 horas, composto por 2 (duas) pessoas do sexo masculino, de segunda a domingo, das 19 às 7 horas. (jornada 12x36)</t>
  </si>
  <si>
    <t>Posto de Vigilância Armada, de 12 HORAS NOTURNAS, de segunda a segunda, inclusive aos sábados, domingos e feriados.</t>
  </si>
  <si>
    <t>ANEXO iV  DO EDITAL ..... / 2013</t>
  </si>
  <si>
    <t>ANEXO III  DO EDITAL ..... / 2013</t>
  </si>
  <si>
    <t>Ministério   da   Integração   Nacional  -  M I</t>
  </si>
  <si>
    <t>Companhia de Desenvolvimento dos Vales do São Francisco e do Parnaíba</t>
  </si>
  <si>
    <t xml:space="preserve">3ª Superintendência Regional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</si>
</sst>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_-* #,##0.00_-;\-* #,##0.00_-;_-* &quot;-&quot;??_-;_-@_-"/>
    <numFmt numFmtId="165" formatCode="_(&quot;R$ &quot;* #,##0.00_);_(&quot;R$ &quot;* \(#,##0.00\);_(&quot;R$ &quot;* \-??_);_(@_)"/>
    <numFmt numFmtId="166" formatCode="_(* #,##0.00_);_(* \(#,##0.00\);_(* \-??_);_(@_)"/>
    <numFmt numFmtId="167" formatCode="#,##0.00_ ;[Red]\-#,##0.00\ "/>
    <numFmt numFmtId="168" formatCode="_-* #,##0.00_-;\-* #,##0.00_-;_-* \-??_-;_-@_-"/>
    <numFmt numFmtId="169" formatCode="#,##0_ ;[Red]\-#,##0\ "/>
    <numFmt numFmtId="170" formatCode="&quot;R$&quot;\ 0.00"/>
    <numFmt numFmtId="171" formatCode="00"/>
    <numFmt numFmtId="172" formatCode="&quot;R$ &quot;#,##0.00"/>
  </numFmts>
  <fonts count="35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8"/>
      <name val="Verdan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</font>
    <font>
      <sz val="10"/>
      <name val="Comic Sans MS"/>
      <family val="4"/>
    </font>
    <font>
      <sz val="10"/>
      <color indexed="9"/>
      <name val="Comic Sans MS"/>
      <family val="4"/>
    </font>
    <font>
      <b/>
      <sz val="12"/>
      <name val="Arial"/>
      <family val="2"/>
    </font>
    <font>
      <b/>
      <sz val="10"/>
      <name val="Times New Roman"/>
      <family val="1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0" fontId="10" fillId="22" borderId="0" applyNumberFormat="0" applyBorder="0" applyAlignment="0" applyProtection="0"/>
    <xf numFmtId="0" fontId="24" fillId="0" borderId="0"/>
    <xf numFmtId="0" fontId="1" fillId="0" borderId="0"/>
    <xf numFmtId="0" fontId="24" fillId="23" borderId="4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0" fontId="11" fillId="16" borderId="5" applyNumberFormat="0" applyAlignment="0" applyProtection="0"/>
    <xf numFmtId="166" fontId="24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9" applyNumberFormat="0" applyFill="0" applyAlignment="0" applyProtection="0"/>
    <xf numFmtId="166" fontId="24" fillId="0" borderId="0" applyFill="0" applyBorder="0" applyAlignment="0" applyProtection="0"/>
  </cellStyleXfs>
  <cellXfs count="219">
    <xf numFmtId="0" fontId="0" fillId="0" borderId="0" xfId="0"/>
    <xf numFmtId="0" fontId="19" fillId="0" borderId="0" xfId="0" applyFont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14" fontId="0" fillId="0" borderId="10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22" borderId="12" xfId="0" applyFont="1" applyFill="1" applyBorder="1" applyAlignment="1">
      <alignment horizontal="center" vertical="center"/>
    </xf>
    <xf numFmtId="0" fontId="0" fillId="22" borderId="1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1" fillId="22" borderId="10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8" fontId="0" fillId="0" borderId="10" xfId="0" applyNumberFormat="1" applyFont="1" applyBorder="1" applyAlignment="1">
      <alignment horizontal="center" vertical="center" wrapText="1"/>
    </xf>
    <xf numFmtId="168" fontId="0" fillId="22" borderId="10" xfId="0" applyNumberFormat="1" applyFont="1" applyFill="1" applyBorder="1" applyAlignment="1">
      <alignment horizontal="center" vertical="center" wrapText="1"/>
    </xf>
    <xf numFmtId="10" fontId="0" fillId="0" borderId="10" xfId="0" applyNumberFormat="1" applyFont="1" applyBorder="1" applyAlignment="1">
      <alignment horizontal="right" vertical="center" wrapText="1"/>
    </xf>
    <xf numFmtId="10" fontId="19" fillId="22" borderId="10" xfId="0" applyNumberFormat="1" applyFont="1" applyFill="1" applyBorder="1" applyAlignment="1">
      <alignment horizontal="right" vertical="center" wrapText="1"/>
    </xf>
    <xf numFmtId="168" fontId="19" fillId="22" borderId="10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10" fontId="22" fillId="0" borderId="10" xfId="0" applyNumberFormat="1" applyFont="1" applyBorder="1" applyAlignment="1">
      <alignment horizontal="right" vertical="center" wrapText="1"/>
    </xf>
    <xf numFmtId="0" fontId="22" fillId="0" borderId="10" xfId="0" applyFont="1" applyFill="1" applyBorder="1" applyAlignment="1">
      <alignment horizontal="right" vertical="center" wrapText="1"/>
    </xf>
    <xf numFmtId="0" fontId="19" fillId="22" borderId="14" xfId="0" applyFont="1" applyFill="1" applyBorder="1" applyAlignment="1">
      <alignment horizontal="center" vertical="center"/>
    </xf>
    <xf numFmtId="0" fontId="19" fillId="22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10" fontId="0" fillId="0" borderId="13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19" fillId="22" borderId="10" xfId="31" applyNumberFormat="1" applyFont="1" applyFill="1" applyBorder="1" applyAlignment="1" applyProtection="1">
      <alignment horizontal="left" vertical="center" wrapText="1"/>
    </xf>
    <xf numFmtId="10" fontId="0" fillId="0" borderId="0" xfId="0" applyNumberFormat="1" applyAlignment="1">
      <alignment vertical="center"/>
    </xf>
    <xf numFmtId="168" fontId="0" fillId="0" borderId="10" xfId="0" applyNumberFormat="1" applyFont="1" applyBorder="1" applyAlignment="1">
      <alignment horizontal="left" vertical="center" wrapText="1"/>
    </xf>
    <xf numFmtId="168" fontId="0" fillId="22" borderId="10" xfId="0" applyNumberFormat="1" applyFont="1" applyFill="1" applyBorder="1" applyAlignment="1">
      <alignment horizontal="left" vertical="center" wrapText="1"/>
    </xf>
    <xf numFmtId="168" fontId="19" fillId="22" borderId="10" xfId="0" applyNumberFormat="1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167" fontId="0" fillId="0" borderId="11" xfId="0" applyNumberFormat="1" applyFont="1" applyBorder="1" applyAlignment="1">
      <alignment horizontal="right" vertical="center" indent="6"/>
    </xf>
    <xf numFmtId="10" fontId="19" fillId="22" borderId="10" xfId="0" applyNumberFormat="1" applyFont="1" applyFill="1" applyBorder="1" applyAlignment="1">
      <alignment horizontal="center" vertical="center" wrapText="1"/>
    </xf>
    <xf numFmtId="10" fontId="0" fillId="0" borderId="10" xfId="0" applyNumberFormat="1" applyFont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19" fillId="0" borderId="15" xfId="0" applyNumberFormat="1" applyFont="1" applyBorder="1" applyAlignment="1">
      <alignment horizontal="center" vertical="center" wrapText="1"/>
    </xf>
    <xf numFmtId="168" fontId="24" fillId="2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19" fillId="22" borderId="10" xfId="0" applyNumberFormat="1" applyFont="1" applyFill="1" applyBorder="1" applyAlignment="1">
      <alignment horizontal="right" vertical="center" wrapText="1"/>
    </xf>
    <xf numFmtId="10" fontId="22" fillId="0" borderId="18" xfId="0" applyNumberFormat="1" applyFont="1" applyBorder="1" applyAlignment="1">
      <alignment horizontal="center"/>
    </xf>
    <xf numFmtId="10" fontId="22" fillId="0" borderId="15" xfId="0" applyNumberFormat="1" applyFont="1" applyBorder="1" applyAlignment="1">
      <alignment horizontal="center"/>
    </xf>
    <xf numFmtId="10" fontId="22" fillId="0" borderId="15" xfId="0" applyNumberFormat="1" applyFont="1" applyBorder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43" fontId="22" fillId="0" borderId="15" xfId="0" applyNumberFormat="1" applyFont="1" applyBorder="1" applyAlignment="1">
      <alignment vertical="center" wrapText="1"/>
    </xf>
    <xf numFmtId="168" fontId="24" fillId="0" borderId="10" xfId="31" applyNumberFormat="1" applyFont="1" applyFill="1" applyBorder="1" applyAlignment="1" applyProtection="1">
      <alignment horizontal="center" vertical="center" wrapText="1"/>
    </xf>
    <xf numFmtId="10" fontId="24" fillId="0" borderId="10" xfId="37" applyNumberFormat="1" applyFont="1" applyFill="1" applyBorder="1" applyAlignment="1" applyProtection="1">
      <alignment horizontal="center" vertical="center" wrapText="1"/>
    </xf>
    <xf numFmtId="10" fontId="24" fillId="0" borderId="13" xfId="40" applyNumberFormat="1" applyFont="1" applyFill="1" applyBorder="1" applyAlignment="1" applyProtection="1">
      <alignment horizontal="center" vertical="center" wrapText="1"/>
    </xf>
    <xf numFmtId="168" fontId="24" fillId="0" borderId="10" xfId="31" applyNumberFormat="1" applyFont="1" applyFill="1" applyBorder="1" applyAlignment="1" applyProtection="1">
      <alignment horizontal="left" vertical="center" wrapText="1"/>
    </xf>
    <xf numFmtId="0" fontId="27" fillId="0" borderId="0" xfId="35" applyFont="1" applyAlignment="1">
      <alignment vertical="center" wrapText="1"/>
    </xf>
    <xf numFmtId="0" fontId="27" fillId="0" borderId="0" xfId="35" applyFont="1" applyAlignment="1">
      <alignment vertical="center"/>
    </xf>
    <xf numFmtId="44" fontId="28" fillId="0" borderId="0" xfId="35" applyNumberFormat="1" applyFont="1" applyAlignment="1">
      <alignment vertical="center"/>
    </xf>
    <xf numFmtId="0" fontId="27" fillId="0" borderId="0" xfId="35" applyFont="1" applyFill="1" applyAlignment="1">
      <alignment vertical="center"/>
    </xf>
    <xf numFmtId="4" fontId="27" fillId="0" borderId="0" xfId="35" applyNumberFormat="1" applyFont="1" applyAlignment="1">
      <alignment vertical="center"/>
    </xf>
    <xf numFmtId="0" fontId="0" fillId="0" borderId="14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1" fontId="0" fillId="0" borderId="15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165" fontId="24" fillId="0" borderId="15" xfId="31" applyBorder="1" applyAlignment="1">
      <alignment horizontal="center" vertical="center" wrapText="1"/>
    </xf>
    <xf numFmtId="170" fontId="0" fillId="0" borderId="12" xfId="0" applyNumberFormat="1" applyFont="1" applyBorder="1" applyAlignment="1">
      <alignment vertical="center" wrapText="1"/>
    </xf>
    <xf numFmtId="9" fontId="24" fillId="0" borderId="12" xfId="37" applyBorder="1" applyAlignment="1">
      <alignment vertical="center" wrapText="1"/>
    </xf>
    <xf numFmtId="0" fontId="29" fillId="0" borderId="0" xfId="0" applyFont="1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24" xfId="0" applyFont="1" applyFill="1" applyBorder="1" applyAlignment="1">
      <alignment horizontal="center" vertical="center" wrapText="1"/>
    </xf>
    <xf numFmtId="165" fontId="24" fillId="0" borderId="22" xfId="31" applyFill="1" applyBorder="1" applyAlignment="1" applyProtection="1">
      <alignment horizontal="left" vertical="center" wrapText="1"/>
    </xf>
    <xf numFmtId="165" fontId="24" fillId="0" borderId="23" xfId="31" applyFill="1" applyBorder="1" applyAlignment="1" applyProtection="1">
      <alignment horizontal="left" vertical="center" wrapText="1"/>
    </xf>
    <xf numFmtId="165" fontId="19" fillId="0" borderId="26" xfId="31" applyFont="1" applyFill="1" applyBorder="1" applyAlignment="1" applyProtection="1">
      <alignment horizontal="left" vertical="center"/>
    </xf>
    <xf numFmtId="0" fontId="0" fillId="0" borderId="27" xfId="0" applyBorder="1"/>
    <xf numFmtId="0" fontId="0" fillId="0" borderId="0" xfId="0" applyBorder="1"/>
    <xf numFmtId="0" fontId="0" fillId="0" borderId="28" xfId="0" applyBorder="1"/>
    <xf numFmtId="0" fontId="0" fillId="0" borderId="0" xfId="0" applyFont="1"/>
    <xf numFmtId="1" fontId="0" fillId="0" borderId="22" xfId="0" applyNumberFormat="1" applyFont="1" applyFill="1" applyBorder="1" applyAlignment="1">
      <alignment horizontal="center" vertical="center" wrapText="1"/>
    </xf>
    <xf numFmtId="169" fontId="0" fillId="0" borderId="10" xfId="0" applyNumberFormat="1" applyFont="1" applyBorder="1" applyAlignment="1">
      <alignment horizontal="center" vertical="center"/>
    </xf>
    <xf numFmtId="164" fontId="0" fillId="0" borderId="0" xfId="0" applyNumberFormat="1"/>
    <xf numFmtId="164" fontId="31" fillId="0" borderId="0" xfId="0" applyNumberFormat="1" applyFont="1"/>
    <xf numFmtId="0" fontId="31" fillId="0" borderId="0" xfId="0" applyFont="1"/>
    <xf numFmtId="1" fontId="24" fillId="0" borderId="15" xfId="31" applyNumberFormat="1" applyBorder="1" applyAlignment="1">
      <alignment horizontal="center" vertical="center" wrapText="1"/>
    </xf>
    <xf numFmtId="165" fontId="24" fillId="0" borderId="0" xfId="31"/>
    <xf numFmtId="0" fontId="0" fillId="0" borderId="10" xfId="0" applyBorder="1" applyAlignment="1">
      <alignment horizontal="center" vertical="center" wrapText="1"/>
    </xf>
    <xf numFmtId="14" fontId="24" fillId="0" borderId="15" xfId="0" applyNumberFormat="1" applyFont="1" applyBorder="1" applyAlignment="1">
      <alignment horizontal="center" vertical="center" wrapText="1"/>
    </xf>
    <xf numFmtId="168" fontId="24" fillId="0" borderId="13" xfId="0" applyNumberFormat="1" applyFont="1" applyFill="1" applyBorder="1" applyAlignment="1">
      <alignment horizontal="center" vertical="center" wrapText="1"/>
    </xf>
    <xf numFmtId="168" fontId="0" fillId="0" borderId="22" xfId="0" applyNumberFormat="1" applyFont="1" applyFill="1" applyBorder="1" applyAlignment="1">
      <alignment horizontal="center" vertical="center" wrapText="1"/>
    </xf>
    <xf numFmtId="165" fontId="24" fillId="0" borderId="23" xfId="31" applyNumberForma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30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172" fontId="24" fillId="0" borderId="12" xfId="31" applyNumberFormat="1" applyBorder="1" applyAlignment="1">
      <alignment vertical="center" wrapText="1"/>
    </xf>
    <xf numFmtId="10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44" fontId="0" fillId="0" borderId="13" xfId="0" applyNumberFormat="1" applyFont="1" applyBorder="1" applyAlignment="1">
      <alignment horizontal="left" vertical="center" wrapText="1"/>
    </xf>
    <xf numFmtId="44" fontId="0" fillId="0" borderId="13" xfId="0" applyNumberFormat="1" applyBorder="1" applyAlignment="1">
      <alignment vertical="center" wrapText="1"/>
    </xf>
    <xf numFmtId="44" fontId="0" fillId="0" borderId="13" xfId="0" applyNumberFormat="1" applyFont="1" applyBorder="1" applyAlignment="1">
      <alignment vertical="center" wrapText="1"/>
    </xf>
    <xf numFmtId="0" fontId="19" fillId="0" borderId="15" xfId="35" applyFont="1" applyBorder="1" applyAlignment="1">
      <alignment horizontal="center" vertical="center" wrapText="1"/>
    </xf>
    <xf numFmtId="0" fontId="0" fillId="0" borderId="15" xfId="35" applyFont="1" applyFill="1" applyBorder="1" applyAlignment="1">
      <alignment horizontal="center" vertical="center"/>
    </xf>
    <xf numFmtId="44" fontId="0" fillId="0" borderId="15" xfId="35" applyNumberFormat="1" applyFont="1" applyBorder="1" applyAlignment="1">
      <alignment vertical="center"/>
    </xf>
    <xf numFmtId="44" fontId="0" fillId="0" borderId="19" xfId="35" applyNumberFormat="1" applyFont="1" applyBorder="1" applyAlignment="1">
      <alignment vertical="center"/>
    </xf>
    <xf numFmtId="44" fontId="19" fillId="0" borderId="15" xfId="35" applyNumberFormat="1" applyFont="1" applyBorder="1" applyAlignment="1">
      <alignment vertical="center"/>
    </xf>
    <xf numFmtId="0" fontId="34" fillId="0" borderId="0" xfId="0" applyFont="1" applyAlignment="1">
      <alignment horizontal="center"/>
    </xf>
    <xf numFmtId="0" fontId="19" fillId="22" borderId="10" xfId="0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19" fillId="22" borderId="14" xfId="0" applyFont="1" applyFill="1" applyBorder="1" applyAlignment="1">
      <alignment horizontal="center" vertical="center" wrapText="1"/>
    </xf>
    <xf numFmtId="0" fontId="19" fillId="22" borderId="12" xfId="0" applyFont="1" applyFill="1" applyBorder="1" applyAlignment="1">
      <alignment horizontal="center" vertical="center" wrapText="1"/>
    </xf>
    <xf numFmtId="0" fontId="19" fillId="22" borderId="13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1" fillId="22" borderId="1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22" borderId="14" xfId="0" applyFont="1" applyFill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0" fillId="0" borderId="30" xfId="0" applyBorder="1" applyAlignment="1">
      <alignment wrapText="1"/>
    </xf>
    <xf numFmtId="0" fontId="1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1" fillId="22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4" fontId="0" fillId="0" borderId="14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167" fontId="0" fillId="0" borderId="10" xfId="0" applyNumberFormat="1" applyFont="1" applyFill="1" applyBorder="1" applyAlignment="1">
      <alignment horizontal="right" vertical="center" wrapText="1" indent="6"/>
    </xf>
    <xf numFmtId="0" fontId="0" fillId="22" borderId="14" xfId="0" applyFont="1" applyFill="1" applyBorder="1" applyAlignment="1">
      <alignment horizontal="left" vertical="center"/>
    </xf>
    <xf numFmtId="0" fontId="19" fillId="0" borderId="31" xfId="0" applyFont="1" applyBorder="1" applyAlignment="1">
      <alignment horizontal="left" vertical="center" wrapText="1"/>
    </xf>
    <xf numFmtId="167" fontId="0" fillId="0" borderId="10" xfId="0" applyNumberFormat="1" applyFont="1" applyBorder="1" applyAlignment="1">
      <alignment horizontal="right" vertical="center" indent="6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19" fillId="22" borderId="34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justify"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19" fillId="24" borderId="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14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19" fillId="22" borderId="10" xfId="0" applyFont="1" applyFill="1" applyBorder="1" applyAlignment="1">
      <alignment horizontal="center" vertical="center"/>
    </xf>
    <xf numFmtId="0" fontId="19" fillId="22" borderId="10" xfId="0" applyFont="1" applyFill="1" applyBorder="1" applyAlignment="1">
      <alignment horizontal="center" vertical="center" wrapText="1"/>
    </xf>
    <xf numFmtId="171" fontId="24" fillId="0" borderId="14" xfId="0" applyNumberFormat="1" applyFont="1" applyFill="1" applyBorder="1" applyAlignment="1">
      <alignment horizontal="center" vertical="center" wrapText="1"/>
    </xf>
    <xf numFmtId="171" fontId="20" fillId="0" borderId="13" xfId="0" applyNumberFormat="1" applyFont="1" applyBorder="1" applyAlignment="1">
      <alignment horizontal="center" vertical="center" wrapText="1"/>
    </xf>
    <xf numFmtId="0" fontId="19" fillId="22" borderId="31" xfId="0" applyFont="1" applyFill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38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0" fillId="0" borderId="40" xfId="0" applyFont="1" applyBorder="1" applyAlignment="1">
      <alignment horizontal="left" vertical="center"/>
    </xf>
    <xf numFmtId="0" fontId="0" fillId="0" borderId="41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19" fillId="0" borderId="42" xfId="0" applyFont="1" applyFill="1" applyBorder="1" applyAlignment="1">
      <alignment horizontal="center" vertical="center" wrapText="1"/>
    </xf>
    <xf numFmtId="0" fontId="19" fillId="0" borderId="43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right" vertical="center"/>
    </xf>
    <xf numFmtId="0" fontId="19" fillId="0" borderId="45" xfId="0" applyFont="1" applyFill="1" applyBorder="1" applyAlignment="1">
      <alignment horizontal="right" vertical="center"/>
    </xf>
    <xf numFmtId="0" fontId="19" fillId="0" borderId="32" xfId="35" applyFont="1" applyBorder="1" applyAlignment="1">
      <alignment horizontal="center" vertical="center"/>
    </xf>
    <xf numFmtId="0" fontId="19" fillId="0" borderId="33" xfId="35" applyFont="1" applyBorder="1" applyAlignment="1">
      <alignment horizontal="center" vertical="center"/>
    </xf>
    <xf numFmtId="0" fontId="19" fillId="0" borderId="19" xfId="35" applyFont="1" applyBorder="1" applyAlignment="1">
      <alignment horizontal="center" vertical="center"/>
    </xf>
    <xf numFmtId="0" fontId="19" fillId="0" borderId="32" xfId="35" applyFont="1" applyBorder="1" applyAlignment="1">
      <alignment horizontal="center" vertical="center" wrapText="1"/>
    </xf>
    <xf numFmtId="0" fontId="19" fillId="0" borderId="19" xfId="35" applyFont="1" applyBorder="1" applyAlignment="1">
      <alignment horizontal="center" vertical="center" wrapText="1"/>
    </xf>
    <xf numFmtId="0" fontId="0" fillId="0" borderId="32" xfId="35" applyFont="1" applyBorder="1" applyAlignment="1">
      <alignment horizontal="left" vertical="center" wrapText="1"/>
    </xf>
    <xf numFmtId="0" fontId="0" fillId="0" borderId="19" xfId="35" applyFont="1" applyBorder="1" applyAlignment="1">
      <alignment horizontal="left" vertical="center"/>
    </xf>
    <xf numFmtId="0" fontId="0" fillId="0" borderId="19" xfId="35" applyFont="1" applyBorder="1" applyAlignment="1">
      <alignment horizontal="left" vertical="center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 3" xfId="32"/>
    <cellStyle name="Neutra" xfId="33" builtinId="28" customBuiltin="1"/>
    <cellStyle name="Normal" xfId="0" builtinId="0"/>
    <cellStyle name="Normal 3" xfId="34"/>
    <cellStyle name="Normal_Xl0000028" xfId="35"/>
    <cellStyle name="Nota" xfId="36" builtinId="10" customBuiltin="1"/>
    <cellStyle name="Porcentagem" xfId="37" builtinId="5"/>
    <cellStyle name="Porcentagem 2" xfId="38"/>
    <cellStyle name="Saída" xfId="39" builtinId="21" customBuiltin="1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otal" xfId="48" builtinId="25" customBuiltin="1"/>
    <cellStyle name="Vírgula" xfId="40" builtinId="3"/>
    <cellStyle name="Vírgula 2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38647</xdr:rowOff>
    </xdr:from>
    <xdr:to>
      <xdr:col>1</xdr:col>
      <xdr:colOff>914400</xdr:colOff>
      <xdr:row>2</xdr:row>
      <xdr:rowOff>9525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647"/>
          <a:ext cx="1152525" cy="351878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547</xdr:rowOff>
    </xdr:from>
    <xdr:to>
      <xdr:col>1</xdr:col>
      <xdr:colOff>962025</xdr:colOff>
      <xdr:row>1</xdr:row>
      <xdr:rowOff>161925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47"/>
          <a:ext cx="1200150" cy="351878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38647</xdr:rowOff>
    </xdr:from>
    <xdr:to>
      <xdr:col>1</xdr:col>
      <xdr:colOff>1419224</xdr:colOff>
      <xdr:row>2</xdr:row>
      <xdr:rowOff>104775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647"/>
          <a:ext cx="1552574" cy="447128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38647</xdr:rowOff>
    </xdr:from>
    <xdr:to>
      <xdr:col>1</xdr:col>
      <xdr:colOff>676275</xdr:colOff>
      <xdr:row>2</xdr:row>
      <xdr:rowOff>9525</xdr:rowOff>
    </xdr:to>
    <xdr:pic>
      <xdr:nvPicPr>
        <xdr:cNvPr id="206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647"/>
          <a:ext cx="1285875" cy="351878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dro.bezerra/Configura&#231;&#245;es%20locais/Temporary%20Internet%20Files/Content.IE5/HWGKTYRF/Planilha%20de%20Composi&#231;&#227;o%20de%20Custos%20-%20Uniform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dro.bezerra/Configura&#231;&#245;es%20locais/Temporary%20Internet%20Files/Content.IE5/HWGKTYRF/Planilha%20de%20Composi&#231;&#227;o%20de%20Custos%20-%20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 de Custos - Equipamentos"/>
    </sheetNames>
    <sheetDataSet>
      <sheetData sheetId="0">
        <row r="11">
          <cell r="F11">
            <v>15.73265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 de Custos - Equipamentos"/>
    </sheetNames>
    <sheetDataSet>
      <sheetData sheetId="0">
        <row r="13">
          <cell r="F13">
            <v>53.454166666666666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showGridLines="0" zoomScaleNormal="100" zoomScaleSheetLayoutView="100" workbookViewId="0">
      <selection activeCell="A2" sqref="A2:E2"/>
    </sheetView>
  </sheetViews>
  <sheetFormatPr defaultRowHeight="15" customHeight="1" x14ac:dyDescent="0.2"/>
  <cols>
    <col min="1" max="1" width="3.5703125" style="8" bestFit="1" customWidth="1"/>
    <col min="2" max="2" width="34.28515625" style="8" customWidth="1"/>
    <col min="3" max="3" width="19" style="8" bestFit="1" customWidth="1"/>
    <col min="4" max="4" width="12.85546875" style="8" customWidth="1"/>
    <col min="5" max="5" width="21.7109375" style="9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0.7109375" customWidth="1"/>
  </cols>
  <sheetData>
    <row r="1" spans="1:5" ht="15" customHeight="1" x14ac:dyDescent="0.2">
      <c r="A1" s="129" t="s">
        <v>167</v>
      </c>
      <c r="B1" s="129"/>
      <c r="C1" s="129"/>
      <c r="D1" s="129"/>
      <c r="E1" s="129"/>
    </row>
    <row r="2" spans="1:5" ht="15" customHeight="1" x14ac:dyDescent="0.2">
      <c r="A2" s="129" t="s">
        <v>168</v>
      </c>
      <c r="B2" s="129"/>
      <c r="C2" s="129"/>
      <c r="D2" s="129"/>
      <c r="E2" s="129"/>
    </row>
    <row r="3" spans="1:5" ht="15" customHeight="1" x14ac:dyDescent="0.2">
      <c r="A3" s="129" t="s">
        <v>169</v>
      </c>
      <c r="B3" s="129"/>
      <c r="C3" s="129"/>
      <c r="D3" s="129"/>
      <c r="E3" s="129"/>
    </row>
    <row r="4" spans="1:5" ht="15" customHeight="1" x14ac:dyDescent="0.2">
      <c r="A4" s="159" t="s">
        <v>1</v>
      </c>
      <c r="B4" s="159"/>
      <c r="C4" s="159"/>
      <c r="D4" s="159"/>
      <c r="E4" s="159"/>
    </row>
    <row r="5" spans="1:5" ht="15" customHeight="1" x14ac:dyDescent="0.2">
      <c r="A5" s="183" t="s">
        <v>158</v>
      </c>
      <c r="B5" s="183"/>
      <c r="C5" s="183"/>
      <c r="D5" s="183"/>
      <c r="E5" s="183"/>
    </row>
    <row r="6" spans="1:5" ht="15" customHeight="1" x14ac:dyDescent="0.2">
      <c r="A6" s="159" t="s">
        <v>157</v>
      </c>
      <c r="B6" s="159"/>
      <c r="C6" s="159"/>
      <c r="D6" s="159"/>
      <c r="E6" s="159"/>
    </row>
    <row r="8" spans="1:5" ht="15" customHeight="1" x14ac:dyDescent="0.2">
      <c r="A8" s="175" t="s">
        <v>2</v>
      </c>
      <c r="B8" s="175"/>
      <c r="C8" s="176"/>
      <c r="D8" s="176"/>
      <c r="E8" s="176"/>
    </row>
    <row r="9" spans="1:5" ht="15" customHeight="1" x14ac:dyDescent="0.2">
      <c r="A9" s="175" t="s">
        <v>3</v>
      </c>
      <c r="B9" s="175"/>
      <c r="C9" s="176" t="s">
        <v>4</v>
      </c>
      <c r="D9" s="176"/>
      <c r="E9" s="176"/>
    </row>
    <row r="10" spans="1:5" ht="15" customHeight="1" x14ac:dyDescent="0.2">
      <c r="A10" s="175" t="s">
        <v>5</v>
      </c>
      <c r="B10" s="175"/>
      <c r="C10" s="176" t="s">
        <v>6</v>
      </c>
      <c r="D10" s="176"/>
      <c r="E10" s="176"/>
    </row>
    <row r="11" spans="1:5" ht="15" customHeight="1" x14ac:dyDescent="0.2">
      <c r="A11" s="6"/>
      <c r="B11" s="6"/>
      <c r="C11" s="10"/>
      <c r="D11" s="10"/>
      <c r="E11" s="10"/>
    </row>
    <row r="12" spans="1:5" ht="15" customHeight="1" x14ac:dyDescent="0.2">
      <c r="A12" s="159"/>
      <c r="B12" s="159"/>
      <c r="C12" s="159"/>
      <c r="D12" s="159"/>
      <c r="E12" s="159"/>
    </row>
    <row r="13" spans="1:5" ht="15" customHeight="1" x14ac:dyDescent="0.2">
      <c r="A13" s="159" t="s">
        <v>7</v>
      </c>
      <c r="B13" s="159"/>
      <c r="C13" s="159"/>
      <c r="D13" s="159"/>
      <c r="E13" s="159"/>
    </row>
    <row r="14" spans="1:5" ht="15" customHeight="1" x14ac:dyDescent="0.2">
      <c r="A14" s="11" t="s">
        <v>8</v>
      </c>
      <c r="B14" s="177" t="s">
        <v>9</v>
      </c>
      <c r="C14" s="177"/>
      <c r="D14" s="177"/>
      <c r="E14" s="12"/>
    </row>
    <row r="15" spans="1:5" ht="15" customHeight="1" x14ac:dyDescent="0.2">
      <c r="A15" s="11" t="s">
        <v>10</v>
      </c>
      <c r="B15" s="177" t="s">
        <v>11</v>
      </c>
      <c r="C15" s="177"/>
      <c r="D15" s="177"/>
      <c r="E15" s="99" t="s">
        <v>127</v>
      </c>
    </row>
    <row r="16" spans="1:5" ht="15" customHeight="1" x14ac:dyDescent="0.2">
      <c r="A16" s="11" t="s">
        <v>12</v>
      </c>
      <c r="B16" s="137" t="s">
        <v>13</v>
      </c>
      <c r="C16" s="137"/>
      <c r="D16" s="137"/>
      <c r="E16" s="11">
        <v>2013</v>
      </c>
    </row>
    <row r="17" spans="1:5" ht="15" customHeight="1" x14ac:dyDescent="0.2">
      <c r="A17" s="11" t="s">
        <v>14</v>
      </c>
      <c r="B17" s="137" t="s">
        <v>15</v>
      </c>
      <c r="C17" s="137"/>
      <c r="D17" s="137"/>
      <c r="E17" s="11" t="s">
        <v>16</v>
      </c>
    </row>
    <row r="18" spans="1:5" ht="15" customHeight="1" x14ac:dyDescent="0.2">
      <c r="A18" s="13"/>
      <c r="B18" s="14"/>
      <c r="C18" s="14"/>
      <c r="D18" s="14"/>
      <c r="E18" s="13"/>
    </row>
    <row r="19" spans="1:5" ht="15" customHeight="1" x14ac:dyDescent="0.2">
      <c r="A19" s="184"/>
      <c r="B19" s="184"/>
      <c r="C19" s="184"/>
      <c r="D19" s="184"/>
      <c r="E19" s="184"/>
    </row>
    <row r="20" spans="1:5" ht="15" customHeight="1" x14ac:dyDescent="0.2">
      <c r="A20" s="159" t="s">
        <v>17</v>
      </c>
      <c r="B20" s="159"/>
      <c r="C20" s="159"/>
      <c r="D20" s="159"/>
      <c r="E20" s="159"/>
    </row>
    <row r="21" spans="1:5" ht="15" customHeight="1" x14ac:dyDescent="0.2">
      <c r="A21" s="187" t="s">
        <v>18</v>
      </c>
      <c r="B21" s="187"/>
      <c r="C21" s="188" t="s">
        <v>19</v>
      </c>
      <c r="D21" s="188" t="s">
        <v>69</v>
      </c>
      <c r="E21" s="188"/>
    </row>
    <row r="22" spans="1:5" ht="15" customHeight="1" x14ac:dyDescent="0.2">
      <c r="A22" s="187"/>
      <c r="B22" s="187"/>
      <c r="C22" s="188"/>
      <c r="D22" s="188"/>
      <c r="E22" s="188"/>
    </row>
    <row r="23" spans="1:5" ht="15" customHeight="1" x14ac:dyDescent="0.2">
      <c r="A23" s="185" t="s">
        <v>96</v>
      </c>
      <c r="B23" s="186"/>
      <c r="C23" s="46" t="s">
        <v>120</v>
      </c>
      <c r="D23" s="189">
        <v>1</v>
      </c>
      <c r="E23" s="190"/>
    </row>
    <row r="24" spans="1:5" ht="15" customHeight="1" x14ac:dyDescent="0.2">
      <c r="A24" s="167"/>
      <c r="B24" s="168"/>
      <c r="C24" s="46"/>
      <c r="D24" s="169"/>
      <c r="E24" s="170"/>
    </row>
    <row r="25" spans="1:5" ht="15" customHeight="1" x14ac:dyDescent="0.2">
      <c r="A25" s="167"/>
      <c r="B25" s="168"/>
      <c r="C25" s="46"/>
      <c r="D25" s="169"/>
      <c r="E25" s="170"/>
    </row>
    <row r="26" spans="1:5" ht="15" customHeight="1" x14ac:dyDescent="0.2">
      <c r="A26" s="168"/>
      <c r="B26" s="168"/>
      <c r="C26" s="4"/>
      <c r="D26" s="171"/>
      <c r="E26" s="171"/>
    </row>
    <row r="27" spans="1:5" s="15" customFormat="1" ht="15" customHeight="1" x14ac:dyDescent="0.2">
      <c r="A27" s="137"/>
      <c r="B27" s="137"/>
      <c r="C27" s="4"/>
      <c r="D27" s="174"/>
      <c r="E27" s="174"/>
    </row>
    <row r="28" spans="1:5" s="15" customFormat="1" ht="15" customHeight="1" x14ac:dyDescent="0.2">
      <c r="A28" s="14"/>
      <c r="B28" s="14"/>
      <c r="C28" s="42"/>
      <c r="D28" s="43"/>
      <c r="E28" s="43"/>
    </row>
    <row r="29" spans="1:5" ht="15" customHeight="1" x14ac:dyDescent="0.2">
      <c r="A29" s="159" t="s">
        <v>157</v>
      </c>
      <c r="B29" s="159"/>
      <c r="C29" s="159"/>
      <c r="D29" s="159"/>
      <c r="E29" s="159"/>
    </row>
    <row r="30" spans="1:5" ht="15" customHeight="1" x14ac:dyDescent="0.2">
      <c r="A30" s="131" t="s">
        <v>95</v>
      </c>
      <c r="B30" s="131"/>
      <c r="C30" s="131"/>
      <c r="D30" s="131"/>
      <c r="E30" s="131"/>
    </row>
    <row r="31" spans="1:5" s="19" customFormat="1" ht="15" customHeight="1" x14ac:dyDescent="0.2">
      <c r="A31" s="16"/>
      <c r="B31" s="16"/>
      <c r="C31" s="16"/>
      <c r="D31" s="16"/>
      <c r="E31" s="16"/>
    </row>
    <row r="32" spans="1:5" ht="30" customHeight="1" x14ac:dyDescent="0.2">
      <c r="A32" s="172" t="s">
        <v>20</v>
      </c>
      <c r="B32" s="172"/>
      <c r="C32" s="17"/>
      <c r="D32" s="17"/>
      <c r="E32" s="18"/>
    </row>
    <row r="33" spans="1:5" ht="30" customHeight="1" x14ac:dyDescent="0.2">
      <c r="A33" s="173" t="s">
        <v>124</v>
      </c>
      <c r="B33" s="173"/>
      <c r="C33" s="173"/>
      <c r="D33" s="173"/>
      <c r="E33" s="173"/>
    </row>
    <row r="34" spans="1:5" ht="15" customHeight="1" x14ac:dyDescent="0.2">
      <c r="A34" s="166" t="s">
        <v>21</v>
      </c>
      <c r="B34" s="166"/>
      <c r="C34" s="166"/>
      <c r="D34" s="166"/>
      <c r="E34" s="166"/>
    </row>
    <row r="35" spans="1:5" ht="15" customHeight="1" x14ac:dyDescent="0.2">
      <c r="A35" s="21">
        <v>1</v>
      </c>
      <c r="B35" s="150" t="s">
        <v>128</v>
      </c>
      <c r="C35" s="162"/>
      <c r="D35" s="151" t="s">
        <v>70</v>
      </c>
      <c r="E35" s="104" t="s">
        <v>125</v>
      </c>
    </row>
    <row r="36" spans="1:5" ht="15" customHeight="1" x14ac:dyDescent="0.2">
      <c r="A36" s="21">
        <v>2</v>
      </c>
      <c r="B36" s="150" t="s">
        <v>13</v>
      </c>
      <c r="C36" s="162"/>
      <c r="D36" s="151">
        <v>2012</v>
      </c>
      <c r="E36" s="48">
        <v>2013</v>
      </c>
    </row>
    <row r="37" spans="1:5" ht="15" customHeight="1" x14ac:dyDescent="0.2">
      <c r="A37" s="49">
        <v>3</v>
      </c>
      <c r="B37" s="163" t="s">
        <v>18</v>
      </c>
      <c r="C37" s="157"/>
      <c r="D37" s="164" t="s">
        <v>71</v>
      </c>
      <c r="E37" s="50" t="s">
        <v>96</v>
      </c>
    </row>
    <row r="38" spans="1:5" ht="15" customHeight="1" x14ac:dyDescent="0.2">
      <c r="A38" s="47">
        <v>4</v>
      </c>
      <c r="B38" s="165" t="s">
        <v>15</v>
      </c>
      <c r="C38" s="165"/>
      <c r="D38" s="165">
        <v>12</v>
      </c>
      <c r="E38" s="51">
        <v>12</v>
      </c>
    </row>
    <row r="39" spans="1:5" ht="15" customHeight="1" x14ac:dyDescent="0.2">
      <c r="A39" s="49">
        <v>5</v>
      </c>
      <c r="B39" s="180" t="s">
        <v>72</v>
      </c>
      <c r="C39" s="181"/>
      <c r="D39" s="182"/>
      <c r="E39" s="52" t="s">
        <v>97</v>
      </c>
    </row>
    <row r="40" spans="1:5" ht="15" customHeight="1" x14ac:dyDescent="0.2">
      <c r="A40" s="47">
        <v>6</v>
      </c>
      <c r="B40" s="180" t="s">
        <v>73</v>
      </c>
      <c r="C40" s="181"/>
      <c r="D40" s="182"/>
      <c r="E40" s="100">
        <v>41275</v>
      </c>
    </row>
    <row r="41" spans="1:5" ht="30" customHeight="1" x14ac:dyDescent="0.2">
      <c r="A41" s="160" t="s">
        <v>22</v>
      </c>
      <c r="B41" s="160"/>
      <c r="C41" s="160"/>
      <c r="D41" s="160"/>
      <c r="E41" s="160"/>
    </row>
    <row r="42" spans="1:5" ht="15" customHeight="1" x14ac:dyDescent="0.2">
      <c r="A42" s="22"/>
      <c r="B42" s="22"/>
      <c r="C42" s="22"/>
      <c r="D42" s="22"/>
      <c r="E42" s="22"/>
    </row>
    <row r="43" spans="1:5" ht="15" customHeight="1" x14ac:dyDescent="0.2">
      <c r="A43" s="159" t="s">
        <v>23</v>
      </c>
      <c r="B43" s="159"/>
      <c r="C43" s="159"/>
      <c r="D43" s="159"/>
      <c r="E43" s="159"/>
    </row>
    <row r="44" spans="1:5" ht="15" customHeight="1" x14ac:dyDescent="0.2">
      <c r="A44" s="2">
        <v>1</v>
      </c>
      <c r="B44" s="136" t="s">
        <v>24</v>
      </c>
      <c r="C44" s="136"/>
      <c r="D44" s="191"/>
      <c r="E44" s="5" t="s">
        <v>0</v>
      </c>
    </row>
    <row r="45" spans="1:5" ht="15" customHeight="1" x14ac:dyDescent="0.2">
      <c r="A45" s="3" t="s">
        <v>8</v>
      </c>
      <c r="B45" s="74" t="s">
        <v>129</v>
      </c>
      <c r="C45" s="76">
        <v>789.9</v>
      </c>
      <c r="D45" s="73">
        <v>2</v>
      </c>
      <c r="E45" s="101">
        <f>C45*D45</f>
        <v>1579.8</v>
      </c>
    </row>
    <row r="46" spans="1:5" ht="15" customHeight="1" x14ac:dyDescent="0.2">
      <c r="A46" s="54" t="s">
        <v>10</v>
      </c>
      <c r="B46" s="74" t="s">
        <v>130</v>
      </c>
      <c r="C46" s="76"/>
      <c r="D46" s="75"/>
      <c r="E46" s="101"/>
    </row>
    <row r="47" spans="1:5" ht="15" customHeight="1" x14ac:dyDescent="0.2">
      <c r="A47" s="54" t="s">
        <v>12</v>
      </c>
      <c r="B47" s="74" t="s">
        <v>131</v>
      </c>
      <c r="C47" s="76"/>
      <c r="D47" s="73"/>
      <c r="E47" s="101"/>
    </row>
    <row r="48" spans="1:5" ht="15" customHeight="1" x14ac:dyDescent="0.2">
      <c r="A48" s="54" t="s">
        <v>29</v>
      </c>
      <c r="B48" s="74" t="s">
        <v>132</v>
      </c>
      <c r="C48" s="76">
        <f>30%*C45</f>
        <v>236.96999999999997</v>
      </c>
      <c r="D48" s="73">
        <v>2</v>
      </c>
      <c r="E48" s="101">
        <f>C48*D48</f>
        <v>473.93999999999994</v>
      </c>
    </row>
    <row r="49" spans="1:8" ht="15" customHeight="1" x14ac:dyDescent="0.2">
      <c r="A49" s="54" t="s">
        <v>31</v>
      </c>
      <c r="B49" s="74" t="s">
        <v>133</v>
      </c>
      <c r="C49" s="71"/>
      <c r="D49" s="75">
        <f>(30*7)/2</f>
        <v>105</v>
      </c>
      <c r="E49" s="101">
        <f>D49*2</f>
        <v>210</v>
      </c>
      <c r="H49" s="94"/>
    </row>
    <row r="50" spans="1:8" ht="15" customHeight="1" x14ac:dyDescent="0.2">
      <c r="A50" s="54" t="s">
        <v>33</v>
      </c>
      <c r="B50" s="74" t="s">
        <v>134</v>
      </c>
      <c r="C50" s="76"/>
      <c r="D50" s="97"/>
      <c r="E50" s="101"/>
    </row>
    <row r="51" spans="1:8" ht="15" customHeight="1" x14ac:dyDescent="0.2">
      <c r="A51" s="54" t="s">
        <v>44</v>
      </c>
      <c r="B51" s="74" t="s">
        <v>98</v>
      </c>
      <c r="C51" s="77">
        <v>0.01</v>
      </c>
      <c r="D51" s="73"/>
      <c r="E51" s="101">
        <f>(E45+E46+E47+E48)*C51</f>
        <v>20.537399999999998</v>
      </c>
    </row>
    <row r="52" spans="1:8" ht="15" customHeight="1" x14ac:dyDescent="0.2">
      <c r="A52" s="54" t="s">
        <v>45</v>
      </c>
      <c r="B52" s="70" t="s">
        <v>25</v>
      </c>
      <c r="C52" s="71"/>
      <c r="D52" s="72"/>
      <c r="E52" s="101"/>
    </row>
    <row r="53" spans="1:8" ht="15" customHeight="1" x14ac:dyDescent="0.2">
      <c r="A53" s="133" t="s">
        <v>26</v>
      </c>
      <c r="B53" s="134"/>
      <c r="C53" s="134"/>
      <c r="D53" s="178"/>
      <c r="E53" s="53">
        <f>SUM(E45:E52)</f>
        <v>2284.2773999999999</v>
      </c>
    </row>
    <row r="54" spans="1:8" ht="15" customHeight="1" x14ac:dyDescent="0.2">
      <c r="A54" s="179"/>
      <c r="B54" s="179"/>
      <c r="C54" s="179"/>
      <c r="D54" s="179"/>
      <c r="E54" s="179"/>
    </row>
    <row r="55" spans="1:8" ht="15" customHeight="1" x14ac:dyDescent="0.2">
      <c r="A55" s="159" t="s">
        <v>27</v>
      </c>
      <c r="B55" s="159"/>
      <c r="C55" s="159"/>
      <c r="D55" s="159"/>
      <c r="E55" s="159"/>
    </row>
    <row r="56" spans="1:8" ht="30" customHeight="1" x14ac:dyDescent="0.2">
      <c r="A56" s="2">
        <v>2</v>
      </c>
      <c r="B56" s="136" t="s">
        <v>28</v>
      </c>
      <c r="C56" s="136"/>
      <c r="D56" s="136"/>
      <c r="E56" s="5" t="s">
        <v>0</v>
      </c>
    </row>
    <row r="57" spans="1:8" ht="30" customHeight="1" x14ac:dyDescent="0.2">
      <c r="A57" s="3" t="s">
        <v>8</v>
      </c>
      <c r="B57" s="144" t="s">
        <v>137</v>
      </c>
      <c r="C57" s="137"/>
      <c r="D57" s="153"/>
      <c r="E57" s="60">
        <f>((9.8*15)*2)-(E45*6%)</f>
        <v>199.21199999999999</v>
      </c>
    </row>
    <row r="58" spans="1:8" ht="15" customHeight="1" x14ac:dyDescent="0.2">
      <c r="A58" s="3" t="s">
        <v>10</v>
      </c>
      <c r="B58" s="144" t="s">
        <v>136</v>
      </c>
      <c r="C58" s="137"/>
      <c r="D58" s="137"/>
      <c r="E58" s="102">
        <f>12.05*15*2</f>
        <v>361.5</v>
      </c>
    </row>
    <row r="59" spans="1:8" ht="15" customHeight="1" x14ac:dyDescent="0.2">
      <c r="A59" s="3" t="s">
        <v>12</v>
      </c>
      <c r="B59" s="144" t="s">
        <v>135</v>
      </c>
      <c r="C59" s="137"/>
      <c r="D59" s="137"/>
      <c r="E59" s="23">
        <f>18*2</f>
        <v>36</v>
      </c>
    </row>
    <row r="60" spans="1:8" ht="15" customHeight="1" x14ac:dyDescent="0.2">
      <c r="A60" s="3" t="s">
        <v>29</v>
      </c>
      <c r="B60" s="137" t="s">
        <v>30</v>
      </c>
      <c r="C60" s="137"/>
      <c r="D60" s="137"/>
      <c r="E60" s="23">
        <v>0</v>
      </c>
    </row>
    <row r="61" spans="1:8" ht="15" customHeight="1" x14ac:dyDescent="0.2">
      <c r="A61" s="3" t="s">
        <v>31</v>
      </c>
      <c r="B61" s="137" t="s">
        <v>32</v>
      </c>
      <c r="C61" s="137"/>
      <c r="D61" s="137"/>
      <c r="E61" s="23">
        <v>10</v>
      </c>
    </row>
    <row r="62" spans="1:8" ht="15" customHeight="1" x14ac:dyDescent="0.2">
      <c r="A62" s="3" t="s">
        <v>33</v>
      </c>
      <c r="B62" s="137" t="s">
        <v>25</v>
      </c>
      <c r="C62" s="137"/>
      <c r="D62" s="137"/>
      <c r="E62" s="23">
        <v>0</v>
      </c>
    </row>
    <row r="63" spans="1:8" ht="15" customHeight="1" x14ac:dyDescent="0.2">
      <c r="A63" s="133" t="s">
        <v>34</v>
      </c>
      <c r="B63" s="134"/>
      <c r="C63" s="134"/>
      <c r="D63" s="135"/>
      <c r="E63" s="24">
        <f>SUM(E57:E62)</f>
        <v>606.71199999999999</v>
      </c>
    </row>
    <row r="64" spans="1:8" ht="15" customHeight="1" x14ac:dyDescent="0.2">
      <c r="A64" s="157" t="s">
        <v>35</v>
      </c>
      <c r="B64" s="157"/>
      <c r="C64" s="157"/>
      <c r="D64" s="157"/>
      <c r="E64" s="157"/>
    </row>
    <row r="65" spans="1:5" ht="15" customHeight="1" x14ac:dyDescent="0.2">
      <c r="A65" s="161"/>
      <c r="B65" s="161"/>
      <c r="C65" s="161"/>
      <c r="D65" s="161"/>
      <c r="E65" s="161"/>
    </row>
    <row r="66" spans="1:5" ht="15" customHeight="1" x14ac:dyDescent="0.2">
      <c r="A66" s="159" t="s">
        <v>36</v>
      </c>
      <c r="B66" s="159"/>
      <c r="C66" s="159"/>
      <c r="D66" s="159"/>
      <c r="E66" s="159"/>
    </row>
    <row r="67" spans="1:5" ht="15" customHeight="1" x14ac:dyDescent="0.2">
      <c r="A67" s="2">
        <v>3</v>
      </c>
      <c r="B67" s="136" t="s">
        <v>37</v>
      </c>
      <c r="C67" s="136"/>
      <c r="D67" s="136"/>
      <c r="E67" s="5" t="s">
        <v>0</v>
      </c>
    </row>
    <row r="68" spans="1:5" ht="15" customHeight="1" x14ac:dyDescent="0.2">
      <c r="A68" s="3" t="s">
        <v>8</v>
      </c>
      <c r="B68" s="107" t="s">
        <v>38</v>
      </c>
      <c r="C68" s="108"/>
      <c r="D68" s="121">
        <f>'[1]Comp de Custos - Equipamentos'!$F$11</f>
        <v>15.73265</v>
      </c>
      <c r="E68" s="23">
        <f>D68*2</f>
        <v>31.465299999999999</v>
      </c>
    </row>
    <row r="69" spans="1:5" ht="25.5" x14ac:dyDescent="0.2">
      <c r="A69" s="54" t="s">
        <v>10</v>
      </c>
      <c r="B69" s="74" t="s">
        <v>74</v>
      </c>
      <c r="C69" s="71"/>
      <c r="D69" s="119"/>
      <c r="E69" s="23">
        <v>0</v>
      </c>
    </row>
    <row r="70" spans="1:5" ht="15" customHeight="1" x14ac:dyDescent="0.2">
      <c r="A70" s="54" t="s">
        <v>12</v>
      </c>
      <c r="B70" s="74" t="s">
        <v>162</v>
      </c>
      <c r="C70" s="120"/>
      <c r="D70" s="122">
        <f>'[2]Comp de Custos - Equipamentos'!$F$13</f>
        <v>53.454166666666666</v>
      </c>
      <c r="E70" s="23">
        <f>D70*2</f>
        <v>106.90833333333333</v>
      </c>
    </row>
    <row r="71" spans="1:5" ht="15" customHeight="1" x14ac:dyDescent="0.2">
      <c r="A71" s="54" t="s">
        <v>29</v>
      </c>
      <c r="B71" s="79" t="s">
        <v>102</v>
      </c>
      <c r="C71" s="80"/>
      <c r="D71" s="81"/>
      <c r="E71" s="23">
        <v>25</v>
      </c>
    </row>
    <row r="72" spans="1:5" ht="15" customHeight="1" x14ac:dyDescent="0.2">
      <c r="A72" s="54" t="s">
        <v>31</v>
      </c>
      <c r="B72" s="137" t="s">
        <v>25</v>
      </c>
      <c r="C72" s="137"/>
      <c r="D72" s="137"/>
      <c r="E72" s="23">
        <v>0</v>
      </c>
    </row>
    <row r="73" spans="1:5" ht="15" customHeight="1" x14ac:dyDescent="0.2">
      <c r="A73" s="130" t="s">
        <v>39</v>
      </c>
      <c r="B73" s="130"/>
      <c r="C73" s="130"/>
      <c r="D73" s="130"/>
      <c r="E73" s="24">
        <f>SUM(E68:E72)</f>
        <v>163.37363333333332</v>
      </c>
    </row>
    <row r="74" spans="1:5" ht="15" customHeight="1" x14ac:dyDescent="0.2">
      <c r="A74" s="157" t="s">
        <v>40</v>
      </c>
      <c r="B74" s="157"/>
      <c r="C74" s="157"/>
      <c r="D74" s="157"/>
      <c r="E74" s="157"/>
    </row>
    <row r="75" spans="1:5" ht="15" customHeight="1" x14ac:dyDescent="0.2">
      <c r="A75" s="156"/>
      <c r="B75" s="156"/>
      <c r="C75" s="156"/>
      <c r="D75" s="156"/>
      <c r="E75" s="156"/>
    </row>
    <row r="76" spans="1:5" ht="15" customHeight="1" x14ac:dyDescent="0.2">
      <c r="A76" s="159" t="s">
        <v>41</v>
      </c>
      <c r="B76" s="159"/>
      <c r="C76" s="159"/>
      <c r="D76" s="159"/>
      <c r="E76" s="159"/>
    </row>
    <row r="77" spans="1:5" ht="15" customHeight="1" x14ac:dyDescent="0.2">
      <c r="A77" s="148" t="s">
        <v>75</v>
      </c>
      <c r="B77" s="148"/>
      <c r="C77" s="148"/>
      <c r="D77" s="148"/>
      <c r="E77" s="148"/>
    </row>
    <row r="78" spans="1:5" ht="15" customHeight="1" x14ac:dyDescent="0.2">
      <c r="A78" s="2" t="s">
        <v>42</v>
      </c>
      <c r="B78" s="136" t="s">
        <v>75</v>
      </c>
      <c r="C78" s="136"/>
      <c r="D78" s="5" t="s">
        <v>43</v>
      </c>
      <c r="E78" s="5" t="s">
        <v>0</v>
      </c>
    </row>
    <row r="79" spans="1:5" ht="15" customHeight="1" x14ac:dyDescent="0.2">
      <c r="A79" s="3" t="s">
        <v>8</v>
      </c>
      <c r="B79" s="153" t="s">
        <v>76</v>
      </c>
      <c r="C79" s="155"/>
      <c r="D79" s="56">
        <v>0.2</v>
      </c>
      <c r="E79" s="23">
        <f>D79*E53</f>
        <v>456.85548</v>
      </c>
    </row>
    <row r="80" spans="1:5" ht="15" customHeight="1" x14ac:dyDescent="0.2">
      <c r="A80" s="3" t="s">
        <v>10</v>
      </c>
      <c r="B80" s="153" t="s">
        <v>77</v>
      </c>
      <c r="C80" s="155"/>
      <c r="D80" s="57">
        <v>0.08</v>
      </c>
      <c r="E80" s="23">
        <f>D80*E53</f>
        <v>182.74219199999999</v>
      </c>
    </row>
    <row r="81" spans="1:5" ht="30" customHeight="1" x14ac:dyDescent="0.2">
      <c r="A81" s="3" t="s">
        <v>12</v>
      </c>
      <c r="B81" s="153" t="s">
        <v>78</v>
      </c>
      <c r="C81" s="158"/>
      <c r="D81" s="58">
        <v>0.03</v>
      </c>
      <c r="E81" s="23">
        <f>D81*E53</f>
        <v>68.528322000000003</v>
      </c>
    </row>
    <row r="82" spans="1:5" ht="15" customHeight="1" x14ac:dyDescent="0.2">
      <c r="A82" s="3" t="s">
        <v>29</v>
      </c>
      <c r="B82" s="153" t="s">
        <v>79</v>
      </c>
      <c r="C82" s="155"/>
      <c r="D82" s="57">
        <v>2.5000000000000001E-2</v>
      </c>
      <c r="E82" s="23">
        <f>D82*E53</f>
        <v>57.106935</v>
      </c>
    </row>
    <row r="83" spans="1:5" ht="15" customHeight="1" x14ac:dyDescent="0.2">
      <c r="A83" s="3" t="s">
        <v>31</v>
      </c>
      <c r="B83" s="153" t="s">
        <v>80</v>
      </c>
      <c r="C83" s="155"/>
      <c r="D83" s="57">
        <v>1.4999999999999999E-2</v>
      </c>
      <c r="E83" s="23">
        <f>D83*E53</f>
        <v>34.264161000000001</v>
      </c>
    </row>
    <row r="84" spans="1:5" ht="15" customHeight="1" x14ac:dyDescent="0.2">
      <c r="A84" s="3" t="s">
        <v>33</v>
      </c>
      <c r="B84" s="153" t="s">
        <v>81</v>
      </c>
      <c r="C84" s="155"/>
      <c r="D84" s="57">
        <v>0.01</v>
      </c>
      <c r="E84" s="23">
        <f>D84*E53</f>
        <v>22.842773999999999</v>
      </c>
    </row>
    <row r="85" spans="1:5" ht="15" customHeight="1" x14ac:dyDescent="0.2">
      <c r="A85" s="3" t="s">
        <v>44</v>
      </c>
      <c r="B85" s="153" t="s">
        <v>82</v>
      </c>
      <c r="C85" s="155"/>
      <c r="D85" s="57">
        <v>6.0000000000000001E-3</v>
      </c>
      <c r="E85" s="23">
        <f>D85*E53</f>
        <v>13.7056644</v>
      </c>
    </row>
    <row r="86" spans="1:5" ht="15" customHeight="1" x14ac:dyDescent="0.2">
      <c r="A86" s="3" t="s">
        <v>45</v>
      </c>
      <c r="B86" s="153" t="s">
        <v>83</v>
      </c>
      <c r="C86" s="155"/>
      <c r="D86" s="57">
        <v>2E-3</v>
      </c>
      <c r="E86" s="23">
        <f>D86*E53</f>
        <v>4.5685548000000002</v>
      </c>
    </row>
    <row r="87" spans="1:5" ht="15" customHeight="1" x14ac:dyDescent="0.2">
      <c r="A87" s="130" t="s">
        <v>46</v>
      </c>
      <c r="B87" s="130"/>
      <c r="C87" s="130"/>
      <c r="D87" s="26">
        <f>SUM(D79:D86)</f>
        <v>0.3680000000000001</v>
      </c>
      <c r="E87" s="27">
        <f>SUM(E79:E86)</f>
        <v>840.6140832000001</v>
      </c>
    </row>
    <row r="88" spans="1:5" ht="30" customHeight="1" x14ac:dyDescent="0.2">
      <c r="A88" s="157" t="s">
        <v>47</v>
      </c>
      <c r="B88" s="157"/>
      <c r="C88" s="157"/>
      <c r="D88" s="157"/>
      <c r="E88" s="157"/>
    </row>
    <row r="89" spans="1:5" ht="15" customHeight="1" x14ac:dyDescent="0.2">
      <c r="A89" s="139" t="s">
        <v>48</v>
      </c>
      <c r="B89" s="139"/>
      <c r="C89" s="139"/>
      <c r="D89" s="139"/>
      <c r="E89" s="139"/>
    </row>
    <row r="90" spans="1:5" ht="15" customHeight="1" x14ac:dyDescent="0.2">
      <c r="A90" s="156"/>
      <c r="B90" s="156"/>
      <c r="C90" s="156"/>
      <c r="D90" s="156"/>
      <c r="E90" s="156"/>
    </row>
    <row r="91" spans="1:5" ht="15" customHeight="1" x14ac:dyDescent="0.2">
      <c r="A91" s="148" t="s">
        <v>84</v>
      </c>
      <c r="B91" s="148"/>
      <c r="C91" s="148"/>
      <c r="D91" s="148"/>
      <c r="E91" s="148"/>
    </row>
    <row r="92" spans="1:5" ht="15" customHeight="1" x14ac:dyDescent="0.2">
      <c r="A92" s="2" t="s">
        <v>10</v>
      </c>
      <c r="B92" s="136" t="s">
        <v>84</v>
      </c>
      <c r="C92" s="136"/>
      <c r="D92" s="5" t="s">
        <v>43</v>
      </c>
      <c r="E92" s="5" t="s">
        <v>0</v>
      </c>
    </row>
    <row r="93" spans="1:5" ht="15" customHeight="1" x14ac:dyDescent="0.2">
      <c r="A93" s="3" t="s">
        <v>8</v>
      </c>
      <c r="B93" s="152" t="s">
        <v>149</v>
      </c>
      <c r="C93" s="155"/>
      <c r="D93" s="56">
        <v>9.5100000000000004E-2</v>
      </c>
      <c r="E93" s="23">
        <f t="shared" ref="E93:E100" si="0">D93*$E$53</f>
        <v>217.23478073999999</v>
      </c>
    </row>
    <row r="94" spans="1:5" ht="15" customHeight="1" x14ac:dyDescent="0.2">
      <c r="A94" s="3" t="s">
        <v>10</v>
      </c>
      <c r="B94" s="152" t="s">
        <v>142</v>
      </c>
      <c r="C94" s="155"/>
      <c r="D94" s="57">
        <v>3.2000000000000001E-2</v>
      </c>
      <c r="E94" s="23">
        <f t="shared" si="0"/>
        <v>73.096876800000004</v>
      </c>
    </row>
    <row r="95" spans="1:5" ht="15" customHeight="1" x14ac:dyDescent="0.2">
      <c r="A95" s="3" t="s">
        <v>12</v>
      </c>
      <c r="B95" s="152" t="s">
        <v>143</v>
      </c>
      <c r="C95" s="155"/>
      <c r="D95" s="57">
        <v>4.0000000000000001E-3</v>
      </c>
      <c r="E95" s="23">
        <f t="shared" si="0"/>
        <v>9.1371096000000005</v>
      </c>
    </row>
    <row r="96" spans="1:5" ht="15" customHeight="1" x14ac:dyDescent="0.2">
      <c r="A96" s="3" t="s">
        <v>29</v>
      </c>
      <c r="B96" s="152" t="s">
        <v>144</v>
      </c>
      <c r="C96" s="155"/>
      <c r="D96" s="57">
        <v>2.0000000000000001E-4</v>
      </c>
      <c r="E96" s="23">
        <f t="shared" si="0"/>
        <v>0.45685548000000004</v>
      </c>
    </row>
    <row r="97" spans="1:5" ht="15" customHeight="1" x14ac:dyDescent="0.2">
      <c r="A97" s="54" t="s">
        <v>31</v>
      </c>
      <c r="B97" s="107" t="s">
        <v>145</v>
      </c>
      <c r="C97" s="106"/>
      <c r="D97" s="57">
        <v>4.8999999999999998E-3</v>
      </c>
      <c r="E97" s="23">
        <f t="shared" si="0"/>
        <v>11.192959259999999</v>
      </c>
    </row>
    <row r="98" spans="1:5" ht="15" customHeight="1" x14ac:dyDescent="0.2">
      <c r="A98" s="54" t="s">
        <v>33</v>
      </c>
      <c r="B98" s="152" t="s">
        <v>146</v>
      </c>
      <c r="C98" s="155"/>
      <c r="D98" s="57">
        <v>8.0000000000000004E-4</v>
      </c>
      <c r="E98" s="23">
        <f t="shared" si="0"/>
        <v>1.8274219200000001</v>
      </c>
    </row>
    <row r="99" spans="1:5" ht="15" customHeight="1" x14ac:dyDescent="0.2">
      <c r="A99" s="54" t="s">
        <v>44</v>
      </c>
      <c r="B99" s="152" t="s">
        <v>147</v>
      </c>
      <c r="C99" s="155"/>
      <c r="D99" s="57">
        <v>3.1699999999999999E-2</v>
      </c>
      <c r="E99" s="23">
        <f t="shared" si="0"/>
        <v>72.411593580000002</v>
      </c>
    </row>
    <row r="100" spans="1:5" ht="15" customHeight="1" x14ac:dyDescent="0.2">
      <c r="A100" s="54" t="s">
        <v>45</v>
      </c>
      <c r="B100" s="152" t="s">
        <v>148</v>
      </c>
      <c r="C100" s="155"/>
      <c r="D100" s="57">
        <v>9.5100000000000004E-2</v>
      </c>
      <c r="E100" s="23">
        <f t="shared" si="0"/>
        <v>217.23478073999999</v>
      </c>
    </row>
    <row r="101" spans="1:5" ht="15" customHeight="1" x14ac:dyDescent="0.2">
      <c r="A101" s="130" t="s">
        <v>46</v>
      </c>
      <c r="B101" s="130"/>
      <c r="C101" s="130"/>
      <c r="D101" s="26">
        <f>SUM(D93:D100)</f>
        <v>0.26379999999999998</v>
      </c>
      <c r="E101" s="27">
        <f>SUM(E93:E100)</f>
        <v>602.59237811999992</v>
      </c>
    </row>
    <row r="102" spans="1:5" ht="15" customHeight="1" x14ac:dyDescent="0.2">
      <c r="A102" s="146"/>
      <c r="B102" s="146"/>
      <c r="C102" s="146"/>
      <c r="D102" s="146"/>
      <c r="E102" s="146"/>
    </row>
    <row r="103" spans="1:5" ht="15" customHeight="1" x14ac:dyDescent="0.2">
      <c r="A103" s="148" t="s">
        <v>85</v>
      </c>
      <c r="B103" s="148"/>
      <c r="C103" s="148"/>
      <c r="D103" s="148"/>
      <c r="E103" s="148"/>
    </row>
    <row r="104" spans="1:5" ht="15" customHeight="1" x14ac:dyDescent="0.2">
      <c r="A104" s="2" t="s">
        <v>12</v>
      </c>
      <c r="B104" s="149" t="s">
        <v>85</v>
      </c>
      <c r="C104" s="149"/>
      <c r="D104" s="5" t="s">
        <v>43</v>
      </c>
      <c r="E104" s="5" t="s">
        <v>0</v>
      </c>
    </row>
    <row r="105" spans="1:5" ht="15" customHeight="1" x14ac:dyDescent="0.2">
      <c r="A105" s="3" t="s">
        <v>8</v>
      </c>
      <c r="B105" s="152" t="s">
        <v>150</v>
      </c>
      <c r="C105" s="153"/>
      <c r="D105" s="45">
        <v>2.7400000000000001E-2</v>
      </c>
      <c r="E105" s="61">
        <f>D105*$E$53</f>
        <v>62.589200759999997</v>
      </c>
    </row>
    <row r="106" spans="1:5" ht="15" customHeight="1" x14ac:dyDescent="0.2">
      <c r="A106" s="54" t="s">
        <v>10</v>
      </c>
      <c r="B106" s="107" t="s">
        <v>152</v>
      </c>
      <c r="C106" s="108"/>
      <c r="D106" s="45">
        <v>3.5000000000000001E-3</v>
      </c>
      <c r="E106" s="61">
        <f t="shared" ref="E106:E109" si="1">D106*$E$53</f>
        <v>7.9949709000000002</v>
      </c>
    </row>
    <row r="107" spans="1:5" ht="15" customHeight="1" x14ac:dyDescent="0.2">
      <c r="A107" s="54" t="s">
        <v>12</v>
      </c>
      <c r="B107" s="152" t="s">
        <v>151</v>
      </c>
      <c r="C107" s="154"/>
      <c r="D107" s="45">
        <v>2.0000000000000001E-4</v>
      </c>
      <c r="E107" s="61">
        <f t="shared" si="1"/>
        <v>0.45685548000000004</v>
      </c>
    </row>
    <row r="108" spans="1:5" ht="15" customHeight="1" x14ac:dyDescent="0.2">
      <c r="A108" s="54" t="s">
        <v>29</v>
      </c>
      <c r="B108" s="152" t="s">
        <v>153</v>
      </c>
      <c r="C108" s="154"/>
      <c r="D108" s="45">
        <v>8.8000000000000005E-3</v>
      </c>
      <c r="E108" s="61">
        <f t="shared" si="1"/>
        <v>20.10164112</v>
      </c>
    </row>
    <row r="109" spans="1:5" ht="15" customHeight="1" x14ac:dyDescent="0.2">
      <c r="A109" s="54" t="s">
        <v>31</v>
      </c>
      <c r="B109" s="152" t="s">
        <v>154</v>
      </c>
      <c r="C109" s="154"/>
      <c r="D109" s="45">
        <v>3.8800000000000001E-2</v>
      </c>
      <c r="E109" s="61">
        <f t="shared" si="1"/>
        <v>88.629963119999999</v>
      </c>
    </row>
    <row r="110" spans="1:5" ht="15" customHeight="1" x14ac:dyDescent="0.2">
      <c r="A110" s="54" t="s">
        <v>33</v>
      </c>
      <c r="B110" s="152" t="s">
        <v>155</v>
      </c>
      <c r="C110" s="153"/>
      <c r="D110" s="62">
        <v>9.7000000000000003E-3</v>
      </c>
      <c r="E110" s="61">
        <f t="shared" ref="E110:E111" si="2">D110*$E$53</f>
        <v>22.15749078</v>
      </c>
    </row>
    <row r="111" spans="1:5" ht="15" customHeight="1" x14ac:dyDescent="0.2">
      <c r="A111" s="54" t="s">
        <v>44</v>
      </c>
      <c r="B111" s="152" t="s">
        <v>156</v>
      </c>
      <c r="C111" s="153"/>
      <c r="D111" s="62">
        <v>2.5999999999999999E-3</v>
      </c>
      <c r="E111" s="61">
        <f t="shared" si="2"/>
        <v>5.9391212399999995</v>
      </c>
    </row>
    <row r="112" spans="1:5" ht="15" customHeight="1" x14ac:dyDescent="0.2">
      <c r="A112" s="130" t="s">
        <v>46</v>
      </c>
      <c r="B112" s="130"/>
      <c r="C112" s="130"/>
      <c r="D112" s="26">
        <f>SUM(D105:D111)</f>
        <v>9.0999999999999998E-2</v>
      </c>
      <c r="E112" s="55">
        <f>SUM(E105:E111)</f>
        <v>207.86924339999999</v>
      </c>
    </row>
    <row r="113" spans="1:5" ht="15" customHeight="1" x14ac:dyDescent="0.2">
      <c r="A113" s="29"/>
      <c r="B113" s="29"/>
      <c r="C113" s="29"/>
      <c r="D113" s="29"/>
      <c r="E113" s="29"/>
    </row>
    <row r="114" spans="1:5" ht="15" customHeight="1" x14ac:dyDescent="0.2">
      <c r="A114" s="148" t="s">
        <v>86</v>
      </c>
      <c r="B114" s="148"/>
      <c r="C114" s="148"/>
      <c r="D114" s="148"/>
      <c r="E114" s="148"/>
    </row>
    <row r="115" spans="1:5" ht="15" customHeight="1" x14ac:dyDescent="0.2">
      <c r="A115" s="2" t="s">
        <v>29</v>
      </c>
      <c r="B115" s="149" t="s">
        <v>86</v>
      </c>
      <c r="C115" s="149"/>
      <c r="D115" s="5" t="s">
        <v>43</v>
      </c>
      <c r="E115" s="5" t="s">
        <v>0</v>
      </c>
    </row>
    <row r="116" spans="1:5" ht="15" customHeight="1" x14ac:dyDescent="0.2">
      <c r="A116" s="3" t="s">
        <v>8</v>
      </c>
      <c r="B116" s="150" t="s">
        <v>87</v>
      </c>
      <c r="C116" s="151"/>
      <c r="D116" s="30">
        <v>9.7100000000000006E-2</v>
      </c>
      <c r="E116" s="23">
        <f>D116*E53</f>
        <v>221.80333554000001</v>
      </c>
    </row>
    <row r="117" spans="1:5" ht="15" customHeight="1" x14ac:dyDescent="0.2">
      <c r="A117" s="130" t="s">
        <v>46</v>
      </c>
      <c r="B117" s="130"/>
      <c r="C117" s="130"/>
      <c r="D117" s="26">
        <f>SUM(D116:D116)</f>
        <v>9.7100000000000006E-2</v>
      </c>
      <c r="E117" s="27">
        <f>SUM(E116:E116)</f>
        <v>221.80333554000001</v>
      </c>
    </row>
    <row r="118" spans="1:5" ht="15" customHeight="1" x14ac:dyDescent="0.2">
      <c r="A118" s="146"/>
      <c r="B118" s="146"/>
      <c r="C118" s="146"/>
      <c r="D118" s="146"/>
      <c r="E118" s="146"/>
    </row>
    <row r="119" spans="1:5" ht="15" customHeight="1" x14ac:dyDescent="0.2">
      <c r="A119" s="143" t="s">
        <v>52</v>
      </c>
      <c r="B119" s="143"/>
      <c r="C119" s="143"/>
      <c r="D119" s="143"/>
      <c r="E119" s="143"/>
    </row>
    <row r="120" spans="1:5" ht="15" customHeight="1" x14ac:dyDescent="0.2">
      <c r="A120" s="2">
        <v>4</v>
      </c>
      <c r="B120" s="147" t="s">
        <v>53</v>
      </c>
      <c r="C120" s="147"/>
      <c r="D120" s="20" t="s">
        <v>43</v>
      </c>
      <c r="E120" s="5" t="s">
        <v>0</v>
      </c>
    </row>
    <row r="121" spans="1:5" ht="15" customHeight="1" x14ac:dyDescent="0.2">
      <c r="A121" s="3" t="s">
        <v>42</v>
      </c>
      <c r="B121" s="144" t="s">
        <v>75</v>
      </c>
      <c r="C121" s="137"/>
      <c r="D121" s="25">
        <f>D87</f>
        <v>0.3680000000000001</v>
      </c>
      <c r="E121" s="23">
        <f>E87</f>
        <v>840.6140832000001</v>
      </c>
    </row>
    <row r="122" spans="1:5" ht="15" customHeight="1" x14ac:dyDescent="0.2">
      <c r="A122" s="3" t="s">
        <v>49</v>
      </c>
      <c r="B122" s="144" t="s">
        <v>84</v>
      </c>
      <c r="C122" s="137"/>
      <c r="D122" s="25">
        <f>D101</f>
        <v>0.26379999999999998</v>
      </c>
      <c r="E122" s="23">
        <f>E101</f>
        <v>602.59237811999992</v>
      </c>
    </row>
    <row r="123" spans="1:5" ht="15" customHeight="1" x14ac:dyDescent="0.2">
      <c r="A123" s="3" t="s">
        <v>50</v>
      </c>
      <c r="B123" s="144" t="s">
        <v>85</v>
      </c>
      <c r="C123" s="137"/>
      <c r="D123" s="25">
        <f>D112</f>
        <v>9.0999999999999998E-2</v>
      </c>
      <c r="E123" s="23">
        <f>E112</f>
        <v>207.86924339999999</v>
      </c>
    </row>
    <row r="124" spans="1:5" ht="15" customHeight="1" x14ac:dyDescent="0.2">
      <c r="A124" s="3" t="s">
        <v>51</v>
      </c>
      <c r="B124" s="144" t="s">
        <v>86</v>
      </c>
      <c r="C124" s="137"/>
      <c r="D124" s="25">
        <f>D117</f>
        <v>9.7100000000000006E-2</v>
      </c>
      <c r="E124" s="23">
        <f>E117</f>
        <v>221.80333554000001</v>
      </c>
    </row>
    <row r="125" spans="1:5" ht="15" customHeight="1" x14ac:dyDescent="0.2">
      <c r="A125" s="3" t="s">
        <v>54</v>
      </c>
      <c r="B125" s="145" t="s">
        <v>25</v>
      </c>
      <c r="C125" s="145"/>
      <c r="D125" s="31" t="s">
        <v>88</v>
      </c>
      <c r="E125" s="23">
        <v>0</v>
      </c>
    </row>
    <row r="126" spans="1:5" ht="15" customHeight="1" x14ac:dyDescent="0.2">
      <c r="A126" s="130" t="s">
        <v>46</v>
      </c>
      <c r="B126" s="130"/>
      <c r="C126" s="130"/>
      <c r="D126" s="26">
        <f>SUM(D121:D125)</f>
        <v>0.81990000000000007</v>
      </c>
      <c r="E126" s="27">
        <f>SUM(E121:E125)</f>
        <v>1872.87904026</v>
      </c>
    </row>
    <row r="127" spans="1:5" ht="15" customHeight="1" x14ac:dyDescent="0.2">
      <c r="A127" s="142"/>
      <c r="B127" s="142"/>
      <c r="C127" s="142"/>
      <c r="D127" s="142"/>
      <c r="E127" s="142"/>
    </row>
    <row r="128" spans="1:5" ht="15" customHeight="1" x14ac:dyDescent="0.2">
      <c r="A128" s="143" t="s">
        <v>55</v>
      </c>
      <c r="B128" s="143"/>
      <c r="C128" s="143"/>
      <c r="D128" s="143"/>
      <c r="E128" s="143"/>
    </row>
    <row r="129" spans="1:7" ht="15" customHeight="1" x14ac:dyDescent="0.2">
      <c r="A129" s="32">
        <v>5</v>
      </c>
      <c r="B129" s="136" t="s">
        <v>56</v>
      </c>
      <c r="C129" s="136"/>
      <c r="D129" s="33" t="s">
        <v>43</v>
      </c>
      <c r="E129" s="5" t="s">
        <v>0</v>
      </c>
    </row>
    <row r="130" spans="1:7" ht="15" customHeight="1" x14ac:dyDescent="0.2">
      <c r="A130" s="34" t="s">
        <v>8</v>
      </c>
      <c r="B130" s="132" t="s">
        <v>57</v>
      </c>
      <c r="C130" s="132"/>
      <c r="D130" s="63">
        <v>0.06</v>
      </c>
      <c r="E130" s="64">
        <f>D130*(E53+E63+E73+E126)</f>
        <v>295.63452441559997</v>
      </c>
    </row>
    <row r="131" spans="1:7" ht="15" customHeight="1" x14ac:dyDescent="0.2">
      <c r="A131" s="140" t="s">
        <v>10</v>
      </c>
      <c r="B131" s="132" t="s">
        <v>58</v>
      </c>
      <c r="C131" s="132"/>
      <c r="D131" s="35"/>
      <c r="E131" s="64"/>
    </row>
    <row r="132" spans="1:7" ht="15" customHeight="1" x14ac:dyDescent="0.2">
      <c r="A132" s="140"/>
      <c r="B132" s="141" t="s">
        <v>93</v>
      </c>
      <c r="C132" s="141"/>
      <c r="D132" s="35">
        <v>3.6499999999999998E-2</v>
      </c>
      <c r="E132" s="64">
        <f>D132*(E53+E63+E73+E126+E130+E136)</f>
        <v>208.61942939594169</v>
      </c>
      <c r="F132" s="7"/>
      <c r="G132" s="36"/>
    </row>
    <row r="133" spans="1:7" ht="15" customHeight="1" x14ac:dyDescent="0.2">
      <c r="A133" s="140"/>
      <c r="B133" s="141" t="s">
        <v>94</v>
      </c>
      <c r="C133" s="141"/>
      <c r="D133" s="35">
        <v>0</v>
      </c>
      <c r="E133" s="64">
        <f>D133*(E53+E63+E73+E126+E130+E136)</f>
        <v>0</v>
      </c>
      <c r="F133" s="7"/>
      <c r="G133" s="36"/>
    </row>
    <row r="134" spans="1:7" ht="15" customHeight="1" x14ac:dyDescent="0.2">
      <c r="A134" s="140"/>
      <c r="B134" s="141" t="s">
        <v>92</v>
      </c>
      <c r="C134" s="141"/>
      <c r="D134" s="35">
        <v>0.05</v>
      </c>
      <c r="E134" s="64">
        <f>D134*(E53+E63+E73+E126+E130+E136)</f>
        <v>285.7800402684133</v>
      </c>
    </row>
    <row r="135" spans="1:7" ht="15" customHeight="1" x14ac:dyDescent="0.2">
      <c r="A135" s="140"/>
      <c r="B135" s="132" t="s">
        <v>59</v>
      </c>
      <c r="C135" s="132"/>
      <c r="D135" s="35"/>
      <c r="E135" s="64"/>
      <c r="F135" s="38">
        <f>SUM(D132:D135)</f>
        <v>8.6499999999999994E-2</v>
      </c>
      <c r="G135" s="36">
        <f>SUM(E149+E130+E136)/(1-F135)</f>
        <v>6256.81533154709</v>
      </c>
    </row>
    <row r="136" spans="1:7" ht="15" customHeight="1" x14ac:dyDescent="0.2">
      <c r="A136" s="34" t="s">
        <v>12</v>
      </c>
      <c r="B136" s="137" t="s">
        <v>60</v>
      </c>
      <c r="C136" s="137"/>
      <c r="D136" s="35">
        <v>0.1</v>
      </c>
      <c r="E136" s="64">
        <f>D136*(E53+E63+E73+E126)</f>
        <v>492.72420735933332</v>
      </c>
      <c r="F136" s="7"/>
      <c r="G136" s="36"/>
    </row>
    <row r="137" spans="1:7" ht="15" customHeight="1" x14ac:dyDescent="0.2">
      <c r="A137" s="130" t="s">
        <v>46</v>
      </c>
      <c r="B137" s="130"/>
      <c r="C137" s="130"/>
      <c r="D137" s="44">
        <f>SUM(D130:D136)</f>
        <v>0.24650000000000002</v>
      </c>
      <c r="E137" s="37">
        <f>SUM(E130:E136)</f>
        <v>1282.7582014392883</v>
      </c>
      <c r="F137" s="7"/>
      <c r="G137" s="36"/>
    </row>
    <row r="138" spans="1:7" ht="15" customHeight="1" x14ac:dyDescent="0.2">
      <c r="A138" s="138" t="s">
        <v>61</v>
      </c>
      <c r="B138" s="138"/>
      <c r="C138" s="138"/>
      <c r="D138" s="138"/>
      <c r="E138" s="138"/>
      <c r="F138" s="7"/>
      <c r="G138" s="36"/>
    </row>
    <row r="139" spans="1:7" ht="15" customHeight="1" x14ac:dyDescent="0.2">
      <c r="A139" s="139" t="s">
        <v>62</v>
      </c>
      <c r="B139" s="139"/>
      <c r="C139" s="139"/>
      <c r="D139" s="139"/>
      <c r="E139" s="139"/>
      <c r="F139" s="7"/>
      <c r="G139" s="36"/>
    </row>
    <row r="140" spans="1:7" ht="15" customHeight="1" x14ac:dyDescent="0.2">
      <c r="A140" s="28"/>
      <c r="B140" s="28"/>
      <c r="C140" s="28"/>
      <c r="D140" s="28"/>
      <c r="E140" s="28"/>
      <c r="F140" s="7"/>
      <c r="G140" s="36"/>
    </row>
    <row r="141" spans="1:7" ht="15" customHeight="1" x14ac:dyDescent="0.2">
      <c r="A141" s="159" t="s">
        <v>157</v>
      </c>
      <c r="B141" s="159"/>
      <c r="C141" s="159"/>
      <c r="D141" s="159"/>
      <c r="E141" s="159"/>
    </row>
    <row r="142" spans="1:7" ht="15" customHeight="1" x14ac:dyDescent="0.2">
      <c r="A142" s="131" t="s">
        <v>119</v>
      </c>
      <c r="B142" s="131"/>
      <c r="C142" s="131"/>
      <c r="D142" s="131"/>
      <c r="E142" s="131"/>
    </row>
    <row r="143" spans="1:7" ht="15" customHeight="1" x14ac:dyDescent="0.2">
      <c r="A143" s="131"/>
      <c r="B143" s="131"/>
      <c r="C143" s="131"/>
      <c r="D143" s="131"/>
      <c r="E143" s="131"/>
    </row>
    <row r="144" spans="1:7" ht="15" customHeight="1" x14ac:dyDescent="0.2">
      <c r="A144" s="136" t="s">
        <v>118</v>
      </c>
      <c r="B144" s="136"/>
      <c r="C144" s="136"/>
      <c r="D144" s="136"/>
      <c r="E144" s="5" t="s">
        <v>0</v>
      </c>
    </row>
    <row r="145" spans="1:5" ht="15" customHeight="1" x14ac:dyDescent="0.2">
      <c r="A145" s="34" t="s">
        <v>8</v>
      </c>
      <c r="B145" s="132" t="s">
        <v>63</v>
      </c>
      <c r="C145" s="132"/>
      <c r="D145" s="132"/>
      <c r="E145" s="39">
        <f>E53</f>
        <v>2284.2773999999999</v>
      </c>
    </row>
    <row r="146" spans="1:5" ht="15" customHeight="1" x14ac:dyDescent="0.2">
      <c r="A146" s="34" t="s">
        <v>10</v>
      </c>
      <c r="B146" s="132" t="s">
        <v>64</v>
      </c>
      <c r="C146" s="132"/>
      <c r="D146" s="132"/>
      <c r="E146" s="39">
        <f>E63</f>
        <v>606.71199999999999</v>
      </c>
    </row>
    <row r="147" spans="1:5" ht="15" customHeight="1" x14ac:dyDescent="0.2">
      <c r="A147" s="34" t="s">
        <v>12</v>
      </c>
      <c r="B147" s="137" t="s">
        <v>65</v>
      </c>
      <c r="C147" s="137"/>
      <c r="D147" s="137"/>
      <c r="E147" s="39">
        <f>E73</f>
        <v>163.37363333333332</v>
      </c>
    </row>
    <row r="148" spans="1:5" ht="15" customHeight="1" x14ac:dyDescent="0.2">
      <c r="A148" s="34" t="s">
        <v>29</v>
      </c>
      <c r="B148" s="132" t="s">
        <v>66</v>
      </c>
      <c r="C148" s="132"/>
      <c r="D148" s="132"/>
      <c r="E148" s="39">
        <f>E126</f>
        <v>1872.87904026</v>
      </c>
    </row>
    <row r="149" spans="1:5" ht="15" customHeight="1" x14ac:dyDescent="0.2">
      <c r="A149" s="130" t="s">
        <v>67</v>
      </c>
      <c r="B149" s="130"/>
      <c r="C149" s="130"/>
      <c r="D149" s="130"/>
      <c r="E149" s="40">
        <f>SUM(E145:E148)</f>
        <v>4927.2420735933329</v>
      </c>
    </row>
    <row r="150" spans="1:5" ht="15" customHeight="1" x14ac:dyDescent="0.2">
      <c r="A150" s="34" t="s">
        <v>31</v>
      </c>
      <c r="B150" s="132" t="s">
        <v>68</v>
      </c>
      <c r="C150" s="132"/>
      <c r="D150" s="132"/>
      <c r="E150" s="64">
        <f>E137</f>
        <v>1282.7582014392883</v>
      </c>
    </row>
    <row r="151" spans="1:5" ht="15" customHeight="1" x14ac:dyDescent="0.2">
      <c r="A151" s="133" t="s">
        <v>121</v>
      </c>
      <c r="B151" s="134"/>
      <c r="C151" s="134"/>
      <c r="D151" s="135"/>
      <c r="E151" s="41">
        <f>ROUNDDOWN(E149+E150,2)</f>
        <v>6210</v>
      </c>
    </row>
    <row r="152" spans="1:5" ht="15" customHeight="1" x14ac:dyDescent="0.2">
      <c r="E152" s="59"/>
    </row>
  </sheetData>
  <sheetProtection selectLockedCells="1" selectUnlockedCells="1"/>
  <mergeCells count="139">
    <mergeCell ref="A141:E141"/>
    <mergeCell ref="B56:D56"/>
    <mergeCell ref="A53:D53"/>
    <mergeCell ref="A54:E54"/>
    <mergeCell ref="A55:E55"/>
    <mergeCell ref="A1:E1"/>
    <mergeCell ref="B39:D39"/>
    <mergeCell ref="B40:D40"/>
    <mergeCell ref="A4:E4"/>
    <mergeCell ref="A5:E5"/>
    <mergeCell ref="A8:B8"/>
    <mergeCell ref="C8:E8"/>
    <mergeCell ref="A9:B9"/>
    <mergeCell ref="C9:E9"/>
    <mergeCell ref="A19:E19"/>
    <mergeCell ref="A6:E6"/>
    <mergeCell ref="A23:B23"/>
    <mergeCell ref="A21:B22"/>
    <mergeCell ref="C21:C22"/>
    <mergeCell ref="D21:E22"/>
    <mergeCell ref="D23:E23"/>
    <mergeCell ref="A24:B24"/>
    <mergeCell ref="D24:E24"/>
    <mergeCell ref="B44:D44"/>
    <mergeCell ref="A10:B10"/>
    <mergeCell ref="C10:E10"/>
    <mergeCell ref="A12:E12"/>
    <mergeCell ref="A13:E13"/>
    <mergeCell ref="B14:D14"/>
    <mergeCell ref="B15:D15"/>
    <mergeCell ref="B16:D16"/>
    <mergeCell ref="B17:D17"/>
    <mergeCell ref="A20:E20"/>
    <mergeCell ref="B35:D35"/>
    <mergeCell ref="B36:D36"/>
    <mergeCell ref="B37:D37"/>
    <mergeCell ref="B38:D38"/>
    <mergeCell ref="A34:E34"/>
    <mergeCell ref="A25:B25"/>
    <mergeCell ref="D25:E25"/>
    <mergeCell ref="A26:B26"/>
    <mergeCell ref="D26:E26"/>
    <mergeCell ref="A27:B27"/>
    <mergeCell ref="A29:E29"/>
    <mergeCell ref="A30:E30"/>
    <mergeCell ref="A32:B32"/>
    <mergeCell ref="A33:E33"/>
    <mergeCell ref="D27:E27"/>
    <mergeCell ref="B78:C78"/>
    <mergeCell ref="B79:C79"/>
    <mergeCell ref="B80:C80"/>
    <mergeCell ref="B81:C81"/>
    <mergeCell ref="A74:E74"/>
    <mergeCell ref="A75:E75"/>
    <mergeCell ref="A76:E76"/>
    <mergeCell ref="A77:E77"/>
    <mergeCell ref="A41:E41"/>
    <mergeCell ref="B72:D72"/>
    <mergeCell ref="A73:D73"/>
    <mergeCell ref="A65:E65"/>
    <mergeCell ref="A66:E66"/>
    <mergeCell ref="B67:D67"/>
    <mergeCell ref="B61:D61"/>
    <mergeCell ref="B62:D62"/>
    <mergeCell ref="A63:D63"/>
    <mergeCell ref="A64:E64"/>
    <mergeCell ref="B57:D57"/>
    <mergeCell ref="B58:D58"/>
    <mergeCell ref="B59:D59"/>
    <mergeCell ref="A43:E43"/>
    <mergeCell ref="B60:D60"/>
    <mergeCell ref="A90:E90"/>
    <mergeCell ref="A91:E91"/>
    <mergeCell ref="B92:C92"/>
    <mergeCell ref="B93:C93"/>
    <mergeCell ref="B86:C86"/>
    <mergeCell ref="A87:C87"/>
    <mergeCell ref="A88:E88"/>
    <mergeCell ref="A89:E89"/>
    <mergeCell ref="B82:C82"/>
    <mergeCell ref="B83:C83"/>
    <mergeCell ref="B84:C84"/>
    <mergeCell ref="B85:C85"/>
    <mergeCell ref="B94:C94"/>
    <mergeCell ref="A101:C101"/>
    <mergeCell ref="A102:E102"/>
    <mergeCell ref="A103:E103"/>
    <mergeCell ref="B100:C100"/>
    <mergeCell ref="B95:C95"/>
    <mergeCell ref="B98:C98"/>
    <mergeCell ref="B99:C99"/>
    <mergeCell ref="B96:C96"/>
    <mergeCell ref="A114:E114"/>
    <mergeCell ref="B115:C115"/>
    <mergeCell ref="B116:C116"/>
    <mergeCell ref="A117:C117"/>
    <mergeCell ref="B104:C104"/>
    <mergeCell ref="B105:C105"/>
    <mergeCell ref="B110:C110"/>
    <mergeCell ref="A112:C112"/>
    <mergeCell ref="B111:C111"/>
    <mergeCell ref="B109:C109"/>
    <mergeCell ref="B107:C107"/>
    <mergeCell ref="B108:C108"/>
    <mergeCell ref="A127:E127"/>
    <mergeCell ref="A128:E128"/>
    <mergeCell ref="B129:C129"/>
    <mergeCell ref="B122:C122"/>
    <mergeCell ref="B123:C123"/>
    <mergeCell ref="B124:C124"/>
    <mergeCell ref="B125:C125"/>
    <mergeCell ref="A118:E118"/>
    <mergeCell ref="A119:E119"/>
    <mergeCell ref="B120:C120"/>
    <mergeCell ref="B121:C121"/>
    <mergeCell ref="A2:E2"/>
    <mergeCell ref="A3:E3"/>
    <mergeCell ref="A149:D149"/>
    <mergeCell ref="A142:E142"/>
    <mergeCell ref="B150:D150"/>
    <mergeCell ref="A151:D151"/>
    <mergeCell ref="A143:E143"/>
    <mergeCell ref="A144:D144"/>
    <mergeCell ref="B145:D145"/>
    <mergeCell ref="B146:D146"/>
    <mergeCell ref="B147:D147"/>
    <mergeCell ref="B148:D148"/>
    <mergeCell ref="B136:C136"/>
    <mergeCell ref="A137:C137"/>
    <mergeCell ref="A138:E138"/>
    <mergeCell ref="A139:E139"/>
    <mergeCell ref="B130:C130"/>
    <mergeCell ref="A131:A135"/>
    <mergeCell ref="B131:C131"/>
    <mergeCell ref="B132:C132"/>
    <mergeCell ref="B133:C133"/>
    <mergeCell ref="B134:C134"/>
    <mergeCell ref="B135:C135"/>
    <mergeCell ref="A126:C126"/>
  </mergeCells>
  <phoneticPr fontId="25" type="noConversion"/>
  <printOptions horizontalCentered="1"/>
  <pageMargins left="0.7" right="0.7" top="0.75" bottom="0.75" header="0.3" footer="0.3"/>
  <pageSetup paperSize="9" scale="90" firstPageNumber="0" orientation="portrait" r:id="rId1"/>
  <headerFooter alignWithMargins="0"/>
  <rowBreaks count="3" manualBreakCount="3">
    <brk id="28" max="4" man="1"/>
    <brk id="75" max="4" man="1"/>
    <brk id="118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showGridLines="0" zoomScaleNormal="100" zoomScaleSheetLayoutView="100" workbookViewId="0">
      <selection activeCell="A4" sqref="A4:E4"/>
    </sheetView>
  </sheetViews>
  <sheetFormatPr defaultRowHeight="15" customHeight="1" x14ac:dyDescent="0.2"/>
  <cols>
    <col min="1" max="1" width="3.5703125" style="8" bestFit="1" customWidth="1"/>
    <col min="2" max="2" width="35.85546875" style="8" customWidth="1"/>
    <col min="3" max="3" width="19" style="8" bestFit="1" customWidth="1"/>
    <col min="4" max="4" width="12.85546875" style="8" customWidth="1"/>
    <col min="5" max="5" width="23.28515625" style="9" customWidth="1"/>
    <col min="6" max="6" width="10.7109375" hidden="1" customWidth="1"/>
    <col min="7" max="7" width="14.7109375" hidden="1" customWidth="1"/>
    <col min="8" max="8" width="12.140625" bestFit="1" customWidth="1"/>
    <col min="9" max="9" width="9.28515625" bestFit="1" customWidth="1"/>
    <col min="10" max="10" width="10.7109375" customWidth="1"/>
  </cols>
  <sheetData>
    <row r="1" spans="1:5" ht="15" customHeight="1" x14ac:dyDescent="0.2">
      <c r="A1" s="129" t="s">
        <v>167</v>
      </c>
      <c r="B1" s="129"/>
      <c r="C1" s="129"/>
      <c r="D1" s="129"/>
      <c r="E1" s="129"/>
    </row>
    <row r="2" spans="1:5" ht="15" customHeight="1" x14ac:dyDescent="0.2">
      <c r="A2" s="129" t="s">
        <v>168</v>
      </c>
      <c r="B2" s="129"/>
      <c r="C2" s="129"/>
      <c r="D2" s="129"/>
      <c r="E2" s="129"/>
    </row>
    <row r="3" spans="1:5" ht="15" customHeight="1" x14ac:dyDescent="0.2">
      <c r="A3" s="129" t="s">
        <v>169</v>
      </c>
      <c r="B3" s="129"/>
      <c r="C3" s="129"/>
      <c r="D3" s="129"/>
      <c r="E3" s="129"/>
    </row>
    <row r="4" spans="1:5" ht="15" customHeight="1" x14ac:dyDescent="0.2">
      <c r="A4" s="159" t="s">
        <v>1</v>
      </c>
      <c r="B4" s="159"/>
      <c r="C4" s="159"/>
      <c r="D4" s="159"/>
      <c r="E4" s="159"/>
    </row>
    <row r="5" spans="1:5" ht="15" customHeight="1" x14ac:dyDescent="0.2">
      <c r="A5" s="183" t="s">
        <v>160</v>
      </c>
      <c r="B5" s="183"/>
      <c r="C5" s="183"/>
      <c r="D5" s="183"/>
      <c r="E5" s="183"/>
    </row>
    <row r="6" spans="1:5" ht="15" customHeight="1" x14ac:dyDescent="0.2">
      <c r="A6" s="159" t="s">
        <v>157</v>
      </c>
      <c r="B6" s="159"/>
      <c r="C6" s="159"/>
      <c r="D6" s="159"/>
      <c r="E6" s="159"/>
    </row>
    <row r="8" spans="1:5" ht="15" customHeight="1" x14ac:dyDescent="0.2">
      <c r="A8" s="175" t="s">
        <v>2</v>
      </c>
      <c r="B8" s="175"/>
      <c r="C8" s="176"/>
      <c r="D8" s="176"/>
      <c r="E8" s="176"/>
    </row>
    <row r="9" spans="1:5" ht="15" customHeight="1" x14ac:dyDescent="0.2">
      <c r="A9" s="175" t="s">
        <v>3</v>
      </c>
      <c r="B9" s="175"/>
      <c r="C9" s="176" t="s">
        <v>4</v>
      </c>
      <c r="D9" s="176"/>
      <c r="E9" s="176"/>
    </row>
    <row r="10" spans="1:5" ht="15" customHeight="1" x14ac:dyDescent="0.2">
      <c r="A10" s="175" t="s">
        <v>5</v>
      </c>
      <c r="B10" s="175"/>
      <c r="C10" s="176" t="s">
        <v>6</v>
      </c>
      <c r="D10" s="176"/>
      <c r="E10" s="176"/>
    </row>
    <row r="11" spans="1:5" ht="15" customHeight="1" x14ac:dyDescent="0.2">
      <c r="A11" s="6"/>
      <c r="B11" s="6"/>
      <c r="C11" s="10"/>
      <c r="D11" s="10"/>
      <c r="E11" s="10"/>
    </row>
    <row r="12" spans="1:5" ht="15" customHeight="1" x14ac:dyDescent="0.2">
      <c r="A12" s="159"/>
      <c r="B12" s="159"/>
      <c r="C12" s="159"/>
      <c r="D12" s="159"/>
      <c r="E12" s="159"/>
    </row>
    <row r="13" spans="1:5" ht="15" customHeight="1" x14ac:dyDescent="0.2">
      <c r="A13" s="159" t="s">
        <v>7</v>
      </c>
      <c r="B13" s="159"/>
      <c r="C13" s="159"/>
      <c r="D13" s="159"/>
      <c r="E13" s="159"/>
    </row>
    <row r="14" spans="1:5" ht="15" customHeight="1" x14ac:dyDescent="0.2">
      <c r="A14" s="11" t="s">
        <v>8</v>
      </c>
      <c r="B14" s="177" t="s">
        <v>9</v>
      </c>
      <c r="C14" s="177"/>
      <c r="D14" s="177"/>
      <c r="E14" s="12"/>
    </row>
    <row r="15" spans="1:5" ht="15" customHeight="1" x14ac:dyDescent="0.2">
      <c r="A15" s="11" t="s">
        <v>10</v>
      </c>
      <c r="B15" s="177" t="s">
        <v>11</v>
      </c>
      <c r="C15" s="177"/>
      <c r="D15" s="177"/>
      <c r="E15" s="99" t="s">
        <v>127</v>
      </c>
    </row>
    <row r="16" spans="1:5" ht="15" customHeight="1" x14ac:dyDescent="0.2">
      <c r="A16" s="11" t="s">
        <v>12</v>
      </c>
      <c r="B16" s="137" t="s">
        <v>13</v>
      </c>
      <c r="C16" s="137"/>
      <c r="D16" s="137"/>
      <c r="E16" s="11">
        <v>2012</v>
      </c>
    </row>
    <row r="17" spans="1:5" ht="15" customHeight="1" x14ac:dyDescent="0.2">
      <c r="A17" s="11" t="s">
        <v>14</v>
      </c>
      <c r="B17" s="137" t="s">
        <v>15</v>
      </c>
      <c r="C17" s="137"/>
      <c r="D17" s="137"/>
      <c r="E17" s="11" t="s">
        <v>16</v>
      </c>
    </row>
    <row r="18" spans="1:5" ht="15" customHeight="1" x14ac:dyDescent="0.2">
      <c r="A18" s="13"/>
      <c r="B18" s="14"/>
      <c r="C18" s="14"/>
      <c r="D18" s="14"/>
      <c r="E18" s="13"/>
    </row>
    <row r="19" spans="1:5" ht="15" customHeight="1" x14ac:dyDescent="0.2">
      <c r="A19" s="184"/>
      <c r="B19" s="184"/>
      <c r="C19" s="184"/>
      <c r="D19" s="184"/>
      <c r="E19" s="184"/>
    </row>
    <row r="20" spans="1:5" ht="15" customHeight="1" x14ac:dyDescent="0.2">
      <c r="A20" s="159" t="s">
        <v>17</v>
      </c>
      <c r="B20" s="159"/>
      <c r="C20" s="159"/>
      <c r="D20" s="159"/>
      <c r="E20" s="159"/>
    </row>
    <row r="21" spans="1:5" ht="15" customHeight="1" x14ac:dyDescent="0.2">
      <c r="A21" s="187" t="s">
        <v>18</v>
      </c>
      <c r="B21" s="187"/>
      <c r="C21" s="188" t="s">
        <v>19</v>
      </c>
      <c r="D21" s="188" t="s">
        <v>69</v>
      </c>
      <c r="E21" s="188"/>
    </row>
    <row r="22" spans="1:5" ht="15" customHeight="1" x14ac:dyDescent="0.2">
      <c r="A22" s="187"/>
      <c r="B22" s="187"/>
      <c r="C22" s="188"/>
      <c r="D22" s="188"/>
      <c r="E22" s="188"/>
    </row>
    <row r="23" spans="1:5" ht="15" customHeight="1" x14ac:dyDescent="0.2">
      <c r="A23" s="185" t="s">
        <v>96</v>
      </c>
      <c r="B23" s="186"/>
      <c r="C23" s="46" t="s">
        <v>120</v>
      </c>
      <c r="D23" s="189">
        <v>2</v>
      </c>
      <c r="E23" s="190"/>
    </row>
    <row r="24" spans="1:5" ht="15" customHeight="1" x14ac:dyDescent="0.2">
      <c r="A24" s="167"/>
      <c r="B24" s="168"/>
      <c r="C24" s="46"/>
      <c r="D24" s="169"/>
      <c r="E24" s="170"/>
    </row>
    <row r="25" spans="1:5" ht="15" customHeight="1" x14ac:dyDescent="0.2">
      <c r="A25" s="167"/>
      <c r="B25" s="168"/>
      <c r="C25" s="46"/>
      <c r="D25" s="169"/>
      <c r="E25" s="170"/>
    </row>
    <row r="26" spans="1:5" ht="15" customHeight="1" x14ac:dyDescent="0.2">
      <c r="A26" s="168"/>
      <c r="B26" s="168"/>
      <c r="C26" s="4"/>
      <c r="D26" s="171"/>
      <c r="E26" s="171"/>
    </row>
    <row r="27" spans="1:5" s="15" customFormat="1" ht="15" customHeight="1" x14ac:dyDescent="0.2">
      <c r="A27" s="137"/>
      <c r="B27" s="137"/>
      <c r="C27" s="4"/>
      <c r="D27" s="174"/>
      <c r="E27" s="174"/>
    </row>
    <row r="28" spans="1:5" s="15" customFormat="1" ht="15" customHeight="1" x14ac:dyDescent="0.2">
      <c r="A28" s="14"/>
      <c r="B28" s="14"/>
      <c r="C28" s="42"/>
      <c r="D28" s="43"/>
      <c r="E28" s="43"/>
    </row>
    <row r="29" spans="1:5" ht="15" customHeight="1" x14ac:dyDescent="0.2">
      <c r="A29" s="159" t="s">
        <v>157</v>
      </c>
      <c r="B29" s="159"/>
      <c r="C29" s="159"/>
      <c r="D29" s="159"/>
      <c r="E29" s="159"/>
    </row>
    <row r="30" spans="1:5" ht="15" customHeight="1" x14ac:dyDescent="0.2">
      <c r="A30" s="131" t="s">
        <v>95</v>
      </c>
      <c r="B30" s="131"/>
      <c r="C30" s="131"/>
      <c r="D30" s="131"/>
      <c r="E30" s="131"/>
    </row>
    <row r="31" spans="1:5" s="19" customFormat="1" ht="15" customHeight="1" x14ac:dyDescent="0.2">
      <c r="A31" s="16"/>
      <c r="B31" s="16"/>
      <c r="C31" s="16"/>
      <c r="D31" s="16"/>
      <c r="E31" s="16"/>
    </row>
    <row r="32" spans="1:5" ht="30" customHeight="1" x14ac:dyDescent="0.2">
      <c r="A32" s="172" t="s">
        <v>20</v>
      </c>
      <c r="B32" s="172"/>
      <c r="C32" s="17"/>
      <c r="D32" s="17"/>
      <c r="E32" s="18"/>
    </row>
    <row r="33" spans="1:8" ht="30" customHeight="1" x14ac:dyDescent="0.2">
      <c r="A33" s="173" t="s">
        <v>163</v>
      </c>
      <c r="B33" s="173"/>
      <c r="C33" s="173"/>
      <c r="D33" s="173"/>
      <c r="E33" s="173"/>
    </row>
    <row r="34" spans="1:8" ht="15" customHeight="1" x14ac:dyDescent="0.2">
      <c r="A34" s="166" t="s">
        <v>21</v>
      </c>
      <c r="B34" s="166"/>
      <c r="C34" s="166"/>
      <c r="D34" s="166"/>
      <c r="E34" s="166"/>
    </row>
    <row r="35" spans="1:8" ht="15" customHeight="1" x14ac:dyDescent="0.2">
      <c r="A35" s="21">
        <v>1</v>
      </c>
      <c r="B35" s="150" t="s">
        <v>126</v>
      </c>
      <c r="C35" s="162"/>
      <c r="D35" s="151" t="s">
        <v>70</v>
      </c>
      <c r="E35" s="104" t="s">
        <v>125</v>
      </c>
    </row>
    <row r="36" spans="1:8" ht="15" customHeight="1" x14ac:dyDescent="0.2">
      <c r="A36" s="21">
        <v>2</v>
      </c>
      <c r="B36" s="150" t="s">
        <v>13</v>
      </c>
      <c r="C36" s="162"/>
      <c r="D36" s="151">
        <v>2012</v>
      </c>
      <c r="E36" s="48">
        <v>2013</v>
      </c>
    </row>
    <row r="37" spans="1:8" ht="15" customHeight="1" x14ac:dyDescent="0.2">
      <c r="A37" s="49">
        <v>3</v>
      </c>
      <c r="B37" s="163" t="s">
        <v>18</v>
      </c>
      <c r="C37" s="157"/>
      <c r="D37" s="164" t="s">
        <v>71</v>
      </c>
      <c r="E37" s="50" t="s">
        <v>96</v>
      </c>
    </row>
    <row r="38" spans="1:8" ht="15" customHeight="1" x14ac:dyDescent="0.2">
      <c r="A38" s="47">
        <v>4</v>
      </c>
      <c r="B38" s="165" t="s">
        <v>15</v>
      </c>
      <c r="C38" s="165"/>
      <c r="D38" s="165">
        <v>12</v>
      </c>
      <c r="E38" s="51">
        <v>12</v>
      </c>
    </row>
    <row r="39" spans="1:8" ht="15" customHeight="1" x14ac:dyDescent="0.2">
      <c r="A39" s="49">
        <v>5</v>
      </c>
      <c r="B39" s="180" t="s">
        <v>72</v>
      </c>
      <c r="C39" s="181"/>
      <c r="D39" s="182"/>
      <c r="E39" s="52" t="s">
        <v>97</v>
      </c>
    </row>
    <row r="40" spans="1:8" ht="15" customHeight="1" x14ac:dyDescent="0.2">
      <c r="A40" s="47">
        <v>6</v>
      </c>
      <c r="B40" s="180" t="s">
        <v>73</v>
      </c>
      <c r="C40" s="181"/>
      <c r="D40" s="182"/>
      <c r="E40" s="100">
        <v>41365</v>
      </c>
    </row>
    <row r="41" spans="1:8" ht="30" customHeight="1" x14ac:dyDescent="0.2">
      <c r="A41" s="160" t="s">
        <v>22</v>
      </c>
      <c r="B41" s="160"/>
      <c r="C41" s="160"/>
      <c r="D41" s="160"/>
      <c r="E41" s="160"/>
    </row>
    <row r="42" spans="1:8" ht="15" customHeight="1" x14ac:dyDescent="0.2">
      <c r="A42" s="22"/>
      <c r="B42" s="22"/>
      <c r="C42" s="22"/>
      <c r="D42" s="22"/>
      <c r="E42" s="22"/>
    </row>
    <row r="43" spans="1:8" ht="15" customHeight="1" x14ac:dyDescent="0.2">
      <c r="A43" s="159" t="s">
        <v>23</v>
      </c>
      <c r="B43" s="159"/>
      <c r="C43" s="159"/>
      <c r="D43" s="159"/>
      <c r="E43" s="159"/>
    </row>
    <row r="44" spans="1:8" ht="15" customHeight="1" x14ac:dyDescent="0.2">
      <c r="A44" s="2">
        <v>1</v>
      </c>
      <c r="B44" s="136" t="s">
        <v>24</v>
      </c>
      <c r="C44" s="136"/>
      <c r="D44" s="191"/>
      <c r="E44" s="5" t="s">
        <v>0</v>
      </c>
    </row>
    <row r="45" spans="1:8" ht="15" customHeight="1" x14ac:dyDescent="0.2">
      <c r="A45" s="3" t="s">
        <v>8</v>
      </c>
      <c r="B45" s="74" t="s">
        <v>129</v>
      </c>
      <c r="C45" s="76">
        <v>789.9</v>
      </c>
      <c r="D45" s="73">
        <v>2</v>
      </c>
      <c r="E45" s="101">
        <f>C45*D45</f>
        <v>1579.8</v>
      </c>
      <c r="H45" s="95"/>
    </row>
    <row r="46" spans="1:8" ht="15" customHeight="1" x14ac:dyDescent="0.2">
      <c r="A46" s="54" t="s">
        <v>10</v>
      </c>
      <c r="B46" s="74" t="s">
        <v>130</v>
      </c>
      <c r="C46" s="76">
        <f>(243.32*0.93)/2</f>
        <v>113.1438</v>
      </c>
      <c r="D46" s="73">
        <v>2</v>
      </c>
      <c r="E46" s="101">
        <f t="shared" ref="E46:E50" si="0">C46*D46</f>
        <v>226.2876</v>
      </c>
      <c r="H46" s="95"/>
    </row>
    <row r="47" spans="1:8" ht="15" customHeight="1" x14ac:dyDescent="0.2">
      <c r="A47" s="54" t="s">
        <v>12</v>
      </c>
      <c r="B47" s="74" t="s">
        <v>131</v>
      </c>
      <c r="C47" s="76">
        <f>(30.42*4.67)/2</f>
        <v>71.030699999999996</v>
      </c>
      <c r="D47" s="73">
        <v>2</v>
      </c>
      <c r="E47" s="101">
        <f t="shared" si="0"/>
        <v>142.06139999999999</v>
      </c>
      <c r="H47" s="95"/>
    </row>
    <row r="48" spans="1:8" ht="15" customHeight="1" x14ac:dyDescent="0.2">
      <c r="A48" s="54" t="s">
        <v>29</v>
      </c>
      <c r="B48" s="74" t="s">
        <v>132</v>
      </c>
      <c r="C48" s="76">
        <f>30%*C45</f>
        <v>236.96999999999997</v>
      </c>
      <c r="D48" s="73">
        <v>2</v>
      </c>
      <c r="E48" s="101">
        <f t="shared" si="0"/>
        <v>473.93999999999994</v>
      </c>
      <c r="H48" s="95"/>
    </row>
    <row r="49" spans="1:8" ht="15" customHeight="1" x14ac:dyDescent="0.2">
      <c r="A49" s="54" t="s">
        <v>31</v>
      </c>
      <c r="B49" s="74" t="s">
        <v>133</v>
      </c>
      <c r="C49" s="116">
        <f>(30*7)/2</f>
        <v>105</v>
      </c>
      <c r="D49" s="73">
        <v>2</v>
      </c>
      <c r="E49" s="101">
        <f t="shared" si="0"/>
        <v>210</v>
      </c>
      <c r="H49" s="96"/>
    </row>
    <row r="50" spans="1:8" ht="15" customHeight="1" x14ac:dyDescent="0.2">
      <c r="A50" s="54" t="s">
        <v>33</v>
      </c>
      <c r="B50" s="74" t="s">
        <v>134</v>
      </c>
      <c r="C50" s="76">
        <v>56.57</v>
      </c>
      <c r="D50" s="97">
        <v>2</v>
      </c>
      <c r="E50" s="101">
        <f t="shared" si="0"/>
        <v>113.14</v>
      </c>
      <c r="H50" s="95"/>
    </row>
    <row r="51" spans="1:8" ht="15" customHeight="1" x14ac:dyDescent="0.2">
      <c r="A51" s="54" t="s">
        <v>44</v>
      </c>
      <c r="B51" s="74" t="s">
        <v>98</v>
      </c>
      <c r="C51" s="77">
        <v>0.01</v>
      </c>
      <c r="D51" s="73"/>
      <c r="E51" s="101">
        <f>(E45+E46+E47+E48)*C51</f>
        <v>24.220890000000001</v>
      </c>
    </row>
    <row r="52" spans="1:8" ht="15" customHeight="1" x14ac:dyDescent="0.2">
      <c r="A52" s="54" t="s">
        <v>45</v>
      </c>
      <c r="B52" s="74" t="s">
        <v>159</v>
      </c>
      <c r="C52" s="71"/>
      <c r="D52" s="72"/>
      <c r="E52" s="101"/>
    </row>
    <row r="53" spans="1:8" ht="15" customHeight="1" x14ac:dyDescent="0.2">
      <c r="A53" s="133" t="s">
        <v>26</v>
      </c>
      <c r="B53" s="134"/>
      <c r="C53" s="134"/>
      <c r="D53" s="178"/>
      <c r="E53" s="53">
        <f>SUM(E45:E52)</f>
        <v>2769.4498899999999</v>
      </c>
      <c r="H53" s="98"/>
    </row>
    <row r="54" spans="1:8" ht="15" customHeight="1" x14ac:dyDescent="0.2">
      <c r="A54" s="179"/>
      <c r="B54" s="179"/>
      <c r="C54" s="179"/>
      <c r="D54" s="179"/>
      <c r="E54" s="179"/>
    </row>
    <row r="55" spans="1:8" ht="15" customHeight="1" x14ac:dyDescent="0.2">
      <c r="A55" s="159" t="s">
        <v>27</v>
      </c>
      <c r="B55" s="159"/>
      <c r="C55" s="159"/>
      <c r="D55" s="159"/>
      <c r="E55" s="159"/>
    </row>
    <row r="56" spans="1:8" ht="30" customHeight="1" x14ac:dyDescent="0.2">
      <c r="A56" s="2">
        <v>2</v>
      </c>
      <c r="B56" s="136" t="s">
        <v>28</v>
      </c>
      <c r="C56" s="136"/>
      <c r="D56" s="136"/>
      <c r="E56" s="5" t="s">
        <v>0</v>
      </c>
    </row>
    <row r="57" spans="1:8" ht="30" customHeight="1" x14ac:dyDescent="0.2">
      <c r="A57" s="3" t="s">
        <v>8</v>
      </c>
      <c r="B57" s="144" t="s">
        <v>137</v>
      </c>
      <c r="C57" s="137"/>
      <c r="D57" s="153"/>
      <c r="E57" s="60">
        <f>((9.8*15)*2)-(E45*6%)</f>
        <v>199.21199999999999</v>
      </c>
    </row>
    <row r="58" spans="1:8" ht="15" customHeight="1" x14ac:dyDescent="0.2">
      <c r="A58" s="3" t="s">
        <v>10</v>
      </c>
      <c r="B58" s="144" t="s">
        <v>136</v>
      </c>
      <c r="C58" s="137"/>
      <c r="D58" s="137"/>
      <c r="E58" s="102">
        <f>12.05*15*2</f>
        <v>361.5</v>
      </c>
    </row>
    <row r="59" spans="1:8" ht="15" customHeight="1" x14ac:dyDescent="0.2">
      <c r="A59" s="3" t="s">
        <v>12</v>
      </c>
      <c r="B59" s="144" t="s">
        <v>135</v>
      </c>
      <c r="C59" s="137"/>
      <c r="D59" s="137"/>
      <c r="E59" s="23">
        <f>18*2</f>
        <v>36</v>
      </c>
    </row>
    <row r="60" spans="1:8" ht="15" customHeight="1" x14ac:dyDescent="0.2">
      <c r="A60" s="3" t="s">
        <v>29</v>
      </c>
      <c r="B60" s="137" t="s">
        <v>30</v>
      </c>
      <c r="C60" s="137"/>
      <c r="D60" s="137"/>
      <c r="E60" s="23">
        <v>0</v>
      </c>
    </row>
    <row r="61" spans="1:8" ht="15" customHeight="1" x14ac:dyDescent="0.2">
      <c r="A61" s="3" t="s">
        <v>31</v>
      </c>
      <c r="B61" s="137" t="s">
        <v>32</v>
      </c>
      <c r="C61" s="137"/>
      <c r="D61" s="137"/>
      <c r="E61" s="23">
        <v>10</v>
      </c>
    </row>
    <row r="62" spans="1:8" ht="15" customHeight="1" x14ac:dyDescent="0.2">
      <c r="A62" s="3" t="s">
        <v>33</v>
      </c>
      <c r="B62" s="137" t="s">
        <v>25</v>
      </c>
      <c r="C62" s="137"/>
      <c r="D62" s="137"/>
      <c r="E62" s="23">
        <v>0</v>
      </c>
    </row>
    <row r="63" spans="1:8" ht="15" customHeight="1" x14ac:dyDescent="0.2">
      <c r="A63" s="133" t="s">
        <v>34</v>
      </c>
      <c r="B63" s="134"/>
      <c r="C63" s="134"/>
      <c r="D63" s="135"/>
      <c r="E63" s="24">
        <f>SUM(E57:E62)</f>
        <v>606.71199999999999</v>
      </c>
    </row>
    <row r="64" spans="1:8" ht="15" customHeight="1" x14ac:dyDescent="0.2">
      <c r="A64" s="157" t="s">
        <v>35</v>
      </c>
      <c r="B64" s="157"/>
      <c r="C64" s="157"/>
      <c r="D64" s="157"/>
      <c r="E64" s="157"/>
    </row>
    <row r="65" spans="1:5" ht="15" customHeight="1" x14ac:dyDescent="0.2">
      <c r="A65" s="161"/>
      <c r="B65" s="161"/>
      <c r="C65" s="161"/>
      <c r="D65" s="161"/>
      <c r="E65" s="161"/>
    </row>
    <row r="66" spans="1:5" ht="15" customHeight="1" x14ac:dyDescent="0.2">
      <c r="A66" s="159" t="s">
        <v>36</v>
      </c>
      <c r="B66" s="159"/>
      <c r="C66" s="159"/>
      <c r="D66" s="159"/>
      <c r="E66" s="159"/>
    </row>
    <row r="67" spans="1:5" ht="15" customHeight="1" x14ac:dyDescent="0.2">
      <c r="A67" s="2">
        <v>3</v>
      </c>
      <c r="B67" s="136" t="s">
        <v>37</v>
      </c>
      <c r="C67" s="136"/>
      <c r="D67" s="136"/>
      <c r="E67" s="5" t="s">
        <v>0</v>
      </c>
    </row>
    <row r="68" spans="1:5" ht="15" customHeight="1" x14ac:dyDescent="0.2">
      <c r="A68" s="3" t="s">
        <v>8</v>
      </c>
      <c r="B68" s="70" t="s">
        <v>38</v>
      </c>
      <c r="C68" s="71"/>
      <c r="D68" s="123">
        <f>'[1]Comp de Custos - Equipamentos'!$F$11</f>
        <v>15.73265</v>
      </c>
      <c r="E68" s="23">
        <f>D68*2</f>
        <v>31.465299999999999</v>
      </c>
    </row>
    <row r="69" spans="1:5" ht="15" customHeight="1" x14ac:dyDescent="0.2">
      <c r="A69" s="54" t="s">
        <v>10</v>
      </c>
      <c r="B69" s="74" t="s">
        <v>74</v>
      </c>
      <c r="C69" s="71"/>
      <c r="D69" s="119"/>
      <c r="E69" s="23">
        <v>0</v>
      </c>
    </row>
    <row r="70" spans="1:5" ht="15" customHeight="1" x14ac:dyDescent="0.2">
      <c r="A70" s="54" t="s">
        <v>12</v>
      </c>
      <c r="B70" s="74" t="s">
        <v>162</v>
      </c>
      <c r="C70" s="120"/>
      <c r="D70" s="122">
        <f>'[2]Comp de Custos - Equipamentos'!$F$13</f>
        <v>53.454166666666666</v>
      </c>
      <c r="E70" s="23">
        <f>D70*2</f>
        <v>106.90833333333333</v>
      </c>
    </row>
    <row r="71" spans="1:5" ht="15" customHeight="1" x14ac:dyDescent="0.2">
      <c r="A71" s="54" t="s">
        <v>29</v>
      </c>
      <c r="B71" s="79" t="s">
        <v>102</v>
      </c>
      <c r="C71" s="80"/>
      <c r="D71" s="81"/>
      <c r="E71" s="23">
        <v>25</v>
      </c>
    </row>
    <row r="72" spans="1:5" ht="15" customHeight="1" x14ac:dyDescent="0.2">
      <c r="A72" s="54" t="s">
        <v>31</v>
      </c>
      <c r="B72" s="137" t="s">
        <v>25</v>
      </c>
      <c r="C72" s="137"/>
      <c r="D72" s="137"/>
      <c r="E72" s="23">
        <v>0</v>
      </c>
    </row>
    <row r="73" spans="1:5" ht="15" customHeight="1" x14ac:dyDescent="0.2">
      <c r="A73" s="130" t="s">
        <v>39</v>
      </c>
      <c r="B73" s="130"/>
      <c r="C73" s="130"/>
      <c r="D73" s="130"/>
      <c r="E73" s="24">
        <f>SUM(E68:E72)</f>
        <v>163.37363333333332</v>
      </c>
    </row>
    <row r="74" spans="1:5" ht="15" customHeight="1" x14ac:dyDescent="0.2">
      <c r="A74" s="157" t="s">
        <v>40</v>
      </c>
      <c r="B74" s="157"/>
      <c r="C74" s="157"/>
      <c r="D74" s="157"/>
      <c r="E74" s="157"/>
    </row>
    <row r="75" spans="1:5" ht="15" customHeight="1" x14ac:dyDescent="0.2">
      <c r="A75" s="156"/>
      <c r="B75" s="156"/>
      <c r="C75" s="156"/>
      <c r="D75" s="156"/>
      <c r="E75" s="156"/>
    </row>
    <row r="76" spans="1:5" ht="15" customHeight="1" x14ac:dyDescent="0.2">
      <c r="A76" s="159" t="s">
        <v>41</v>
      </c>
      <c r="B76" s="159"/>
      <c r="C76" s="159"/>
      <c r="D76" s="159"/>
      <c r="E76" s="159"/>
    </row>
    <row r="77" spans="1:5" ht="15" customHeight="1" x14ac:dyDescent="0.2">
      <c r="A77" s="148" t="s">
        <v>75</v>
      </c>
      <c r="B77" s="148"/>
      <c r="C77" s="148"/>
      <c r="D77" s="148"/>
      <c r="E77" s="148"/>
    </row>
    <row r="78" spans="1:5" ht="15" customHeight="1" x14ac:dyDescent="0.2">
      <c r="A78" s="2" t="s">
        <v>42</v>
      </c>
      <c r="B78" s="136" t="s">
        <v>75</v>
      </c>
      <c r="C78" s="136"/>
      <c r="D78" s="5" t="s">
        <v>43</v>
      </c>
      <c r="E78" s="5" t="s">
        <v>0</v>
      </c>
    </row>
    <row r="79" spans="1:5" ht="15" customHeight="1" x14ac:dyDescent="0.2">
      <c r="A79" s="3" t="s">
        <v>8</v>
      </c>
      <c r="B79" s="153" t="s">
        <v>76</v>
      </c>
      <c r="C79" s="155"/>
      <c r="D79" s="56">
        <v>0.2</v>
      </c>
      <c r="E79" s="23">
        <f>D79*E53</f>
        <v>553.88997800000004</v>
      </c>
    </row>
    <row r="80" spans="1:5" ht="15" customHeight="1" x14ac:dyDescent="0.2">
      <c r="A80" s="3" t="s">
        <v>10</v>
      </c>
      <c r="B80" s="153" t="s">
        <v>77</v>
      </c>
      <c r="C80" s="155"/>
      <c r="D80" s="57">
        <v>0.08</v>
      </c>
      <c r="E80" s="23">
        <f>D80*E53</f>
        <v>221.55599119999999</v>
      </c>
    </row>
    <row r="81" spans="1:5" ht="30" customHeight="1" x14ac:dyDescent="0.2">
      <c r="A81" s="3" t="s">
        <v>12</v>
      </c>
      <c r="B81" s="153" t="s">
        <v>78</v>
      </c>
      <c r="C81" s="158"/>
      <c r="D81" s="58">
        <v>0.03</v>
      </c>
      <c r="E81" s="23">
        <f>D81*E53</f>
        <v>83.083496699999998</v>
      </c>
    </row>
    <row r="82" spans="1:5" ht="15" customHeight="1" x14ac:dyDescent="0.2">
      <c r="A82" s="3" t="s">
        <v>29</v>
      </c>
      <c r="B82" s="153" t="s">
        <v>79</v>
      </c>
      <c r="C82" s="155"/>
      <c r="D82" s="57">
        <v>2.5000000000000001E-2</v>
      </c>
      <c r="E82" s="23">
        <f>D82*E53</f>
        <v>69.236247250000005</v>
      </c>
    </row>
    <row r="83" spans="1:5" ht="15" customHeight="1" x14ac:dyDescent="0.2">
      <c r="A83" s="3" t="s">
        <v>31</v>
      </c>
      <c r="B83" s="153" t="s">
        <v>80</v>
      </c>
      <c r="C83" s="155"/>
      <c r="D83" s="57">
        <v>1.4999999999999999E-2</v>
      </c>
      <c r="E83" s="23">
        <f>D83*E53</f>
        <v>41.541748349999999</v>
      </c>
    </row>
    <row r="84" spans="1:5" ht="15" customHeight="1" x14ac:dyDescent="0.2">
      <c r="A84" s="3" t="s">
        <v>33</v>
      </c>
      <c r="B84" s="153" t="s">
        <v>81</v>
      </c>
      <c r="C84" s="155"/>
      <c r="D84" s="57">
        <v>0.01</v>
      </c>
      <c r="E84" s="23">
        <f>D84*E53</f>
        <v>27.694498899999999</v>
      </c>
    </row>
    <row r="85" spans="1:5" ht="15" customHeight="1" x14ac:dyDescent="0.2">
      <c r="A85" s="3" t="s">
        <v>44</v>
      </c>
      <c r="B85" s="153" t="s">
        <v>82</v>
      </c>
      <c r="C85" s="155"/>
      <c r="D85" s="57">
        <v>6.0000000000000001E-3</v>
      </c>
      <c r="E85" s="23">
        <f>D85*E53</f>
        <v>16.61669934</v>
      </c>
    </row>
    <row r="86" spans="1:5" ht="15" customHeight="1" x14ac:dyDescent="0.2">
      <c r="A86" s="3" t="s">
        <v>45</v>
      </c>
      <c r="B86" s="153" t="s">
        <v>83</v>
      </c>
      <c r="C86" s="155"/>
      <c r="D86" s="57">
        <v>2E-3</v>
      </c>
      <c r="E86" s="23">
        <f>D86*E53</f>
        <v>5.5388997799999995</v>
      </c>
    </row>
    <row r="87" spans="1:5" ht="15" customHeight="1" x14ac:dyDescent="0.2">
      <c r="A87" s="130" t="s">
        <v>46</v>
      </c>
      <c r="B87" s="130"/>
      <c r="C87" s="130"/>
      <c r="D87" s="44">
        <f>SUM(D79:D86)</f>
        <v>0.3680000000000001</v>
      </c>
      <c r="E87" s="27">
        <f>SUM(E79:E86)</f>
        <v>1019.1575595199999</v>
      </c>
    </row>
    <row r="88" spans="1:5" ht="30" customHeight="1" x14ac:dyDescent="0.2">
      <c r="A88" s="157" t="s">
        <v>47</v>
      </c>
      <c r="B88" s="157"/>
      <c r="C88" s="157"/>
      <c r="D88" s="157"/>
      <c r="E88" s="157"/>
    </row>
    <row r="89" spans="1:5" ht="15" customHeight="1" x14ac:dyDescent="0.2">
      <c r="A89" s="139" t="s">
        <v>48</v>
      </c>
      <c r="B89" s="139"/>
      <c r="C89" s="139"/>
      <c r="D89" s="139"/>
      <c r="E89" s="139"/>
    </row>
    <row r="90" spans="1:5" ht="15" customHeight="1" x14ac:dyDescent="0.2">
      <c r="A90" s="156"/>
      <c r="B90" s="156"/>
      <c r="C90" s="156"/>
      <c r="D90" s="156"/>
      <c r="E90" s="156"/>
    </row>
    <row r="91" spans="1:5" ht="15" customHeight="1" x14ac:dyDescent="0.2">
      <c r="A91" s="148" t="s">
        <v>84</v>
      </c>
      <c r="B91" s="148"/>
      <c r="C91" s="148"/>
      <c r="D91" s="148"/>
      <c r="E91" s="148"/>
    </row>
    <row r="92" spans="1:5" ht="15" customHeight="1" x14ac:dyDescent="0.2">
      <c r="A92" s="2" t="s">
        <v>10</v>
      </c>
      <c r="B92" s="136" t="s">
        <v>84</v>
      </c>
      <c r="C92" s="136"/>
      <c r="D92" s="5" t="s">
        <v>43</v>
      </c>
      <c r="E92" s="5" t="s">
        <v>0</v>
      </c>
    </row>
    <row r="93" spans="1:5" ht="15" customHeight="1" x14ac:dyDescent="0.2">
      <c r="A93" s="105" t="s">
        <v>8</v>
      </c>
      <c r="B93" s="152" t="s">
        <v>149</v>
      </c>
      <c r="C93" s="155"/>
      <c r="D93" s="56">
        <v>9.5100000000000004E-2</v>
      </c>
      <c r="E93" s="23">
        <f t="shared" ref="E93:E100" si="1">D93*$E$53</f>
        <v>263.37468453899999</v>
      </c>
    </row>
    <row r="94" spans="1:5" ht="15" customHeight="1" x14ac:dyDescent="0.2">
      <c r="A94" s="105" t="s">
        <v>10</v>
      </c>
      <c r="B94" s="152" t="s">
        <v>142</v>
      </c>
      <c r="C94" s="155"/>
      <c r="D94" s="57">
        <v>3.2000000000000001E-2</v>
      </c>
      <c r="E94" s="23">
        <f t="shared" si="1"/>
        <v>88.622396479999992</v>
      </c>
    </row>
    <row r="95" spans="1:5" ht="15" customHeight="1" x14ac:dyDescent="0.2">
      <c r="A95" s="105" t="s">
        <v>12</v>
      </c>
      <c r="B95" s="152" t="s">
        <v>143</v>
      </c>
      <c r="C95" s="155"/>
      <c r="D95" s="57">
        <v>4.0000000000000001E-3</v>
      </c>
      <c r="E95" s="23">
        <f t="shared" si="1"/>
        <v>11.077799559999999</v>
      </c>
    </row>
    <row r="96" spans="1:5" ht="15" customHeight="1" x14ac:dyDescent="0.2">
      <c r="A96" s="105" t="s">
        <v>29</v>
      </c>
      <c r="B96" s="152" t="s">
        <v>144</v>
      </c>
      <c r="C96" s="155"/>
      <c r="D96" s="57">
        <v>2.0000000000000001E-4</v>
      </c>
      <c r="E96" s="23">
        <f t="shared" si="1"/>
        <v>0.55388997799999995</v>
      </c>
    </row>
    <row r="97" spans="1:5" ht="15" customHeight="1" x14ac:dyDescent="0.2">
      <c r="A97" s="54" t="s">
        <v>31</v>
      </c>
      <c r="B97" s="107" t="s">
        <v>145</v>
      </c>
      <c r="C97" s="106"/>
      <c r="D97" s="57">
        <v>4.8999999999999998E-3</v>
      </c>
      <c r="E97" s="23">
        <f t="shared" si="1"/>
        <v>13.570304460999999</v>
      </c>
    </row>
    <row r="98" spans="1:5" ht="15" customHeight="1" x14ac:dyDescent="0.2">
      <c r="A98" s="54" t="s">
        <v>33</v>
      </c>
      <c r="B98" s="152" t="s">
        <v>146</v>
      </c>
      <c r="C98" s="155"/>
      <c r="D98" s="57">
        <v>8.0000000000000004E-4</v>
      </c>
      <c r="E98" s="23">
        <f t="shared" si="1"/>
        <v>2.2155599119999998</v>
      </c>
    </row>
    <row r="99" spans="1:5" ht="15" customHeight="1" x14ac:dyDescent="0.2">
      <c r="A99" s="54" t="s">
        <v>44</v>
      </c>
      <c r="B99" s="152" t="s">
        <v>147</v>
      </c>
      <c r="C99" s="155"/>
      <c r="D99" s="57">
        <v>3.1699999999999999E-2</v>
      </c>
      <c r="E99" s="23">
        <f t="shared" si="1"/>
        <v>87.791561512999991</v>
      </c>
    </row>
    <row r="100" spans="1:5" ht="15" customHeight="1" x14ac:dyDescent="0.2">
      <c r="A100" s="54" t="s">
        <v>45</v>
      </c>
      <c r="B100" s="152" t="s">
        <v>148</v>
      </c>
      <c r="C100" s="155"/>
      <c r="D100" s="57">
        <v>9.5100000000000004E-2</v>
      </c>
      <c r="E100" s="23">
        <f t="shared" si="1"/>
        <v>263.37468453899999</v>
      </c>
    </row>
    <row r="101" spans="1:5" ht="15" customHeight="1" x14ac:dyDescent="0.2">
      <c r="A101" s="130" t="s">
        <v>46</v>
      </c>
      <c r="B101" s="130"/>
      <c r="C101" s="130"/>
      <c r="D101" s="44">
        <f>SUM(D93:D100)</f>
        <v>0.26379999999999998</v>
      </c>
      <c r="E101" s="27">
        <f>SUM(E93:E100)</f>
        <v>730.58088098199994</v>
      </c>
    </row>
    <row r="102" spans="1:5" ht="15" customHeight="1" x14ac:dyDescent="0.2">
      <c r="A102" s="146"/>
      <c r="B102" s="146"/>
      <c r="C102" s="146"/>
      <c r="D102" s="146"/>
      <c r="E102" s="146"/>
    </row>
    <row r="103" spans="1:5" ht="15" customHeight="1" x14ac:dyDescent="0.2">
      <c r="A103" s="148" t="s">
        <v>85</v>
      </c>
      <c r="B103" s="148"/>
      <c r="C103" s="148"/>
      <c r="D103" s="148"/>
      <c r="E103" s="148"/>
    </row>
    <row r="104" spans="1:5" ht="15" customHeight="1" x14ac:dyDescent="0.2">
      <c r="A104" s="2" t="s">
        <v>12</v>
      </c>
      <c r="B104" s="149" t="s">
        <v>85</v>
      </c>
      <c r="C104" s="149"/>
      <c r="D104" s="5" t="s">
        <v>43</v>
      </c>
      <c r="E104" s="5" t="s">
        <v>0</v>
      </c>
    </row>
    <row r="105" spans="1:5" ht="15" customHeight="1" x14ac:dyDescent="0.2">
      <c r="A105" s="105" t="s">
        <v>8</v>
      </c>
      <c r="B105" s="152" t="s">
        <v>150</v>
      </c>
      <c r="C105" s="153"/>
      <c r="D105" s="45">
        <v>2.7400000000000001E-2</v>
      </c>
      <c r="E105" s="61">
        <f>D105*$E$53</f>
        <v>75.882926986000001</v>
      </c>
    </row>
    <row r="106" spans="1:5" ht="15" customHeight="1" x14ac:dyDescent="0.2">
      <c r="A106" s="54" t="s">
        <v>10</v>
      </c>
      <c r="B106" s="107" t="s">
        <v>152</v>
      </c>
      <c r="C106" s="108"/>
      <c r="D106" s="45">
        <v>3.5000000000000001E-3</v>
      </c>
      <c r="E106" s="61">
        <f t="shared" ref="E106:E111" si="2">D106*$E$53</f>
        <v>9.6930746150000004</v>
      </c>
    </row>
    <row r="107" spans="1:5" ht="15" customHeight="1" x14ac:dyDescent="0.2">
      <c r="A107" s="54" t="s">
        <v>12</v>
      </c>
      <c r="B107" s="152" t="s">
        <v>151</v>
      </c>
      <c r="C107" s="154"/>
      <c r="D107" s="45">
        <v>2.0000000000000001E-4</v>
      </c>
      <c r="E107" s="61">
        <f t="shared" si="2"/>
        <v>0.55388997799999995</v>
      </c>
    </row>
    <row r="108" spans="1:5" ht="15" customHeight="1" x14ac:dyDescent="0.2">
      <c r="A108" s="54" t="s">
        <v>29</v>
      </c>
      <c r="B108" s="152" t="s">
        <v>153</v>
      </c>
      <c r="C108" s="154"/>
      <c r="D108" s="45">
        <v>8.8000000000000005E-3</v>
      </c>
      <c r="E108" s="61">
        <f t="shared" si="2"/>
        <v>24.371159032000001</v>
      </c>
    </row>
    <row r="109" spans="1:5" ht="15" customHeight="1" x14ac:dyDescent="0.2">
      <c r="A109" s="54" t="s">
        <v>31</v>
      </c>
      <c r="B109" s="152" t="s">
        <v>154</v>
      </c>
      <c r="C109" s="154"/>
      <c r="D109" s="45">
        <v>3.8800000000000001E-2</v>
      </c>
      <c r="E109" s="61">
        <f t="shared" si="2"/>
        <v>107.45465573199999</v>
      </c>
    </row>
    <row r="110" spans="1:5" ht="15" customHeight="1" x14ac:dyDescent="0.2">
      <c r="A110" s="54" t="s">
        <v>33</v>
      </c>
      <c r="B110" s="152" t="s">
        <v>155</v>
      </c>
      <c r="C110" s="153"/>
      <c r="D110" s="62">
        <v>9.7000000000000003E-3</v>
      </c>
      <c r="E110" s="61">
        <f t="shared" si="2"/>
        <v>26.863663932999998</v>
      </c>
    </row>
    <row r="111" spans="1:5" ht="15" customHeight="1" x14ac:dyDescent="0.2">
      <c r="A111" s="54" t="s">
        <v>44</v>
      </c>
      <c r="B111" s="152" t="s">
        <v>156</v>
      </c>
      <c r="C111" s="153"/>
      <c r="D111" s="62">
        <v>2.5999999999999999E-3</v>
      </c>
      <c r="E111" s="61">
        <f t="shared" si="2"/>
        <v>7.2005697139999993</v>
      </c>
    </row>
    <row r="112" spans="1:5" ht="15" customHeight="1" x14ac:dyDescent="0.2">
      <c r="A112" s="130" t="s">
        <v>46</v>
      </c>
      <c r="B112" s="130"/>
      <c r="C112" s="130"/>
      <c r="D112" s="44">
        <f>SUM(D105:D111)</f>
        <v>9.0999999999999998E-2</v>
      </c>
      <c r="E112" s="55">
        <f>SUM(E105:E111)</f>
        <v>252.01993999000001</v>
      </c>
    </row>
    <row r="113" spans="1:5" ht="15" customHeight="1" x14ac:dyDescent="0.2">
      <c r="A113" s="29"/>
      <c r="B113" s="29"/>
      <c r="C113" s="29"/>
      <c r="D113" s="29"/>
      <c r="E113" s="29"/>
    </row>
    <row r="114" spans="1:5" ht="15" customHeight="1" x14ac:dyDescent="0.2">
      <c r="A114" s="148" t="s">
        <v>86</v>
      </c>
      <c r="B114" s="148"/>
      <c r="C114" s="148"/>
      <c r="D114" s="148"/>
      <c r="E114" s="148"/>
    </row>
    <row r="115" spans="1:5" ht="15" customHeight="1" x14ac:dyDescent="0.2">
      <c r="A115" s="2" t="s">
        <v>29</v>
      </c>
      <c r="B115" s="149" t="s">
        <v>86</v>
      </c>
      <c r="C115" s="149"/>
      <c r="D115" s="5" t="s">
        <v>43</v>
      </c>
      <c r="E115" s="5" t="s">
        <v>0</v>
      </c>
    </row>
    <row r="116" spans="1:5" ht="15" customHeight="1" x14ac:dyDescent="0.2">
      <c r="A116" s="3" t="s">
        <v>8</v>
      </c>
      <c r="B116" s="150" t="s">
        <v>87</v>
      </c>
      <c r="C116" s="151"/>
      <c r="D116" s="117">
        <v>9.7100000000000006E-2</v>
      </c>
      <c r="E116" s="23">
        <f>D116*E53</f>
        <v>268.91358431899999</v>
      </c>
    </row>
    <row r="117" spans="1:5" ht="15" customHeight="1" x14ac:dyDescent="0.2">
      <c r="A117" s="130" t="s">
        <v>46</v>
      </c>
      <c r="B117" s="130"/>
      <c r="C117" s="130"/>
      <c r="D117" s="44">
        <f>SUM(D116:D116)</f>
        <v>9.7100000000000006E-2</v>
      </c>
      <c r="E117" s="27">
        <f>SUM(E116:E116)</f>
        <v>268.91358431899999</v>
      </c>
    </row>
    <row r="118" spans="1:5" ht="15" customHeight="1" x14ac:dyDescent="0.2">
      <c r="A118" s="146"/>
      <c r="B118" s="146"/>
      <c r="C118" s="146"/>
      <c r="D118" s="146"/>
      <c r="E118" s="146"/>
    </row>
    <row r="119" spans="1:5" ht="15" customHeight="1" x14ac:dyDescent="0.2">
      <c r="A119" s="143" t="s">
        <v>52</v>
      </c>
      <c r="B119" s="143"/>
      <c r="C119" s="143"/>
      <c r="D119" s="143"/>
      <c r="E119" s="143"/>
    </row>
    <row r="120" spans="1:5" ht="15" customHeight="1" x14ac:dyDescent="0.2">
      <c r="A120" s="2">
        <v>4</v>
      </c>
      <c r="B120" s="147" t="s">
        <v>53</v>
      </c>
      <c r="C120" s="147"/>
      <c r="D120" s="20" t="s">
        <v>43</v>
      </c>
      <c r="E120" s="5" t="s">
        <v>0</v>
      </c>
    </row>
    <row r="121" spans="1:5" ht="15" customHeight="1" x14ac:dyDescent="0.2">
      <c r="A121" s="3" t="s">
        <v>42</v>
      </c>
      <c r="B121" s="144" t="s">
        <v>75</v>
      </c>
      <c r="C121" s="137"/>
      <c r="D121" s="45">
        <f>D87</f>
        <v>0.3680000000000001</v>
      </c>
      <c r="E121" s="23">
        <f>E87</f>
        <v>1019.1575595199999</v>
      </c>
    </row>
    <row r="122" spans="1:5" ht="15" customHeight="1" x14ac:dyDescent="0.2">
      <c r="A122" s="3" t="s">
        <v>49</v>
      </c>
      <c r="B122" s="144" t="s">
        <v>84</v>
      </c>
      <c r="C122" s="137"/>
      <c r="D122" s="45">
        <f>D101</f>
        <v>0.26379999999999998</v>
      </c>
      <c r="E122" s="23">
        <f>E101</f>
        <v>730.58088098199994</v>
      </c>
    </row>
    <row r="123" spans="1:5" ht="15" customHeight="1" x14ac:dyDescent="0.2">
      <c r="A123" s="3" t="s">
        <v>50</v>
      </c>
      <c r="B123" s="144" t="s">
        <v>85</v>
      </c>
      <c r="C123" s="137"/>
      <c r="D123" s="45">
        <f>D112</f>
        <v>9.0999999999999998E-2</v>
      </c>
      <c r="E123" s="23">
        <f>E112</f>
        <v>252.01993999000001</v>
      </c>
    </row>
    <row r="124" spans="1:5" ht="15" customHeight="1" x14ac:dyDescent="0.2">
      <c r="A124" s="3" t="s">
        <v>51</v>
      </c>
      <c r="B124" s="144" t="s">
        <v>86</v>
      </c>
      <c r="C124" s="137"/>
      <c r="D124" s="45">
        <f>D117</f>
        <v>9.7100000000000006E-2</v>
      </c>
      <c r="E124" s="23">
        <f>E117</f>
        <v>268.91358431899999</v>
      </c>
    </row>
    <row r="125" spans="1:5" ht="15" customHeight="1" x14ac:dyDescent="0.2">
      <c r="A125" s="3" t="s">
        <v>54</v>
      </c>
      <c r="B125" s="145" t="s">
        <v>25</v>
      </c>
      <c r="C125" s="145"/>
      <c r="D125" s="118" t="s">
        <v>88</v>
      </c>
      <c r="E125" s="23">
        <v>0</v>
      </c>
    </row>
    <row r="126" spans="1:5" ht="15" customHeight="1" x14ac:dyDescent="0.2">
      <c r="A126" s="130" t="s">
        <v>46</v>
      </c>
      <c r="B126" s="130"/>
      <c r="C126" s="130"/>
      <c r="D126" s="44">
        <f>SUM(D121:D125)</f>
        <v>0.81990000000000007</v>
      </c>
      <c r="E126" s="27">
        <f>SUM(E121:E125)</f>
        <v>2270.6719648109997</v>
      </c>
    </row>
    <row r="127" spans="1:5" ht="15" customHeight="1" x14ac:dyDescent="0.2">
      <c r="A127" s="142"/>
      <c r="B127" s="142"/>
      <c r="C127" s="142"/>
      <c r="D127" s="142"/>
      <c r="E127" s="142"/>
    </row>
    <row r="128" spans="1:5" ht="15" customHeight="1" x14ac:dyDescent="0.2">
      <c r="A128" s="143" t="s">
        <v>55</v>
      </c>
      <c r="B128" s="143"/>
      <c r="C128" s="143"/>
      <c r="D128" s="143"/>
      <c r="E128" s="143"/>
    </row>
    <row r="129" spans="1:7" ht="15" customHeight="1" x14ac:dyDescent="0.2">
      <c r="A129" s="32">
        <v>5</v>
      </c>
      <c r="B129" s="136" t="s">
        <v>56</v>
      </c>
      <c r="C129" s="136"/>
      <c r="D129" s="33" t="s">
        <v>43</v>
      </c>
      <c r="E129" s="5" t="s">
        <v>0</v>
      </c>
    </row>
    <row r="130" spans="1:7" ht="15" customHeight="1" x14ac:dyDescent="0.2">
      <c r="A130" s="34" t="s">
        <v>8</v>
      </c>
      <c r="B130" s="132" t="s">
        <v>57</v>
      </c>
      <c r="C130" s="132"/>
      <c r="D130" s="63">
        <v>0.06</v>
      </c>
      <c r="E130" s="64">
        <f>D130*(E53+E63+E73+E126)</f>
        <v>348.61244928866</v>
      </c>
    </row>
    <row r="131" spans="1:7" ht="15" customHeight="1" x14ac:dyDescent="0.2">
      <c r="A131" s="140" t="s">
        <v>10</v>
      </c>
      <c r="B131" s="132" t="s">
        <v>58</v>
      </c>
      <c r="C131" s="132"/>
      <c r="D131" s="35"/>
      <c r="E131" s="64"/>
    </row>
    <row r="132" spans="1:7" ht="15" customHeight="1" x14ac:dyDescent="0.2">
      <c r="A132" s="140"/>
      <c r="B132" s="141" t="s">
        <v>93</v>
      </c>
      <c r="C132" s="141"/>
      <c r="D132" s="35">
        <v>3.6499999999999998E-2</v>
      </c>
      <c r="E132" s="64">
        <f>D132*(E53+E63+E73+E126+E130+E136)</f>
        <v>246.00418504803105</v>
      </c>
      <c r="F132" s="7"/>
      <c r="G132" s="36"/>
    </row>
    <row r="133" spans="1:7" ht="15" customHeight="1" x14ac:dyDescent="0.2">
      <c r="A133" s="140"/>
      <c r="B133" s="141" t="s">
        <v>94</v>
      </c>
      <c r="C133" s="141"/>
      <c r="D133" s="35">
        <v>0</v>
      </c>
      <c r="E133" s="64">
        <f>D133*(E53+E63+E73+E126+E130+E136)</f>
        <v>0</v>
      </c>
      <c r="F133" s="7"/>
      <c r="G133" s="36"/>
    </row>
    <row r="134" spans="1:7" ht="15" customHeight="1" x14ac:dyDescent="0.2">
      <c r="A134" s="140"/>
      <c r="B134" s="141" t="s">
        <v>92</v>
      </c>
      <c r="C134" s="141"/>
      <c r="D134" s="35">
        <v>0.05</v>
      </c>
      <c r="E134" s="64">
        <f>D134*(E53+E63+E73+E126+E130+E136)</f>
        <v>336.99203431237135</v>
      </c>
    </row>
    <row r="135" spans="1:7" ht="15" customHeight="1" x14ac:dyDescent="0.2">
      <c r="A135" s="140"/>
      <c r="B135" s="132" t="s">
        <v>59</v>
      </c>
      <c r="C135" s="132"/>
      <c r="D135" s="35"/>
      <c r="E135" s="64"/>
      <c r="F135" s="38">
        <f>SUM(D132:D135)</f>
        <v>8.6499999999999994E-2</v>
      </c>
      <c r="G135" s="36">
        <f>SUM(E149+E130+E136)/(1-F135)</f>
        <v>7378.0412547864553</v>
      </c>
    </row>
    <row r="136" spans="1:7" ht="15" customHeight="1" x14ac:dyDescent="0.2">
      <c r="A136" s="34" t="s">
        <v>12</v>
      </c>
      <c r="B136" s="137" t="s">
        <v>60</v>
      </c>
      <c r="C136" s="137"/>
      <c r="D136" s="35">
        <v>0.1</v>
      </c>
      <c r="E136" s="64">
        <f>D136*(E53+E63+E73+E126)</f>
        <v>581.02074881443332</v>
      </c>
      <c r="F136" s="7"/>
      <c r="G136" s="36"/>
    </row>
    <row r="137" spans="1:7" ht="15" customHeight="1" x14ac:dyDescent="0.2">
      <c r="A137" s="130" t="s">
        <v>46</v>
      </c>
      <c r="B137" s="130"/>
      <c r="C137" s="130"/>
      <c r="D137" s="44">
        <f>SUM(D130:D136)</f>
        <v>0.24650000000000002</v>
      </c>
      <c r="E137" s="37">
        <f>SUM(E130:E136)</f>
        <v>1512.6294174634957</v>
      </c>
      <c r="F137" s="7"/>
      <c r="G137" s="36"/>
    </row>
    <row r="138" spans="1:7" ht="15" customHeight="1" x14ac:dyDescent="0.2">
      <c r="A138" s="138" t="s">
        <v>61</v>
      </c>
      <c r="B138" s="138"/>
      <c r="C138" s="138"/>
      <c r="D138" s="138"/>
      <c r="E138" s="138"/>
      <c r="F138" s="7"/>
      <c r="G138" s="36"/>
    </row>
    <row r="139" spans="1:7" ht="15" customHeight="1" x14ac:dyDescent="0.2">
      <c r="A139" s="139" t="s">
        <v>62</v>
      </c>
      <c r="B139" s="139"/>
      <c r="C139" s="139"/>
      <c r="D139" s="139"/>
      <c r="E139" s="139"/>
      <c r="F139" s="7"/>
      <c r="G139" s="36"/>
    </row>
    <row r="140" spans="1:7" ht="15" customHeight="1" x14ac:dyDescent="0.2">
      <c r="A140" s="28"/>
      <c r="B140" s="28"/>
      <c r="C140" s="28"/>
      <c r="D140" s="28"/>
      <c r="E140" s="28"/>
      <c r="F140" s="7"/>
      <c r="G140" s="36"/>
    </row>
    <row r="141" spans="1:7" ht="15" customHeight="1" x14ac:dyDescent="0.2">
      <c r="A141" s="159" t="s">
        <v>157</v>
      </c>
      <c r="B141" s="159"/>
      <c r="C141" s="159"/>
      <c r="D141" s="159"/>
      <c r="E141" s="159"/>
    </row>
    <row r="142" spans="1:7" ht="15" customHeight="1" x14ac:dyDescent="0.2">
      <c r="A142" s="131" t="s">
        <v>119</v>
      </c>
      <c r="B142" s="131"/>
      <c r="C142" s="131"/>
      <c r="D142" s="131"/>
      <c r="E142" s="131"/>
    </row>
    <row r="143" spans="1:7" ht="15" customHeight="1" x14ac:dyDescent="0.2">
      <c r="A143" s="131"/>
      <c r="B143" s="131"/>
      <c r="C143" s="131"/>
      <c r="D143" s="131"/>
      <c r="E143" s="131"/>
    </row>
    <row r="144" spans="1:7" ht="15" customHeight="1" x14ac:dyDescent="0.2">
      <c r="A144" s="136" t="s">
        <v>161</v>
      </c>
      <c r="B144" s="136"/>
      <c r="C144" s="136"/>
      <c r="D144" s="136"/>
      <c r="E144" s="5" t="s">
        <v>0</v>
      </c>
    </row>
    <row r="145" spans="1:5" ht="15" customHeight="1" x14ac:dyDescent="0.2">
      <c r="A145" s="34" t="s">
        <v>8</v>
      </c>
      <c r="B145" s="132" t="s">
        <v>63</v>
      </c>
      <c r="C145" s="132"/>
      <c r="D145" s="132"/>
      <c r="E145" s="39">
        <f>E53</f>
        <v>2769.4498899999999</v>
      </c>
    </row>
    <row r="146" spans="1:5" ht="15" customHeight="1" x14ac:dyDescent="0.2">
      <c r="A146" s="34" t="s">
        <v>10</v>
      </c>
      <c r="B146" s="132" t="s">
        <v>64</v>
      </c>
      <c r="C146" s="132"/>
      <c r="D146" s="132"/>
      <c r="E146" s="39">
        <f>E63</f>
        <v>606.71199999999999</v>
      </c>
    </row>
    <row r="147" spans="1:5" ht="15" customHeight="1" x14ac:dyDescent="0.2">
      <c r="A147" s="34" t="s">
        <v>12</v>
      </c>
      <c r="B147" s="137" t="s">
        <v>65</v>
      </c>
      <c r="C147" s="137"/>
      <c r="D147" s="137"/>
      <c r="E147" s="39">
        <f>E73</f>
        <v>163.37363333333332</v>
      </c>
    </row>
    <row r="148" spans="1:5" ht="15" customHeight="1" x14ac:dyDescent="0.2">
      <c r="A148" s="34" t="s">
        <v>29</v>
      </c>
      <c r="B148" s="132" t="s">
        <v>66</v>
      </c>
      <c r="C148" s="132"/>
      <c r="D148" s="132"/>
      <c r="E148" s="39">
        <f>E126</f>
        <v>2270.6719648109997</v>
      </c>
    </row>
    <row r="149" spans="1:5" ht="15" customHeight="1" x14ac:dyDescent="0.2">
      <c r="A149" s="130" t="s">
        <v>67</v>
      </c>
      <c r="B149" s="130"/>
      <c r="C149" s="130"/>
      <c r="D149" s="130"/>
      <c r="E149" s="40">
        <f>SUM(E145:E148)</f>
        <v>5810.2074881443332</v>
      </c>
    </row>
    <row r="150" spans="1:5" ht="15" customHeight="1" x14ac:dyDescent="0.2">
      <c r="A150" s="34" t="s">
        <v>31</v>
      </c>
      <c r="B150" s="132" t="s">
        <v>68</v>
      </c>
      <c r="C150" s="132"/>
      <c r="D150" s="132"/>
      <c r="E150" s="64">
        <f>E137</f>
        <v>1512.6294174634957</v>
      </c>
    </row>
    <row r="151" spans="1:5" ht="15" customHeight="1" x14ac:dyDescent="0.2">
      <c r="A151" s="133" t="s">
        <v>122</v>
      </c>
      <c r="B151" s="134"/>
      <c r="C151" s="134"/>
      <c r="D151" s="135"/>
      <c r="E151" s="41">
        <f>ROUND(E149+E150,2)</f>
        <v>7322.84</v>
      </c>
    </row>
    <row r="152" spans="1:5" ht="15" customHeight="1" x14ac:dyDescent="0.2">
      <c r="E152" s="59"/>
    </row>
  </sheetData>
  <sheetProtection selectLockedCells="1" selectUnlockedCells="1"/>
  <mergeCells count="139">
    <mergeCell ref="B136:C136"/>
    <mergeCell ref="A137:C137"/>
    <mergeCell ref="A138:E138"/>
    <mergeCell ref="A139:E139"/>
    <mergeCell ref="A149:D149"/>
    <mergeCell ref="A142:E142"/>
    <mergeCell ref="A141:E141"/>
    <mergeCell ref="B150:D150"/>
    <mergeCell ref="A151:D151"/>
    <mergeCell ref="A143:E143"/>
    <mergeCell ref="A144:D144"/>
    <mergeCell ref="B145:D145"/>
    <mergeCell ref="B146:D146"/>
    <mergeCell ref="B147:D147"/>
    <mergeCell ref="B148:D148"/>
    <mergeCell ref="A127:E127"/>
    <mergeCell ref="A128:E128"/>
    <mergeCell ref="B129:C129"/>
    <mergeCell ref="B130:C130"/>
    <mergeCell ref="A131:A135"/>
    <mergeCell ref="B131:C131"/>
    <mergeCell ref="B132:C132"/>
    <mergeCell ref="B133:C133"/>
    <mergeCell ref="B134:C134"/>
    <mergeCell ref="B135:C135"/>
    <mergeCell ref="A118:E118"/>
    <mergeCell ref="A119:E119"/>
    <mergeCell ref="B120:C120"/>
    <mergeCell ref="B121:C121"/>
    <mergeCell ref="B122:C122"/>
    <mergeCell ref="B123:C123"/>
    <mergeCell ref="B124:C124"/>
    <mergeCell ref="B125:C125"/>
    <mergeCell ref="A126:C126"/>
    <mergeCell ref="B104:C104"/>
    <mergeCell ref="B105:C105"/>
    <mergeCell ref="B110:C110"/>
    <mergeCell ref="A112:C112"/>
    <mergeCell ref="B111:C111"/>
    <mergeCell ref="A114:E114"/>
    <mergeCell ref="B115:C115"/>
    <mergeCell ref="B116:C116"/>
    <mergeCell ref="A117:C117"/>
    <mergeCell ref="B107:C107"/>
    <mergeCell ref="B108:C108"/>
    <mergeCell ref="B109:C109"/>
    <mergeCell ref="B92:C92"/>
    <mergeCell ref="B93:C93"/>
    <mergeCell ref="B94:C94"/>
    <mergeCell ref="A101:C101"/>
    <mergeCell ref="A102:E102"/>
    <mergeCell ref="A103:E103"/>
    <mergeCell ref="B100:C100"/>
    <mergeCell ref="B95:C95"/>
    <mergeCell ref="B99:C99"/>
    <mergeCell ref="B96:C96"/>
    <mergeCell ref="B98:C98"/>
    <mergeCell ref="B83:C83"/>
    <mergeCell ref="B84:C84"/>
    <mergeCell ref="B85:C85"/>
    <mergeCell ref="B86:C86"/>
    <mergeCell ref="A87:C87"/>
    <mergeCell ref="A88:E88"/>
    <mergeCell ref="A89:E89"/>
    <mergeCell ref="A90:E90"/>
    <mergeCell ref="A91:E91"/>
    <mergeCell ref="A74:E74"/>
    <mergeCell ref="A75:E75"/>
    <mergeCell ref="A76:E76"/>
    <mergeCell ref="A77:E77"/>
    <mergeCell ref="B78:C78"/>
    <mergeCell ref="B79:C79"/>
    <mergeCell ref="B80:C80"/>
    <mergeCell ref="B81:C81"/>
    <mergeCell ref="B82:C82"/>
    <mergeCell ref="B61:D61"/>
    <mergeCell ref="B62:D62"/>
    <mergeCell ref="A63:D63"/>
    <mergeCell ref="A64:E64"/>
    <mergeCell ref="A65:E65"/>
    <mergeCell ref="A66:E66"/>
    <mergeCell ref="B67:D67"/>
    <mergeCell ref="B72:D72"/>
    <mergeCell ref="A73:D73"/>
    <mergeCell ref="B57:D57"/>
    <mergeCell ref="B58:D58"/>
    <mergeCell ref="B44:D44"/>
    <mergeCell ref="B56:D56"/>
    <mergeCell ref="A53:D53"/>
    <mergeCell ref="A54:E54"/>
    <mergeCell ref="A55:E55"/>
    <mergeCell ref="B59:D59"/>
    <mergeCell ref="B60:D60"/>
    <mergeCell ref="A1:E1"/>
    <mergeCell ref="B39:D39"/>
    <mergeCell ref="B40:D40"/>
    <mergeCell ref="A4:E4"/>
    <mergeCell ref="A5:E5"/>
    <mergeCell ref="A8:B8"/>
    <mergeCell ref="C8:E8"/>
    <mergeCell ref="A10:B10"/>
    <mergeCell ref="C10:E10"/>
    <mergeCell ref="A12:E12"/>
    <mergeCell ref="A24:B24"/>
    <mergeCell ref="D24:E24"/>
    <mergeCell ref="A34:E34"/>
    <mergeCell ref="A25:B25"/>
    <mergeCell ref="D25:E25"/>
    <mergeCell ref="A26:B26"/>
    <mergeCell ref="D26:E26"/>
    <mergeCell ref="A27:B27"/>
    <mergeCell ref="A29:E29"/>
    <mergeCell ref="A30:E30"/>
    <mergeCell ref="A32:B32"/>
    <mergeCell ref="A33:E33"/>
    <mergeCell ref="B35:D35"/>
    <mergeCell ref="B36:D36"/>
    <mergeCell ref="A2:E2"/>
    <mergeCell ref="A3:E3"/>
    <mergeCell ref="A41:E41"/>
    <mergeCell ref="A43:E43"/>
    <mergeCell ref="A9:B9"/>
    <mergeCell ref="C9:E9"/>
    <mergeCell ref="A19:E19"/>
    <mergeCell ref="D27:E27"/>
    <mergeCell ref="C21:C22"/>
    <mergeCell ref="D21:E22"/>
    <mergeCell ref="D23:E23"/>
    <mergeCell ref="B37:D37"/>
    <mergeCell ref="B38:D38"/>
    <mergeCell ref="A6:E6"/>
    <mergeCell ref="A23:B23"/>
    <mergeCell ref="B16:D16"/>
    <mergeCell ref="B17:D17"/>
    <mergeCell ref="A20:E20"/>
    <mergeCell ref="A13:E13"/>
    <mergeCell ref="B14:D14"/>
    <mergeCell ref="B15:D15"/>
    <mergeCell ref="A21:B22"/>
  </mergeCells>
  <phoneticPr fontId="25" type="noConversion"/>
  <printOptions horizontalCentered="1"/>
  <pageMargins left="0.7" right="0.7" top="0.75" bottom="0.75" header="0.3" footer="0.3"/>
  <pageSetup paperSize="9" scale="90" firstPageNumber="0" orientation="portrait" r:id="rId1"/>
  <headerFooter alignWithMargins="0"/>
  <rowBreaks count="3" manualBreakCount="3">
    <brk id="28" max="4" man="1"/>
    <brk id="75" max="4" man="1"/>
    <brk id="118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zoomScaleSheetLayoutView="100" workbookViewId="0">
      <selection activeCell="A3" sqref="A3:G3"/>
    </sheetView>
  </sheetViews>
  <sheetFormatPr defaultRowHeight="12.75" x14ac:dyDescent="0.2"/>
  <cols>
    <col min="1" max="1" width="2" bestFit="1" customWidth="1"/>
    <col min="2" max="2" width="65.28515625" bestFit="1" customWidth="1"/>
    <col min="3" max="3" width="12.7109375" customWidth="1"/>
    <col min="4" max="4" width="12.140625" customWidth="1"/>
    <col min="5" max="5" width="13.140625" customWidth="1"/>
    <col min="6" max="6" width="8.5703125" customWidth="1"/>
    <col min="7" max="7" width="13.7109375" customWidth="1"/>
  </cols>
  <sheetData>
    <row r="1" spans="1:7" ht="15" customHeight="1" x14ac:dyDescent="0.2">
      <c r="A1" s="129" t="s">
        <v>167</v>
      </c>
      <c r="B1" s="129"/>
      <c r="C1" s="129"/>
      <c r="D1" s="129"/>
      <c r="E1" s="129"/>
      <c r="F1" s="129"/>
      <c r="G1" s="129"/>
    </row>
    <row r="2" spans="1:7" ht="15" customHeight="1" x14ac:dyDescent="0.2">
      <c r="A2" s="129" t="s">
        <v>168</v>
      </c>
      <c r="B2" s="129"/>
      <c r="C2" s="129"/>
      <c r="D2" s="129"/>
      <c r="E2" s="129"/>
      <c r="F2" s="129"/>
      <c r="G2" s="129"/>
    </row>
    <row r="3" spans="1:7" ht="15" customHeight="1" x14ac:dyDescent="0.2">
      <c r="A3" s="129" t="s">
        <v>169</v>
      </c>
      <c r="B3" s="129"/>
      <c r="C3" s="129"/>
      <c r="D3" s="129"/>
      <c r="E3" s="129"/>
      <c r="F3" s="129"/>
      <c r="G3" s="129"/>
    </row>
    <row r="4" spans="1:7" ht="15" customHeight="1" x14ac:dyDescent="0.2">
      <c r="A4" s="183" t="s">
        <v>166</v>
      </c>
      <c r="B4" s="183"/>
      <c r="C4" s="183"/>
      <c r="D4" s="183"/>
      <c r="E4" s="183"/>
      <c r="F4" s="183"/>
      <c r="G4" s="183"/>
    </row>
    <row r="5" spans="1:7" ht="15" customHeight="1" x14ac:dyDescent="0.2">
      <c r="A5" s="131" t="s">
        <v>141</v>
      </c>
      <c r="B5" s="131"/>
      <c r="C5" s="131"/>
      <c r="D5" s="131"/>
      <c r="E5" s="131"/>
      <c r="F5" s="131"/>
      <c r="G5" s="131"/>
    </row>
    <row r="6" spans="1:7" ht="15" customHeight="1" x14ac:dyDescent="0.2">
      <c r="A6" s="183" t="s">
        <v>157</v>
      </c>
      <c r="B6" s="183"/>
      <c r="C6" s="183"/>
      <c r="D6" s="183"/>
      <c r="E6" s="183"/>
      <c r="F6" s="183"/>
      <c r="G6" s="183"/>
    </row>
    <row r="7" spans="1:7" ht="15" customHeight="1" x14ac:dyDescent="0.2">
      <c r="A7" s="131" t="s">
        <v>104</v>
      </c>
      <c r="B7" s="131"/>
      <c r="C7" s="131"/>
      <c r="D7" s="131"/>
      <c r="E7" s="131"/>
      <c r="F7" s="131"/>
      <c r="G7" s="131"/>
    </row>
    <row r="8" spans="1:7" ht="15" customHeight="1" x14ac:dyDescent="0.2">
      <c r="A8" s="201"/>
      <c r="B8" s="201"/>
      <c r="C8" s="201"/>
      <c r="D8" s="201"/>
      <c r="E8" s="82"/>
      <c r="F8" s="83"/>
      <c r="G8" s="83"/>
    </row>
    <row r="9" spans="1:7" ht="56.25" customHeight="1" x14ac:dyDescent="0.2">
      <c r="A9" s="202" t="s">
        <v>105</v>
      </c>
      <c r="B9" s="203"/>
      <c r="C9" s="112" t="s">
        <v>113</v>
      </c>
      <c r="D9" s="112" t="s">
        <v>114</v>
      </c>
      <c r="E9" s="112" t="s">
        <v>115</v>
      </c>
      <c r="F9" s="112" t="s">
        <v>116</v>
      </c>
      <c r="G9" s="113" t="s">
        <v>117</v>
      </c>
    </row>
    <row r="10" spans="1:7" ht="28.5" customHeight="1" x14ac:dyDescent="0.2">
      <c r="A10" s="204"/>
      <c r="B10" s="205"/>
      <c r="C10" s="114" t="s">
        <v>106</v>
      </c>
      <c r="D10" s="114" t="s">
        <v>107</v>
      </c>
      <c r="E10" s="114" t="s">
        <v>108</v>
      </c>
      <c r="F10" s="114" t="s">
        <v>109</v>
      </c>
      <c r="G10" s="115" t="s">
        <v>110</v>
      </c>
    </row>
    <row r="11" spans="1:7" ht="28.5" customHeight="1" x14ac:dyDescent="0.2">
      <c r="A11" s="84">
        <v>1</v>
      </c>
      <c r="B11" s="111" t="s">
        <v>138</v>
      </c>
      <c r="C11" s="85">
        <f>E11/D11</f>
        <v>3105</v>
      </c>
      <c r="D11" s="92">
        <v>2</v>
      </c>
      <c r="E11" s="85">
        <f>Diurno!E151</f>
        <v>6210</v>
      </c>
      <c r="F11" s="93">
        <v>4</v>
      </c>
      <c r="G11" s="103">
        <f>E11*F11</f>
        <v>24840</v>
      </c>
    </row>
    <row r="12" spans="1:7" ht="28.5" customHeight="1" x14ac:dyDescent="0.2">
      <c r="A12" s="84">
        <v>2</v>
      </c>
      <c r="B12" s="111" t="s">
        <v>164</v>
      </c>
      <c r="C12" s="85">
        <f>E12/D12</f>
        <v>3661.42</v>
      </c>
      <c r="D12" s="92">
        <v>2</v>
      </c>
      <c r="E12" s="85">
        <f>Noturno!E151</f>
        <v>7322.84</v>
      </c>
      <c r="F12" s="93">
        <v>6</v>
      </c>
      <c r="G12" s="86">
        <f>E12*F12</f>
        <v>43937.04</v>
      </c>
    </row>
    <row r="13" spans="1:7" ht="30" customHeight="1" x14ac:dyDescent="0.2">
      <c r="A13" s="206" t="s">
        <v>111</v>
      </c>
      <c r="B13" s="207"/>
      <c r="C13" s="207"/>
      <c r="D13" s="207"/>
      <c r="E13" s="207"/>
      <c r="F13" s="207"/>
      <c r="G13" s="87">
        <f>SUM(G11:G12)</f>
        <v>68777.040000000008</v>
      </c>
    </row>
    <row r="14" spans="1:7" ht="24.95" customHeight="1" x14ac:dyDescent="0.2">
      <c r="A14" s="148" t="s">
        <v>112</v>
      </c>
      <c r="B14" s="148"/>
      <c r="C14" s="148"/>
      <c r="D14" s="148"/>
      <c r="E14" s="148"/>
      <c r="F14" s="148"/>
      <c r="G14" s="148"/>
    </row>
    <row r="15" spans="1:7" ht="24.95" customHeight="1" x14ac:dyDescent="0.2">
      <c r="A15" s="198"/>
      <c r="B15" s="199"/>
      <c r="C15" s="199"/>
      <c r="D15" s="199"/>
      <c r="E15" s="199"/>
      <c r="F15" s="199"/>
      <c r="G15" s="200"/>
    </row>
    <row r="16" spans="1:7" ht="24.95" customHeight="1" x14ac:dyDescent="0.2">
      <c r="A16" s="192"/>
      <c r="B16" s="193"/>
      <c r="C16" s="193"/>
      <c r="D16" s="193"/>
      <c r="E16" s="193"/>
      <c r="F16" s="193"/>
      <c r="G16" s="194"/>
    </row>
    <row r="17" spans="1:7" ht="24.95" customHeight="1" x14ac:dyDescent="0.2">
      <c r="A17" s="192"/>
      <c r="B17" s="193"/>
      <c r="C17" s="193"/>
      <c r="D17" s="193"/>
      <c r="E17" s="193"/>
      <c r="F17" s="193"/>
      <c r="G17" s="194"/>
    </row>
    <row r="18" spans="1:7" ht="24.95" customHeight="1" x14ac:dyDescent="0.2">
      <c r="A18" s="192"/>
      <c r="B18" s="193"/>
      <c r="C18" s="193"/>
      <c r="D18" s="193"/>
      <c r="E18" s="193"/>
      <c r="F18" s="193"/>
      <c r="G18" s="194"/>
    </row>
    <row r="19" spans="1:7" ht="24.95" customHeight="1" x14ac:dyDescent="0.2">
      <c r="A19" s="192"/>
      <c r="B19" s="193"/>
      <c r="C19" s="193"/>
      <c r="D19" s="193"/>
      <c r="E19" s="193"/>
      <c r="F19" s="193"/>
      <c r="G19" s="194"/>
    </row>
    <row r="20" spans="1:7" ht="24.95" customHeight="1" x14ac:dyDescent="0.2">
      <c r="A20" s="192"/>
      <c r="B20" s="193"/>
      <c r="C20" s="193"/>
      <c r="D20" s="193"/>
      <c r="E20" s="193"/>
      <c r="F20" s="193"/>
      <c r="G20" s="194"/>
    </row>
    <row r="21" spans="1:7" ht="24.95" customHeight="1" x14ac:dyDescent="0.2">
      <c r="A21" s="88"/>
      <c r="B21" s="89"/>
      <c r="C21" s="89"/>
      <c r="D21" s="89"/>
      <c r="E21" s="89"/>
      <c r="F21" s="89"/>
      <c r="G21" s="90"/>
    </row>
    <row r="22" spans="1:7" ht="24.75" customHeight="1" x14ac:dyDescent="0.2">
      <c r="A22" s="195"/>
      <c r="B22" s="196"/>
      <c r="C22" s="196"/>
      <c r="D22" s="196"/>
      <c r="E22" s="196"/>
      <c r="F22" s="196"/>
      <c r="G22" s="197"/>
    </row>
    <row r="23" spans="1:7" hidden="1" x14ac:dyDescent="0.2">
      <c r="A23" s="91"/>
      <c r="B23" s="91"/>
      <c r="C23" s="91"/>
      <c r="D23" s="91"/>
      <c r="E23" s="91"/>
      <c r="F23" s="91"/>
      <c r="G23" s="91"/>
    </row>
  </sheetData>
  <sheetProtection selectLockedCells="1" selectUnlockedCells="1"/>
  <mergeCells count="18">
    <mergeCell ref="A4:G4"/>
    <mergeCell ref="A5:G5"/>
    <mergeCell ref="A1:G1"/>
    <mergeCell ref="A19:G19"/>
    <mergeCell ref="A6:G6"/>
    <mergeCell ref="A8:D8"/>
    <mergeCell ref="A9:B10"/>
    <mergeCell ref="A13:F13"/>
    <mergeCell ref="A7:G7"/>
    <mergeCell ref="A2:G2"/>
    <mergeCell ref="A3:G3"/>
    <mergeCell ref="A20:G20"/>
    <mergeCell ref="A22:G22"/>
    <mergeCell ref="A14:G14"/>
    <mergeCell ref="A15:G15"/>
    <mergeCell ref="A16:G16"/>
    <mergeCell ref="A17:G17"/>
    <mergeCell ref="A18:G18"/>
  </mergeCells>
  <phoneticPr fontId="25" type="noConversion"/>
  <printOptions horizontalCentered="1"/>
  <pageMargins left="0.7" right="0.7" top="0.75" bottom="0.75" header="0.3" footer="0.3"/>
  <pageSetup paperSize="9" scale="70" firstPageNumber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workbookViewId="0">
      <selection activeCell="E5" sqref="E5"/>
    </sheetView>
  </sheetViews>
  <sheetFormatPr defaultRowHeight="15" x14ac:dyDescent="0.2"/>
  <cols>
    <col min="1" max="1" width="9.140625" style="66"/>
    <col min="2" max="2" width="40.5703125" style="66" customWidth="1"/>
    <col min="3" max="3" width="7.42578125" style="66" bestFit="1" customWidth="1"/>
    <col min="4" max="4" width="12.140625" style="66" bestFit="1" customWidth="1"/>
    <col min="5" max="5" width="17.7109375" style="66" customWidth="1"/>
    <col min="6" max="6" width="14.140625" style="66" customWidth="1"/>
    <col min="7" max="16384" width="9.140625" style="66"/>
  </cols>
  <sheetData>
    <row r="1" spans="1:6" x14ac:dyDescent="0.2">
      <c r="B1" s="129" t="s">
        <v>167</v>
      </c>
      <c r="C1" s="129"/>
      <c r="D1" s="129"/>
      <c r="E1" s="129"/>
    </row>
    <row r="2" spans="1:6" x14ac:dyDescent="0.2">
      <c r="B2" s="129" t="s">
        <v>168</v>
      </c>
      <c r="C2" s="129"/>
      <c r="D2" s="129"/>
      <c r="E2" s="129"/>
    </row>
    <row r="3" spans="1:6" x14ac:dyDescent="0.2">
      <c r="B3" s="129" t="s">
        <v>169</v>
      </c>
      <c r="C3" s="129"/>
      <c r="D3" s="129"/>
      <c r="E3" s="129"/>
    </row>
    <row r="6" spans="1:6" x14ac:dyDescent="0.2">
      <c r="A6" s="183" t="s">
        <v>165</v>
      </c>
      <c r="B6" s="183"/>
      <c r="C6" s="183"/>
      <c r="D6" s="183"/>
      <c r="E6" s="183"/>
    </row>
    <row r="7" spans="1:6" x14ac:dyDescent="0.2">
      <c r="A7" s="131" t="s">
        <v>140</v>
      </c>
      <c r="B7" s="131"/>
      <c r="C7" s="131"/>
      <c r="D7" s="131"/>
      <c r="E7" s="131"/>
    </row>
    <row r="8" spans="1:6" x14ac:dyDescent="0.2">
      <c r="A8" s="1"/>
      <c r="B8" s="1"/>
      <c r="C8" s="1"/>
      <c r="D8" s="1"/>
      <c r="E8" s="1"/>
    </row>
    <row r="9" spans="1:6" ht="15.75" x14ac:dyDescent="0.2">
      <c r="A9" s="216" t="s">
        <v>123</v>
      </c>
      <c r="B9" s="217"/>
      <c r="C9" s="217"/>
      <c r="D9" s="217"/>
      <c r="E9" s="218"/>
      <c r="F9" s="78"/>
    </row>
    <row r="10" spans="1:6" x14ac:dyDescent="0.2">
      <c r="A10" s="110"/>
      <c r="B10" s="110"/>
      <c r="C10" s="110"/>
      <c r="D10" s="110"/>
      <c r="E10" s="110"/>
    </row>
    <row r="11" spans="1:6" ht="15.75" x14ac:dyDescent="0.2">
      <c r="A11" s="216" t="s">
        <v>99</v>
      </c>
      <c r="B11" s="217"/>
      <c r="C11" s="217"/>
      <c r="D11" s="217"/>
      <c r="E11" s="218"/>
      <c r="F11" s="78"/>
    </row>
    <row r="12" spans="1:6" ht="15.75" x14ac:dyDescent="0.2">
      <c r="A12" s="109"/>
      <c r="B12" s="109"/>
      <c r="C12" s="109"/>
      <c r="D12" s="109"/>
      <c r="E12" s="109"/>
      <c r="F12" s="78"/>
    </row>
    <row r="13" spans="1:6" s="65" customFormat="1" ht="30" customHeight="1" x14ac:dyDescent="0.2">
      <c r="A13" s="211" t="s">
        <v>100</v>
      </c>
      <c r="B13" s="212"/>
      <c r="C13" s="124" t="s">
        <v>89</v>
      </c>
      <c r="D13" s="124" t="s">
        <v>101</v>
      </c>
      <c r="E13" s="124" t="s">
        <v>103</v>
      </c>
    </row>
    <row r="14" spans="1:6" ht="45" customHeight="1" x14ac:dyDescent="0.2">
      <c r="A14" s="213" t="s">
        <v>138</v>
      </c>
      <c r="B14" s="214"/>
      <c r="C14" s="125">
        <v>4</v>
      </c>
      <c r="D14" s="126">
        <f>Diurno!E151</f>
        <v>6210</v>
      </c>
      <c r="E14" s="126">
        <f>C14*D14</f>
        <v>24840</v>
      </c>
    </row>
    <row r="15" spans="1:6" ht="45" customHeight="1" x14ac:dyDescent="0.2">
      <c r="A15" s="213" t="s">
        <v>139</v>
      </c>
      <c r="B15" s="215"/>
      <c r="C15" s="125">
        <v>6</v>
      </c>
      <c r="D15" s="126">
        <f>Noturno!E151</f>
        <v>7322.84</v>
      </c>
      <c r="E15" s="126">
        <f>C15*D15</f>
        <v>43937.04</v>
      </c>
      <c r="F15" s="67"/>
    </row>
    <row r="16" spans="1:6" x14ac:dyDescent="0.2">
      <c r="A16" s="208" t="s">
        <v>90</v>
      </c>
      <c r="B16" s="209"/>
      <c r="C16" s="209"/>
      <c r="D16" s="210"/>
      <c r="E16" s="127">
        <f>SUM(E14:E15)</f>
        <v>68777.040000000008</v>
      </c>
    </row>
    <row r="17" spans="1:5" x14ac:dyDescent="0.2">
      <c r="A17" s="208" t="s">
        <v>91</v>
      </c>
      <c r="B17" s="209"/>
      <c r="C17" s="209"/>
      <c r="D17" s="210"/>
      <c r="E17" s="128">
        <f>SUM(E16*12)</f>
        <v>825324.4800000001</v>
      </c>
    </row>
    <row r="18" spans="1:5" x14ac:dyDescent="0.2">
      <c r="A18" s="68"/>
      <c r="E18" s="69"/>
    </row>
  </sheetData>
  <mergeCells count="12">
    <mergeCell ref="B1:E1"/>
    <mergeCell ref="B2:E2"/>
    <mergeCell ref="B3:E3"/>
    <mergeCell ref="A17:D17"/>
    <mergeCell ref="A13:B13"/>
    <mergeCell ref="A14:B14"/>
    <mergeCell ref="A15:B15"/>
    <mergeCell ref="A6:E6"/>
    <mergeCell ref="A7:E7"/>
    <mergeCell ref="A11:E11"/>
    <mergeCell ref="A16:D16"/>
    <mergeCell ref="A9:E9"/>
  </mergeCells>
  <phoneticPr fontId="26" type="noConversion"/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Diurno</vt:lpstr>
      <vt:lpstr>Noturno</vt:lpstr>
      <vt:lpstr>Quadro Resumo </vt:lpstr>
      <vt:lpstr>RESUMO Geral</vt:lpstr>
      <vt:lpstr>Diurno!Area_de_impressao</vt:lpstr>
      <vt:lpstr>Noturno!Area_de_impressao</vt:lpstr>
      <vt:lpstr>'Quadro Resumo 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Pedro Bezerra de Oliveira</cp:lastModifiedBy>
  <cp:lastPrinted>2013-04-03T14:02:27Z</cp:lastPrinted>
  <dcterms:created xsi:type="dcterms:W3CDTF">2011-09-20T13:05:13Z</dcterms:created>
  <dcterms:modified xsi:type="dcterms:W3CDTF">2013-04-17T19:31:25Z</dcterms:modified>
</cp:coreProperties>
</file>