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20" yWindow="315" windowWidth="11115" windowHeight="8955"/>
  </bookViews>
  <sheets>
    <sheet name="PNS I - Serviços" sheetId="8" r:id="rId1"/>
    <sheet name="PNS II - Comp Serv Preliminares" sheetId="16" r:id="rId2"/>
    <sheet name="PNS III - Comp Serv Diversos" sheetId="22" r:id="rId3"/>
    <sheet name="PNS IV - Det Enc Soc" sheetId="17" r:id="rId4"/>
    <sheet name="PNS V - BDI Materiais" sheetId="18" r:id="rId5"/>
    <sheet name="PNS VI - BDI Serviços" sheetId="19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A">[1]SERVIÇO!#REF!</definedName>
    <definedName name="\B">[1]SERVIÇO!#REF!</definedName>
    <definedName name="\C">[1]SERVIÇO!#REF!</definedName>
    <definedName name="\I">[1]SERVIÇO!#REF!</definedName>
    <definedName name="\J">[1]SERVIÇO!#REF!</definedName>
    <definedName name="\O">[1]SERVIÇO!#REF!</definedName>
    <definedName name="\P">[1]SERVIÇO!#REF!</definedName>
    <definedName name="_10af_4">#REF!</definedName>
    <definedName name="_11ag_1">#REF!</definedName>
    <definedName name="_12ag_2">#REF!</definedName>
    <definedName name="_13ag_3">#REF!</definedName>
    <definedName name="_14ag_4">#REF!</definedName>
    <definedName name="_15cho_1">#REF!</definedName>
    <definedName name="_16cho_2">#REF!</definedName>
    <definedName name="_17cho_3">#REF!</definedName>
    <definedName name="_18cho_4">#REF!</definedName>
    <definedName name="_19ci_1">#REF!</definedName>
    <definedName name="_1a_1">#REF!</definedName>
    <definedName name="_20ci_2">#REF!</definedName>
    <definedName name="_21ci_3">#REF!</definedName>
    <definedName name="_22ci_4">#REF!</definedName>
    <definedName name="_23Excel_BuiltIn_Print_Area_2">#REF!</definedName>
    <definedName name="_24Excel_BuiltIn_Print_Area_3">#REF!</definedName>
    <definedName name="_25Excel_BuiltIn_Print_Area_13_1">('[2]Detalhamento - Obras Civis'!$A$5:$F$6,'[2]Detalhamento - Obras Civis'!#REF!,'[2]Detalhamento - Obras Civis'!#REF!,'[2]Detalhamento - Obras Civis'!#REF!,'[2]Detalhamento - Obras Civis'!#REF!,'[2]Detalhamento - Obras Civis'!$A$7:$F$125)</definedName>
    <definedName name="_26Excel_BuiltIn_Print_Area_7_1_1">#REF!</definedName>
    <definedName name="_27Excel_BuiltIn_Print_Area_8_1">(#REF!,#REF!,#REF!,#REF!,#REF!)</definedName>
    <definedName name="_28ls_1">#REF!</definedName>
    <definedName name="_29ls_2">#REF!</definedName>
    <definedName name="_2a_2">#REF!</definedName>
    <definedName name="_30ls_3">#REF!</definedName>
    <definedName name="_31ls_4">#REF!</definedName>
    <definedName name="_32lub_1">#REF!</definedName>
    <definedName name="_33lub_2">#REF!</definedName>
    <definedName name="_34lub_3">#REF!</definedName>
    <definedName name="_35lub_4">#REF!</definedName>
    <definedName name="_36meio_1">#REF!</definedName>
    <definedName name="_37meio_2">#REF!</definedName>
    <definedName name="_38meio_3">#REF!</definedName>
    <definedName name="_39meio_4">#REF!</definedName>
    <definedName name="_3a_3">#REF!</definedName>
    <definedName name="_40od_1">#REF!</definedName>
    <definedName name="_41od_2">#REF!</definedName>
    <definedName name="_42od_3">#REF!</definedName>
    <definedName name="_43od_4">#REF!</definedName>
    <definedName name="_44of_1">#REF!</definedName>
    <definedName name="_45of_2">#REF!</definedName>
    <definedName name="_46of_3">#REF!</definedName>
    <definedName name="_47of_4">#REF!</definedName>
    <definedName name="_48pdm_1">#REF!</definedName>
    <definedName name="_49pdm_2">#REF!</definedName>
    <definedName name="_4aaa_1">#REF!</definedName>
    <definedName name="_50pdm_3">#REF!</definedName>
    <definedName name="_51pdm_4">#REF!</definedName>
    <definedName name="_52pedra_1">#REF!</definedName>
    <definedName name="_53pedra_2">#REF!</definedName>
    <definedName name="_54pedra_3">#REF!</definedName>
    <definedName name="_55pedra_4">#REF!</definedName>
    <definedName name="_56port_1">#REF!</definedName>
    <definedName name="_57port_2">#REF!</definedName>
    <definedName name="_58port_3">#REF!</definedName>
    <definedName name="_59port_4">#REF!</definedName>
    <definedName name="_5aaa_2">#REF!</definedName>
    <definedName name="_60PREF_1">#REF!</definedName>
    <definedName name="_61PREF_2">#REF!</definedName>
    <definedName name="_62PREF_3">#REF!</definedName>
    <definedName name="_63PREF_4">#REF!</definedName>
    <definedName name="_64rrrrrrrrrrrr_1">#REF!</definedName>
    <definedName name="_65rrrrrrrrrrrr_2">#REF!</definedName>
    <definedName name="_66rrrrrrrrrrrr_3">#REF!</definedName>
    <definedName name="_67rrrrrrrrrrrr_4">#REF!</definedName>
    <definedName name="_68ruas_1">#REF!</definedName>
    <definedName name="_69ruas_2">#REF!</definedName>
    <definedName name="_6aaa_3">#REF!</definedName>
    <definedName name="_70ruas_3">#REF!</definedName>
    <definedName name="_71ruas_4">#REF!</definedName>
    <definedName name="_72se_1">#REF!</definedName>
    <definedName name="_73se_2">#REF!</definedName>
    <definedName name="_74se_3">#REF!</definedName>
    <definedName name="_75se_4">#REF!</definedName>
    <definedName name="_76sx_1">#REF!</definedName>
    <definedName name="_77sx_2">#REF!</definedName>
    <definedName name="_78sx_3">#REF!</definedName>
    <definedName name="_79sx_4">#REF!</definedName>
    <definedName name="_7af_1">#REF!</definedName>
    <definedName name="_80tb100cm_1">#REF!</definedName>
    <definedName name="_81tb100cm_2">#REF!</definedName>
    <definedName name="_82tb100cm_3">#REF!</definedName>
    <definedName name="_83tb100cm_4">#REF!</definedName>
    <definedName name="_84total_1">#REF!</definedName>
    <definedName name="_85total_2">#REF!</definedName>
    <definedName name="_86total_3">#REF!</definedName>
    <definedName name="_87total_4">#REF!</definedName>
    <definedName name="_8af_2">#REF!</definedName>
    <definedName name="_9af_3">#REF!</definedName>
    <definedName name="_ACR10">[1]SERVIÇO!#REF!</definedName>
    <definedName name="_ACR15">[1]SERVIÇO!#REF!</definedName>
    <definedName name="_acr20">[1]SERVIÇO!#REF!</definedName>
    <definedName name="_acr5">[1]SERVIÇO!#REF!</definedName>
    <definedName name="_aga14">#REF!</definedName>
    <definedName name="_aga16">#REF!</definedName>
    <definedName name="_ARQ1">[1]SERVIÇO!#REF!</definedName>
    <definedName name="_asc321">#REF!</definedName>
    <definedName name="_bur3220">#REF!</definedName>
    <definedName name="_cap20">#REF!</definedName>
    <definedName name="_ccr12">#REF!</definedName>
    <definedName name="_cva32">#REF!</definedName>
    <definedName name="_cva50">#REF!</definedName>
    <definedName name="_cva60">#REF!</definedName>
    <definedName name="_cve45100">#REF!</definedName>
    <definedName name="_cve90100">#REF!</definedName>
    <definedName name="_cve9040">#REF!</definedName>
    <definedName name="_djm10">#REF!</definedName>
    <definedName name="_djm15">#REF!</definedName>
    <definedName name="_epl2">#REF!</definedName>
    <definedName name="_epl5">#REF!</definedName>
    <definedName name="_esc15">#REF!</definedName>
    <definedName name="_esc4">#REF!</definedName>
    <definedName name="_esc6">#REF!</definedName>
    <definedName name="_est15">#REF!</definedName>
    <definedName name="_fil1">#REF!</definedName>
    <definedName name="_fil2">#REF!</definedName>
    <definedName name="_xlnm._FilterDatabase" localSheetId="0" hidden="1">'PNS I - Serviços'!#REF!</definedName>
    <definedName name="_xlnm._FilterDatabase" localSheetId="1" hidden="1">'PNS II - Comp Serv Preliminares'!$A$1:$F$140</definedName>
    <definedName name="_fio12">#REF!</definedName>
    <definedName name="_fis5">#REF!</definedName>
    <definedName name="_flf50">#REF!</definedName>
    <definedName name="_flf60">#REF!</definedName>
    <definedName name="_fpd12">#REF!</definedName>
    <definedName name="_fvr10">#REF!</definedName>
    <definedName name="_itu1">#REF!</definedName>
    <definedName name="_jla20">#REF!</definedName>
    <definedName name="_jla32">#REF!</definedName>
    <definedName name="_lpi100">#REF!</definedName>
    <definedName name="_lvg10060">#REF!</definedName>
    <definedName name="_lvp32">#REF!</definedName>
    <definedName name="_lxa1" localSheetId="3">#REF!</definedName>
    <definedName name="_lxa1">#REF!</definedName>
    <definedName name="_man50">#REF!</definedName>
    <definedName name="_ope1">#REF!</definedName>
    <definedName name="_ope2">#REF!</definedName>
    <definedName name="_ope3">#REF!</definedName>
    <definedName name="_pne1">#REF!</definedName>
    <definedName name="_pne2">#REF!</definedName>
    <definedName name="_prg1515">#REF!</definedName>
    <definedName name="_prg1827">#REF!</definedName>
    <definedName name="_ptc7" localSheetId="3">#REF!</definedName>
    <definedName name="_ptc7">#REF!</definedName>
    <definedName name="_ptm6">#REF!</definedName>
    <definedName name="_qdm3">#REF!</definedName>
    <definedName name="_QT100">[1]SERVIÇO!#REF!</definedName>
    <definedName name="_QT2">[1]SERVIÇO!#REF!</definedName>
    <definedName name="_QT3">[1]SERVIÇO!#REF!</definedName>
    <definedName name="_QT4">[1]SERVIÇO!#REF!</definedName>
    <definedName name="_QT50">[1]SERVIÇO!#REF!</definedName>
    <definedName name="_QT75">[1]SERVIÇO!#REF!</definedName>
    <definedName name="_rcm10">#REF!</definedName>
    <definedName name="_rcm15">#REF!</definedName>
    <definedName name="_rcm20">#REF!</definedName>
    <definedName name="_rcm5">#REF!</definedName>
    <definedName name="_res10">#REF!</definedName>
    <definedName name="_res15">#REF!</definedName>
    <definedName name="_res5">#REF!</definedName>
    <definedName name="_rge32">#REF!</definedName>
    <definedName name="_rgf60">#REF!</definedName>
    <definedName name="_rgp1">#REF!</definedName>
    <definedName name="_T">[1]SERVIÇO!#REF!</definedName>
    <definedName name="_tap100">#REF!</definedName>
    <definedName name="_tb112">#REF!</definedName>
    <definedName name="_tb16">#REF!</definedName>
    <definedName name="_tb19">#REF!</definedName>
    <definedName name="_tba20">#REF!</definedName>
    <definedName name="_tba32">#REF!</definedName>
    <definedName name="_tba50">#REF!</definedName>
    <definedName name="_tba60">#REF!</definedName>
    <definedName name="_tbe100">#REF!</definedName>
    <definedName name="_tbe40">#REF!</definedName>
    <definedName name="_tbe50">#REF!</definedName>
    <definedName name="_tca80">#REF!</definedName>
    <definedName name="_tea32">#REF!</definedName>
    <definedName name="_tea4560">#REF!</definedName>
    <definedName name="_tee100">#REF!</definedName>
    <definedName name="_ter10050">#REF!</definedName>
    <definedName name="_tfg50">#REF!</definedName>
    <definedName name="_tlf6">#REF!</definedName>
    <definedName name="_Toc66241043_8">'[3]3-Material de consumo'!#REF!</definedName>
    <definedName name="_Toc66241043_8_1">'[3]3-Material de consumo'!#REF!</definedName>
    <definedName name="_Toc66241043_8_1_4">'[3]3-Material de consumo'!#REF!</definedName>
    <definedName name="_Toc66241043_8_4">'[3]3-Material de consumo'!#REF!</definedName>
    <definedName name="_Toc66241043_8_6">'[3]3-Material de consumo'!#REF!</definedName>
    <definedName name="_Toc66241043_8_6_4">'[3]3-Material de consumo'!#REF!</definedName>
    <definedName name="_tub10012">#REF!</definedName>
    <definedName name="_tub10015">#REF!</definedName>
    <definedName name="_tub10020">#REF!</definedName>
    <definedName name="_tub15012">#REF!</definedName>
    <definedName name="_tub4012">#REF!</definedName>
    <definedName name="_tub4015">#REF!</definedName>
    <definedName name="_tub4020">#REF!</definedName>
    <definedName name="_tub5012">#REF!</definedName>
    <definedName name="_tub5015">#REF!</definedName>
    <definedName name="_tub5020">#REF!</definedName>
    <definedName name="_tub7512">#REF!</definedName>
    <definedName name="_tub7515">#REF!</definedName>
    <definedName name="_tub7520">#REF!</definedName>
    <definedName name="a" localSheetId="1">#REF!</definedName>
    <definedName name="a" localSheetId="3">#REF!</definedName>
    <definedName name="a">#REF!</definedName>
    <definedName name="a_1">#REF!</definedName>
    <definedName name="a_1_4">#REF!</definedName>
    <definedName name="a_4">#REF!</definedName>
    <definedName name="a_6">#REF!</definedName>
    <definedName name="a_6_4">#REF!</definedName>
    <definedName name="aaa" localSheetId="1">#REF!</definedName>
    <definedName name="aaa" localSheetId="3">#REF!</definedName>
    <definedName name="aaa">#REF!</definedName>
    <definedName name="AAAAA">#REF!</definedName>
    <definedName name="abebqt">[1]SERVIÇO!#REF!</definedName>
    <definedName name="ACADUC">[1]SERVIÇO!#REF!</definedName>
    <definedName name="ACBEB">[1]SERVIÇO!#REF!</definedName>
    <definedName name="ACBOMB">[1]SERVIÇO!#REF!</definedName>
    <definedName name="AccessDatabase" hidden="1">"D:\Arquivos do excel\Planilha modelo1.mdb"</definedName>
    <definedName name="ACCHAF">[1]SERVIÇO!#REF!</definedName>
    <definedName name="ACDER">[1]SERVIÇO!#REF!</definedName>
    <definedName name="ACDIV">[1]SERVIÇO!#REF!</definedName>
    <definedName name="ACEQP">[1]SERVIÇO!#REF!</definedName>
    <definedName name="ACHAFQT">[1]SERVIÇO!#REF!</definedName>
    <definedName name="acl">#REF!</definedName>
    <definedName name="ACMUR">[1]SERVIÇO!#REF!</definedName>
    <definedName name="aço">#REF!</definedName>
    <definedName name="ACONT2">[1]SERVIÇO!#REF!</definedName>
    <definedName name="ACPIPA">[1]SERVIÇO!#REF!</definedName>
    <definedName name="ACTRANSP">[1]SERVIÇO!#REF!</definedName>
    <definedName name="ade">#REF!</definedName>
    <definedName name="adtimp">#REF!</definedName>
    <definedName name="ADUCQT">[1]SERVIÇO!#REF!</definedName>
    <definedName name="af" localSheetId="0">#REF!</definedName>
    <definedName name="af" localSheetId="1">#REF!</definedName>
    <definedName name="af" localSheetId="3">#REF!</definedName>
    <definedName name="af">#REF!</definedName>
    <definedName name="af_1">#REF!</definedName>
    <definedName name="afi">#REF!</definedName>
    <definedName name="afp">#REF!</definedName>
    <definedName name="ag" localSheetId="0">#REF!</definedName>
    <definedName name="ag" localSheetId="1">#REF!</definedName>
    <definedName name="ag" localSheetId="3">#REF!</definedName>
    <definedName name="ag">#REF!</definedName>
    <definedName name="ag_1">#REF!</definedName>
    <definedName name="agr">#REF!</definedName>
    <definedName name="AITEM">[1]SERVIÇO!#REF!</definedName>
    <definedName name="ALTADUC">[1]SERVIÇO!#REF!</definedName>
    <definedName name="ALTBOMB">[1]SERVIÇO!#REF!</definedName>
    <definedName name="ALTCAP">[1]SERVIÇO!#REF!</definedName>
    <definedName name="ALTDER">[1]SERVIÇO!#REF!</definedName>
    <definedName name="ALTEQUIP">[1]SERVIÇO!#REF!</definedName>
    <definedName name="ALTIEQP">[1]SERVIÇO!#REF!</definedName>
    <definedName name="ALTMUR">[1]SERVIÇO!#REF!</definedName>
    <definedName name="ALTRES10">[1]SERVIÇO!#REF!</definedName>
    <definedName name="ALTRES15">[1]SERVIÇO!#REF!</definedName>
    <definedName name="ALTRES20">[1]SERVIÇO!#REF!</definedName>
    <definedName name="ALTTRANS">[1]SERVIÇO!#REF!</definedName>
    <definedName name="amc">#REF!</definedName>
    <definedName name="amd">#REF!</definedName>
    <definedName name="ame">#REF!</definedName>
    <definedName name="amm">#REF!</definedName>
    <definedName name="AmorEscri">[4]EquiA!#REF!</definedName>
    <definedName name="AmorEscri_1">[4]EquiA!#REF!</definedName>
    <definedName name="AmorEscri_1_4">[4]EquiA!#REF!</definedName>
    <definedName name="AmorEscri_4">[4]EquiA!#REF!</definedName>
    <definedName name="AmorEscri_6">[4]EquiA!#REF!</definedName>
    <definedName name="AmorEscri_6_4">[4]EquiA!#REF!</definedName>
    <definedName name="AmorVei">[4]EquiA!#REF!</definedName>
    <definedName name="AmorVei_1">[4]EquiA!#REF!</definedName>
    <definedName name="AmorVei_1_4">[4]EquiA!#REF!</definedName>
    <definedName name="AmorVei_4">[4]EquiA!#REF!</definedName>
    <definedName name="AmorVei_6">[4]EquiA!#REF!</definedName>
    <definedName name="AmorVei_6_4">[4]EquiA!#REF!</definedName>
    <definedName name="anb">#REF!</definedName>
    <definedName name="apc" localSheetId="3">#REF!</definedName>
    <definedName name="apc">#REF!</definedName>
    <definedName name="apmfs">#REF!</definedName>
    <definedName name="AQTEMP1">[1]SERVIÇO!#REF!</definedName>
    <definedName name="AQTEMP2">[1]SERVIÇO!#REF!</definedName>
    <definedName name="are">#REF!</definedName>
    <definedName name="_xlnm.Print_Area" localSheetId="0">'PNS I - Serviços'!$A$1:$H$28</definedName>
    <definedName name="_xlnm.Print_Area" localSheetId="1">'PNS II - Comp Serv Preliminares'!$A$1:$F$50</definedName>
    <definedName name="_xlnm.Print_Area" localSheetId="3">'PNS IV - Det Enc Soc'!$A$2:$H$49</definedName>
    <definedName name="ARQ">[1]SERVIÇO!#REF!</definedName>
    <definedName name="ARQERR">[1]SERVIÇO!#REF!</definedName>
    <definedName name="ARQMARC">[1]SERVIÇO!#REF!</definedName>
    <definedName name="ARQPLAN">[1]SERVIÇO!#REF!</definedName>
    <definedName name="ARQT">[1]SERVIÇO!#REF!</definedName>
    <definedName name="ARQTEMP">[1]SERVIÇO!#REF!</definedName>
    <definedName name="ARQTXT">[1]SERVIÇO!#REF!</definedName>
    <definedName name="ARTEMP">[1]SERVIÇO!#REF!</definedName>
    <definedName name="Asf">#REF!</definedName>
    <definedName name="ass">[1]SERVIÇO!#REF!</definedName>
    <definedName name="B320I">#REF!</definedName>
    <definedName name="B320P">#REF!</definedName>
    <definedName name="B500I">#REF!</definedName>
    <definedName name="B500P">#REF!</definedName>
    <definedName name="BALTO">#REF!</definedName>
    <definedName name="_xlnm.Database">#REF!</definedName>
    <definedName name="bcc10.10">#REF!</definedName>
    <definedName name="bcc10.20">#REF!</definedName>
    <definedName name="bcc4.5">#REF!</definedName>
    <definedName name="bcc5.10">#REF!</definedName>
    <definedName name="bcc5.15">#REF!</definedName>
    <definedName name="bcc5.20">#REF!</definedName>
    <definedName name="bcc5.5">#REF!</definedName>
    <definedName name="bcc6.10">#REF!</definedName>
    <definedName name="bcc6.15">#REF!</definedName>
    <definedName name="bcc6.20">#REF!</definedName>
    <definedName name="bcc6.5">#REF!</definedName>
    <definedName name="bcc8.10">#REF!</definedName>
    <definedName name="bcc8.15">#REF!</definedName>
    <definedName name="bcc8.20">#REF!</definedName>
    <definedName name="bcc8.5">#REF!</definedName>
    <definedName name="bcf">#REF!</definedName>
    <definedName name="bcp">#REF!</definedName>
    <definedName name="BDI">#REF!</definedName>
    <definedName name="BDIE">[5]Insumos!$D$5</definedName>
    <definedName name="bebqt">[1]SERVIÇO!#REF!</definedName>
    <definedName name="bet">#REF!</definedName>
    <definedName name="biro">[4]PessA!#REF!</definedName>
    <definedName name="biro_1">[4]PessA!#REF!</definedName>
    <definedName name="biro_1_4">[4]PessA!#REF!</definedName>
    <definedName name="biro_4">[4]PessA!#REF!</definedName>
    <definedName name="biro_6">[4]PessA!#REF!</definedName>
    <definedName name="biro_6_4">[4]PessA!#REF!</definedName>
    <definedName name="bomp2">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 localSheetId="3">#REF!</definedName>
    <definedName name="caba1_0">#REF!</definedName>
    <definedName name="caba4" localSheetId="3">#REF!</definedName>
    <definedName name="caba4">#REF!</definedName>
    <definedName name="cal">#REF!</definedName>
    <definedName name="calpi">#REF!</definedName>
    <definedName name="CAMP" localSheetId="4">[1]SERVIÇO!#REF!</definedName>
    <definedName name="CAMP" localSheetId="5">[1]SERVIÇO!#REF!</definedName>
    <definedName name="camp">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>#REF!</definedName>
    <definedName name="ccp">#REF!</definedName>
    <definedName name="cds">#REF!</definedName>
    <definedName name="cec20x20">#REF!</definedName>
    <definedName name="cer1_2">#REF!</definedName>
    <definedName name="chaf">#REF!</definedName>
    <definedName name="CHAFQT">[1]SERVIÇO!#REF!</definedName>
    <definedName name="cho" localSheetId="0">#REF!</definedName>
    <definedName name="cho" localSheetId="1">#REF!</definedName>
    <definedName name="cho" localSheetId="3">#REF!</definedName>
    <definedName name="cho">#REF!</definedName>
    <definedName name="cho_1">#REF!</definedName>
    <definedName name="ci" localSheetId="0">#REF!</definedName>
    <definedName name="ci" localSheetId="1">#REF!</definedName>
    <definedName name="ci" localSheetId="3">#REF!</definedName>
    <definedName name="ci">#REF!</definedName>
    <definedName name="ci_1">#REF!</definedName>
    <definedName name="cib">#REF!</definedName>
    <definedName name="cim">#REF!</definedName>
    <definedName name="clp">#REF!</definedName>
    <definedName name="clr1_2">#REF!</definedName>
    <definedName name="CM9I">#REF!</definedName>
    <definedName name="CM9P">#REF!</definedName>
    <definedName name="COD_ATRIUM">#REF!</definedName>
    <definedName name="COD_SINAPI">#REF!</definedName>
    <definedName name="COLSUB">[1]SERVIÇO!#REF!</definedName>
    <definedName name="comp">#REF!</definedName>
    <definedName name="CONT1">[1]SERVIÇO!#REF!</definedName>
    <definedName name="CONT2">[1]SERVIÇO!#REF!</definedName>
    <definedName name="CONT3">[1]SERVIÇO!#REF!</definedName>
    <definedName name="CONTAIT">[1]SERVIÇO!#REF!</definedName>
    <definedName name="CONTREC">[1]SERVIÇO!#REF!</definedName>
    <definedName name="CONTRES">[1]SERVIÇO!#REF!</definedName>
    <definedName name="CPA">#REF!</definedName>
    <definedName name="CPAF">#REF!</definedName>
    <definedName name="CRITERX">[1]SERVIÇO!#REF!</definedName>
    <definedName name="ctfa4">#REF!</definedName>
    <definedName name="ctpvc">#REF!</definedName>
    <definedName name="cumeeira">#REF!</definedName>
    <definedName name="cumeira">#REF!</definedName>
    <definedName name="cxp4x2">#REF!</definedName>
    <definedName name="D6I">#REF!</definedName>
    <definedName name="D6P">#REF!</definedName>
    <definedName name="D8I">#REF!</definedName>
    <definedName name="D8P">#REF!</definedName>
    <definedName name="DAT">#REF!</definedName>
    <definedName name="DERIVQT">[1]SERVIÇO!#REF!</definedName>
    <definedName name="descnt">#REF!</definedName>
    <definedName name="descont">#REF!</definedName>
    <definedName name="desm">#REF!</definedName>
    <definedName name="DespGer">[4]Tel!#REF!</definedName>
    <definedName name="DespGer_1">[4]Tel!#REF!</definedName>
    <definedName name="DespGer_1_4">[4]Tel!#REF!</definedName>
    <definedName name="DespGer_4">[4]Tel!#REF!</definedName>
    <definedName name="DespGer_6">[4]Tel!#REF!</definedName>
    <definedName name="DespGer_6_4">[4]Tel!#REF!</definedName>
    <definedName name="DIE">#REF!</definedName>
    <definedName name="DIF">#REF!</definedName>
    <definedName name="DIFQT">[1]SERVIÇO!#REF!</definedName>
    <definedName name="DistMed">[4]CombLub!#REF!</definedName>
    <definedName name="DistMed_1">[4]CombLub!#REF!</definedName>
    <definedName name="DistMed_1_4">[4]CombLub!#REF!</definedName>
    <definedName name="DistMed_4">[4]CombLub!#REF!</definedName>
    <definedName name="DistMed_6">[4]CombLub!#REF!</definedName>
    <definedName name="DistMed_6_4">[4]CombLub!#REF!</definedName>
    <definedName name="DistMedMP">[4]CombLub!#REF!</definedName>
    <definedName name="DistMedMP_1">[4]CombLub!#REF!</definedName>
    <definedName name="DistMedMP_1_4">[4]CombLub!#REF!</definedName>
    <definedName name="DistMedMP_4">[4]CombLub!#REF!</definedName>
    <definedName name="DistMedMP_6">[4]CombLub!#REF!</definedName>
    <definedName name="DistMedMP_6_4">[4]CombLub!#REF!</definedName>
    <definedName name="DKM">#REF!</definedName>
    <definedName name="E">#REF!</definedName>
    <definedName name="EB">[4]CombLub!#REF!</definedName>
    <definedName name="EB_1">[4]CombLub!#REF!</definedName>
    <definedName name="EB_1_4">[4]CombLub!#REF!</definedName>
    <definedName name="EB_4">[4]CombLub!#REF!</definedName>
    <definedName name="EB_6">[4]CombLub!#REF!</definedName>
    <definedName name="EB_6_4">[4]CombLub!#REF!</definedName>
    <definedName name="eCameta">[4]EquiA!#REF!</definedName>
    <definedName name="eCameta_1">[4]EquiA!#REF!</definedName>
    <definedName name="eCameta_1_4">[4]EquiA!#REF!</definedName>
    <definedName name="eCameta_4">[4]EquiA!#REF!</definedName>
    <definedName name="eCameta_6">[4]EquiA!#REF!</definedName>
    <definedName name="eCameta_6_4">[4]EquiA!#REF!</definedName>
    <definedName name="ecm">#REF!</definedName>
    <definedName name="eee">NA()</definedName>
    <definedName name="ele">#REF!</definedName>
    <definedName name="elr1_2">#REF!</definedName>
    <definedName name="elv50x40">#REF!</definedName>
    <definedName name="eMoto">[4]EquiA!#REF!</definedName>
    <definedName name="eMoto_1">[4]EquiA!#REF!</definedName>
    <definedName name="eMoto_1_4">[4]EquiA!#REF!</definedName>
    <definedName name="eMoto_4">[4]EquiA!#REF!</definedName>
    <definedName name="eMoto_6">[4]EquiA!#REF!</definedName>
    <definedName name="eMoto_6_4">[4]EquiA!#REF!</definedName>
    <definedName name="enc">#REF!</definedName>
    <definedName name="ENE">#REF!</definedName>
    <definedName name="EnerConsAn">#REF!</definedName>
    <definedName name="EnerConsAn_1">#REF!</definedName>
    <definedName name="EnerConsAn_1_4">#REF!</definedName>
    <definedName name="EnerConsAn_4">#REF!</definedName>
    <definedName name="EnerConsAn_6">#REF!</definedName>
    <definedName name="EnerConsAn_6_4">#REF!</definedName>
    <definedName name="EnerDemAn">#REF!</definedName>
    <definedName name="EnerDemAn_1">#REF!</definedName>
    <definedName name="EnerDemAn_1_4">#REF!</definedName>
    <definedName name="EnerDemAn_4">#REF!</definedName>
    <definedName name="EnerDemAn_6">#REF!</definedName>
    <definedName name="EnerDemAn_6_4">#REF!</definedName>
    <definedName name="epm2.5">#REF!</definedName>
    <definedName name="EQPOTENC">[1]SERVIÇO!#REF!</definedName>
    <definedName name="ER">NA()</definedName>
    <definedName name="esm">#REF!</definedName>
    <definedName name="est">#REF!</definedName>
    <definedName name="est1.5_15">#REF!</definedName>
    <definedName name="eVehLev">[6]EquiA!$B$5</definedName>
    <definedName name="Excel_BuiltIn__FilterDatabase">#REF!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_1_1">#REF!</definedName>
    <definedName name="Excel_BuiltIn_Print_Area_1_1_1">#REF!</definedName>
    <definedName name="Excel_BuiltIn_Print_Area_1_1_1_4">#REF!</definedName>
    <definedName name="Excel_BuiltIn_Print_Area_1_1_4">#REF!</definedName>
    <definedName name="Excel_BuiltIn_Print_Area_1_6">#REF!</definedName>
    <definedName name="Excel_BuiltIn_Print_Area_1_6_4">#REF!</definedName>
    <definedName name="Excel_BuiltIn_Print_Area_10_1">#REF!</definedName>
    <definedName name="Excel_BuiltIn_Print_Area_11_1">#REF!</definedName>
    <definedName name="Excel_BuiltIn_Print_Area_13_1">#REF!</definedName>
    <definedName name="Excel_BuiltIn_Print_Area_15_1">#REF!</definedName>
    <definedName name="Excel_BuiltIn_Print_Area_16_1">#REF!</definedName>
    <definedName name="Excel_BuiltIn_Print_Area_17_1">#REF!</definedName>
    <definedName name="Excel_BuiltIn_Print_Area_18_1">#REF!</definedName>
    <definedName name="Excel_BuiltIn_Print_Area_2_1_1">NA()</definedName>
    <definedName name="Excel_BuiltIn_Print_Area_20">#REF!</definedName>
    <definedName name="Excel_BuiltIn_Print_Area_21">#REF!</definedName>
    <definedName name="Excel_BuiltIn_Print_Area_21_1">#REF!</definedName>
    <definedName name="Excel_BuiltIn_Print_Area_21_1_4">#REF!</definedName>
    <definedName name="Excel_BuiltIn_Print_Area_21_4">#REF!</definedName>
    <definedName name="Excel_BuiltIn_Print_Area_21_6">#REF!</definedName>
    <definedName name="Excel_BuiltIn_Print_Area_21_6_4">#REF!</definedName>
    <definedName name="Excel_BuiltIn_Print_Area_23_1">#REF!</definedName>
    <definedName name="Excel_BuiltIn_Print_Area_26">#REF!</definedName>
    <definedName name="Excel_BuiltIn_Print_Area_26_1">#REF!</definedName>
    <definedName name="Excel_BuiltIn_Print_Area_26_1_4">#REF!</definedName>
    <definedName name="Excel_BuiltIn_Print_Area_26_4">#REF!</definedName>
    <definedName name="Excel_BuiltIn_Print_Area_26_6">#REF!</definedName>
    <definedName name="Excel_BuiltIn_Print_Area_26_6_4">#REF!</definedName>
    <definedName name="Excel_BuiltIn_Print_Area_27_1">#REF!</definedName>
    <definedName name="Excel_BuiltIn_Print_Area_3_1">#REF!</definedName>
    <definedName name="Excel_BuiltIn_Print_Area_33_1">#REF!</definedName>
    <definedName name="Excel_BuiltIn_Print_Area_4">#REF!</definedName>
    <definedName name="Excel_BuiltIn_Print_Area_5_1">#REF!</definedName>
    <definedName name="Excel_BuiltIn_Print_Area_6_1">#REF!</definedName>
    <definedName name="Excel_BuiltIn_Print_Area_7_1">(#REF!,#REF!,#REF!,#REF!,#REF!)</definedName>
    <definedName name="Excel_BuiltIn_Print_Area_9_1">#REF!</definedName>
    <definedName name="Excel_BuiltIn_Print_Titles">#REF!</definedName>
    <definedName name="Excel_BuiltIn_Print_Titles_1">#REF!</definedName>
    <definedName name="Excel_BuiltIn_Print_Titles_1_1">#REF!</definedName>
    <definedName name="Excel_BuiltIn_Print_Titles_1_1_4">#REF!</definedName>
    <definedName name="Excel_BuiltIn_Print_Titles_1_4">#REF!</definedName>
    <definedName name="Excel_BuiltIn_Print_Titles_1_6">#REF!</definedName>
    <definedName name="Excel_BuiltIn_Print_Titles_1_6_4">#REF!</definedName>
    <definedName name="Excel_BuiltIn_Print_Titles_10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>#REF!</definedName>
    <definedName name="Excel_BuiltIn_Print_Titles_16_5_4">#REF!</definedName>
    <definedName name="Excel_BuiltIn_Print_Titles_16_6">#REF!</definedName>
    <definedName name="Excel_BuiltIn_Print_Titles_16_6_4">#REF!</definedName>
    <definedName name="Excel_BuiltIn_Print_Titles_16_8">#REF!</definedName>
    <definedName name="Excel_BuiltIn_Print_Titles_16_8_4">#REF!</definedName>
    <definedName name="Excel_BuiltIn_Print_Titles_18">#REF!</definedName>
    <definedName name="Excel_BuiltIn_Print_Titles_20">#REF!</definedName>
    <definedName name="Excel_BuiltIn_Print_Titles_3">NA()</definedName>
    <definedName name="fajjadsjajkds">[4]CombLub!#REF!</definedName>
    <definedName name="fajjadsjajkds_1">[4]CombLub!#REF!</definedName>
    <definedName name="fajjadsjajkds_1_4">[4]CombLub!#REF!</definedName>
    <definedName name="fajjadsjajkds_4">[4]CombLub!#REF!</definedName>
    <definedName name="fajjadsjajkds_6">[4]CombLub!#REF!</definedName>
    <definedName name="fajjadsjajkds_6_4">[4]CombLub!#REF!</definedName>
    <definedName name="FATOR">NA()</definedName>
    <definedName name="fcm">#REF!</definedName>
    <definedName name="FCRITER">[1]SERVIÇO!#REF!</definedName>
    <definedName name="fer">#REF!</definedName>
    <definedName name="FoFo">#REF!</definedName>
    <definedName name="fossa">#REF!</definedName>
    <definedName name="FT">#REF!</definedName>
    <definedName name="FunE">#REF!</definedName>
    <definedName name="FunE_1">#REF!</definedName>
    <definedName name="FunE_1_4">#REF!</definedName>
    <definedName name="FunE_4">#REF!</definedName>
    <definedName name="FunE_6">#REF!</definedName>
    <definedName name="FunE_6_4">#REF!</definedName>
    <definedName name="FunInt">#REF!</definedName>
    <definedName name="FunInt_1">#REF!</definedName>
    <definedName name="FunInt_1_4">#REF!</definedName>
    <definedName name="FunInt_4">#REF!</definedName>
    <definedName name="FunInt_6">#REF!</definedName>
    <definedName name="FunInt_6_4">#REF!</definedName>
    <definedName name="FunR">#REF!</definedName>
    <definedName name="FunR_1">#REF!</definedName>
    <definedName name="FunR_1_4">#REF!</definedName>
    <definedName name="FunR_4">#REF!</definedName>
    <definedName name="FunR_6">#REF!</definedName>
    <definedName name="FunR_6_4">#REF!</definedName>
    <definedName name="GAS">#REF!</definedName>
    <definedName name="gdc">#REF!</definedName>
    <definedName name="gfg">#REF!</definedName>
    <definedName name="ggm">#REF!</definedName>
    <definedName name="graf" localSheetId="3">#REF!</definedName>
    <definedName name="graf">#REF!</definedName>
    <definedName name="_xlnm.Recorder">#REF!</definedName>
    <definedName name="GRI">#REF!</definedName>
    <definedName name="GRP">#REF!</definedName>
    <definedName name="grx">#REF!</definedName>
    <definedName name="hid1_2">#REF!</definedName>
    <definedName name="HOJE">[1]SERVIÇO!#REF!</definedName>
    <definedName name="IMPF">[1]SERVIÇO!#REF!</definedName>
    <definedName name="IMPI">[1]SERVIÇO!#REF!</definedName>
    <definedName name="InsInt">[4]Tel!#REF!</definedName>
    <definedName name="InsInt_1">[4]Tel!#REF!</definedName>
    <definedName name="InsInt_1_4">[4]Tel!#REF!</definedName>
    <definedName name="InsInt_4">[4]Tel!#REF!</definedName>
    <definedName name="InsInt_6">[4]Tel!#REF!</definedName>
    <definedName name="InsInt_6_4">[4]Tel!#REF!</definedName>
    <definedName name="Insumos">'[7]RELAÇÃO - COMPOSIÇÕES E INSUMOS'!$A$7:$D$337</definedName>
    <definedName name="InvEscri">[4]EquiA!#REF!</definedName>
    <definedName name="InvEscri_1">[4]EquiA!#REF!</definedName>
    <definedName name="InvEscri_1_4">[4]EquiA!#REF!</definedName>
    <definedName name="InvEscri_4">[4]EquiA!#REF!</definedName>
    <definedName name="InvEscri_6">[4]EquiA!#REF!</definedName>
    <definedName name="InvEscri_6_4">[4]EquiA!#REF!</definedName>
    <definedName name="InvVei">[4]EquiA!#REF!</definedName>
    <definedName name="InvVei_1">[4]EquiA!#REF!</definedName>
    <definedName name="InvVei_1_4">[4]EquiA!#REF!</definedName>
    <definedName name="InvVei_4">[4]EquiA!#REF!</definedName>
    <definedName name="InvVei_6">[4]EquiA!#REF!</definedName>
    <definedName name="InvVei_6_4">[4]EquiA!#REF!</definedName>
    <definedName name="InvVeia">[4]EquiA!#REF!</definedName>
    <definedName name="InvVeia_1">[4]EquiA!#REF!</definedName>
    <definedName name="InvVeia_1_4">[4]EquiA!#REF!</definedName>
    <definedName name="InvVeia_4">[4]EquiA!#REF!</definedName>
    <definedName name="InvVeia_6">[4]EquiA!#REF!</definedName>
    <definedName name="InvVeia_6_4">[4]EquiA!#REF!</definedName>
    <definedName name="ipf">#REF!</definedName>
    <definedName name="ITEMCONT">[1]SERVIÇO!#REF!</definedName>
    <definedName name="ITEMDER">[1]SERVIÇO!#REF!</definedName>
    <definedName name="ITEMEQP">[1]SERVIÇO!#REF!</definedName>
    <definedName name="ITEMMUR">[1]SERVIÇO!#REF!</definedName>
    <definedName name="ITEMR15">[1]SERVIÇO!#REF!</definedName>
    <definedName name="ITEMR20">[1]SERVIÇO!#REF!</definedName>
    <definedName name="ITEMTRANS">[1]SERVIÇO!#REF!</definedName>
    <definedName name="ITENS">[1]SERVIÇO!#REF!</definedName>
    <definedName name="ITENS0">[1]SERVIÇO!#REF!</definedName>
    <definedName name="ITENS1">[1]SERVIÇO!#REF!</definedName>
    <definedName name="ITENSP">[1]SERVIÇO!#REF!</definedName>
    <definedName name="ITENSPMED">[1]SERVIÇO!#REF!</definedName>
    <definedName name="itus1">#REF!</definedName>
    <definedName name="jazida5">#REF!</definedName>
    <definedName name="jazida6">#REF!</definedName>
    <definedName name="jla1_220">#REF!</definedName>
    <definedName name="JRS">#REF!</definedName>
    <definedName name="Leituristas">[4]PessA!#REF!</definedName>
    <definedName name="Leituristas_1">[4]PessA!#REF!</definedName>
    <definedName name="Leituristas_1_4">[4]PessA!#REF!</definedName>
    <definedName name="Leituristas_4">[4]PessA!#REF!</definedName>
    <definedName name="Leituristas_6">[4]PessA!#REF!</definedName>
    <definedName name="Leituristas_6_4">[4]PessA!#REF!</definedName>
    <definedName name="LIN">[1]SERVIÇO!#REF!</definedName>
    <definedName name="LISTSEL">[1]SERVIÇO!#REF!</definedName>
    <definedName name="lm6_3">#REF!</definedName>
    <definedName name="lnm">#REF!</definedName>
    <definedName name="LOCAB">[1]SERVIÇO!#REF!</definedName>
    <definedName name="LOCAL">[1]SERVIÇO!#REF!</definedName>
    <definedName name="lpb">#REF!</definedName>
    <definedName name="ls" localSheetId="0">#REF!</definedName>
    <definedName name="ls" localSheetId="1">#REF!</definedName>
    <definedName name="ls" localSheetId="3">#REF!</definedName>
    <definedName name="ls">#REF!</definedName>
    <definedName name="ls_1">#REF!</definedName>
    <definedName name="LSO">#REF!</definedName>
    <definedName name="lub" localSheetId="0">#REF!</definedName>
    <definedName name="lub" localSheetId="1">#REF!</definedName>
    <definedName name="lub" localSheetId="3">#REF!</definedName>
    <definedName name="lub">#REF!</definedName>
    <definedName name="lub_1">#REF!</definedName>
    <definedName name="lvg12050_1">#REF!</definedName>
    <definedName name="lvp1_2">#REF!</definedName>
    <definedName name="lvr">#REF!</definedName>
    <definedName name="lxa">#REF!</definedName>
    <definedName name="lxaf">#REF!</definedName>
    <definedName name="mad">#REF!</definedName>
    <definedName name="map">#REF!</definedName>
    <definedName name="MARCAX">[1]SERVIÇO!#REF!</definedName>
    <definedName name="MBV">#REF!</definedName>
    <definedName name="mdn">#REF!</definedName>
    <definedName name="meio" localSheetId="0">#REF!</definedName>
    <definedName name="meio" localSheetId="1">#REF!</definedName>
    <definedName name="meio" localSheetId="3">#REF!</definedName>
    <definedName name="meio">#REF!</definedName>
    <definedName name="meio_1">#REF!</definedName>
    <definedName name="MENUBOM">[1]SERVIÇO!#REF!</definedName>
    <definedName name="MENUEQP">[1]SERVIÇO!#REF!</definedName>
    <definedName name="MENUFIM">[1]SERVIÇO!#REF!</definedName>
    <definedName name="MENUMED">[1]SERVIÇO!#REF!</definedName>
    <definedName name="MENUOBRA">[1]SERVIÇO!#REF!</definedName>
    <definedName name="MENUOUT">[1]SERVIÇO!#REF!</definedName>
    <definedName name="MENUOUTRO">[1]SERVIÇO!#REF!</definedName>
    <definedName name="menures">[1]SERVIÇO!#REF!</definedName>
    <definedName name="MNI">#REF!</definedName>
    <definedName name="MNP">#REF!</definedName>
    <definedName name="motoristas">[4]EquiOM!#REF!</definedName>
    <definedName name="motoristas_1">[4]EquiOM!#REF!</definedName>
    <definedName name="motoristas_1_4">[4]EquiOM!#REF!</definedName>
    <definedName name="motoristas_4">[4]EquiOM!#REF!</definedName>
    <definedName name="motoristas_6">[4]EquiOM!#REF!</definedName>
    <definedName name="motoristas_6_4">[4]EquiOM!#REF!</definedName>
    <definedName name="mour" localSheetId="3">#REF!</definedName>
    <definedName name="mour">#REF!</definedName>
    <definedName name="mpm2.5">#REF!</definedName>
    <definedName name="msv">#REF!</definedName>
    <definedName name="MUNICIPIO">[1]SERVIÇO!#REF!</definedName>
    <definedName name="MURBOMB">[1]SERVIÇO!#REF!</definedName>
    <definedName name="NDATA">[1]SERVIÇO!#REF!</definedName>
    <definedName name="niv">#REF!</definedName>
    <definedName name="nome">#REF!</definedName>
    <definedName name="nome_4">#REF!</definedName>
    <definedName name="nrjCfh">#REF!</definedName>
    <definedName name="nrjCfh_1">#REF!</definedName>
    <definedName name="nrjCfh_1_4">#REF!</definedName>
    <definedName name="nrjCfh_4">#REF!</definedName>
    <definedName name="nrjCfh_6">#REF!</definedName>
    <definedName name="nrjCfh_6_4">#REF!</definedName>
    <definedName name="nrjCVh">#REF!</definedName>
    <definedName name="nrjCVh_1">#REF!</definedName>
    <definedName name="nrjCVh_1_4">#REF!</definedName>
    <definedName name="nrjCVh_4">#REF!</definedName>
    <definedName name="nrjCVh_6">#REF!</definedName>
    <definedName name="nrjCVh_6_4">#REF!</definedName>
    <definedName name="NUCOPIAS">[1]SERVIÇO!#REF!</definedName>
    <definedName name="OBRA">[1]SERVIÇO!#REF!</definedName>
    <definedName name="OBRADUPL">[1]SERVIÇO!#REF!</definedName>
    <definedName name="OBRALOC">[1]SERVIÇO!#REF!</definedName>
    <definedName name="OBRASEL">[1]SERVIÇO!#REF!</definedName>
    <definedName name="od" localSheetId="0">#REF!</definedName>
    <definedName name="od" localSheetId="1">#REF!</definedName>
    <definedName name="od" localSheetId="3">#REF!</definedName>
    <definedName name="od">#REF!</definedName>
    <definedName name="od_1">#REF!</definedName>
    <definedName name="odi">#REF!</definedName>
    <definedName name="of" localSheetId="0">#REF!</definedName>
    <definedName name="of" localSheetId="1">#REF!</definedName>
    <definedName name="of" localSheetId="3">#REF!</definedName>
    <definedName name="of">#REF!</definedName>
    <definedName name="of_1">#REF!</definedName>
    <definedName name="ofc">[8]Insumos!$D$9</definedName>
    <definedName name="ofi">#REF!</definedName>
    <definedName name="OGU">#REF!</definedName>
    <definedName name="oli">#REF!</definedName>
    <definedName name="Par">#REF!</definedName>
    <definedName name="pcf60x210">#REF!</definedName>
    <definedName name="pcf80x200">#REF!</definedName>
    <definedName name="pcf80x210">#REF!</definedName>
    <definedName name="pcfc">#REF!</definedName>
    <definedName name="PDER">[1]SERVIÇO!#REF!</definedName>
    <definedName name="PDIVERS">[1]SERVIÇO!#REF!</definedName>
    <definedName name="pdm" localSheetId="0">#REF!</definedName>
    <definedName name="pdm" localSheetId="1">#REF!</definedName>
    <definedName name="pdm" localSheetId="3">#REF!</definedName>
    <definedName name="pdm">#REF!</definedName>
    <definedName name="pdm_1">#REF!</definedName>
    <definedName name="pedra" localSheetId="0">#REF!</definedName>
    <definedName name="pedra" localSheetId="1">#REF!</definedName>
    <definedName name="pedra" localSheetId="3">#REF!</definedName>
    <definedName name="pedra">#REF!</definedName>
    <definedName name="pedra_1">#REF!</definedName>
    <definedName name="PEMD">[1]SERVIÇO!#REF!</definedName>
    <definedName name="pes">#REF!</definedName>
    <definedName name="PIEQUIP">[1]SERVIÇO!#REF!</definedName>
    <definedName name="pig">#REF!</definedName>
    <definedName name="PII">#REF!</definedName>
    <definedName name="PIP">#REF!</definedName>
    <definedName name="planilha">NA()</definedName>
    <definedName name="planilha_1">NA()</definedName>
    <definedName name="plc">#REF!</definedName>
    <definedName name="plc2.5">#REF!</definedName>
    <definedName name="PMS">#REF!</definedName>
    <definedName name="PMUR">[1]SERVIÇO!#REF!</definedName>
    <definedName name="pont">#REF!</definedName>
    <definedName name="por_sistema_IMR">#REF!</definedName>
    <definedName name="por_sistema_IMR_1">#REF!</definedName>
    <definedName name="por_sistema_IMR_1_4">#REF!</definedName>
    <definedName name="por_sistema_IMR_4">#REF!</definedName>
    <definedName name="por_sistema_IMR_6">#REF!</definedName>
    <definedName name="por_sistema_IMR_6_4">#REF!</definedName>
    <definedName name="port" localSheetId="0">#REF!</definedName>
    <definedName name="port" localSheetId="1">#REF!</definedName>
    <definedName name="port" localSheetId="3">#REF!</definedName>
    <definedName name="port">#REF!</definedName>
    <definedName name="port_1">#REF!</definedName>
    <definedName name="Preço_kW">#REF!</definedName>
    <definedName name="Preço_kW_1">#REF!</definedName>
    <definedName name="Preço_kW_1_4">#REF!</definedName>
    <definedName name="Preço_kW_4">#REF!</definedName>
    <definedName name="Preço_kW_6">#REF!</definedName>
    <definedName name="Preço_kW_6_4">#REF!</definedName>
    <definedName name="PREF" localSheetId="0">#REF!</definedName>
    <definedName name="pref" localSheetId="1">#REF!</definedName>
    <definedName name="pref" localSheetId="3">#REF!</definedName>
    <definedName name="PREF">#REF!</definedName>
    <definedName name="PREF_1">#REF!</definedName>
    <definedName name="pref_4">#REF!</definedName>
    <definedName name="prf">#REF!</definedName>
    <definedName name="prg">#REF!</definedName>
    <definedName name="PROJ">#REF!</definedName>
    <definedName name="prtm">#REF!</definedName>
    <definedName name="PTGERAL">[1]SERVIÇO!#REF!</definedName>
    <definedName name="ptt3x2">#REF!</definedName>
    <definedName name="PVC">#REF!</definedName>
    <definedName name="qgm">#REF!</definedName>
    <definedName name="QTNULO">[1]SERVIÇO!#REF!</definedName>
    <definedName name="QTPADRAO">[1]SERVIÇO!#REF!</definedName>
    <definedName name="QTRES">[1]SERVIÇO!#REF!</definedName>
    <definedName name="QUANT">[1]SERVIÇO!#REF!</definedName>
    <definedName name="QUANTP">[1]SERVIÇO!#REF!</definedName>
    <definedName name="RARQIMP">[1]SERVIÇO!#REF!</definedName>
    <definedName name="rdt13.8">#REF!</definedName>
    <definedName name="rec">#REF!</definedName>
    <definedName name="RECADUC">[1]SERVIÇO!#REF!</definedName>
    <definedName name="RES">#REF!</definedName>
    <definedName name="rgG3_4">#REF!</definedName>
    <definedName name="rgp1_2">#REF!</definedName>
    <definedName name="ridbeb">[1]SERVIÇO!#REF!</definedName>
    <definedName name="RIDCHAF">[1]SERVIÇO!#REF!</definedName>
    <definedName name="ridres05">[1]SERVIÇO!#REF!</definedName>
    <definedName name="RIDRES10">[1]SERVIÇO!#REF!</definedName>
    <definedName name="RIDRES15">[1]SERVIÇO!#REF!</definedName>
    <definedName name="RLI">#REF!</definedName>
    <definedName name="RLP">#REF!</definedName>
    <definedName name="ROMANO">[1]SERVIÇO!#REF!</definedName>
    <definedName name="ROTCOMP">[1]SERVIÇO!#REF!</definedName>
    <definedName name="ROTIMP">[1]SERVIÇO!#REF!</definedName>
    <definedName name="ROTRES">[1]SERVIÇO!#REF!</definedName>
    <definedName name="RPI">#REF!</definedName>
    <definedName name="RPP">#REF!</definedName>
    <definedName name="RQTADUC">[1]SERVIÇO!#REF!</definedName>
    <definedName name="rqtbeb">[1]SERVIÇO!#REF!</definedName>
    <definedName name="RQTCHAF">[1]SERVIÇO!#REF!</definedName>
    <definedName name="RQTDERV">[1]SERVIÇO!#REF!</definedName>
    <definedName name="rres05">[1]SERVIÇO!#REF!</definedName>
    <definedName name="RRES10">[1]SERVIÇO!#REF!</definedName>
    <definedName name="RRES15">[1]SERVIÇO!#REF!</definedName>
    <definedName name="RRES20">[1]SERVIÇO!#REF!</definedName>
    <definedName name="RRR">[1]SERVIÇO!#REF!</definedName>
    <definedName name="rrrrrrrrrrrr" localSheetId="0">#REF!</definedName>
    <definedName name="rrrrrrrrrrrr" localSheetId="1">#REF!</definedName>
    <definedName name="rrrrrrrrrrrr" localSheetId="3">#REF!</definedName>
    <definedName name="rrrrrrrrrrrr">#REF!</definedName>
    <definedName name="rrrrrrrrrrrr_1">#REF!</definedName>
    <definedName name="RRTEMP">[1]SERVIÇO!#REF!</definedName>
    <definedName name="RSEQ">[1]SERVIÇO!#REF!</definedName>
    <definedName name="RSUBTOT">[1]SERVIÇO!#REF!</definedName>
    <definedName name="rtitbeb">[1]SERVIÇO!#REF!</definedName>
    <definedName name="RTITCHAF">[1]SERVIÇO!#REF!</definedName>
    <definedName name="rtubos">[1]SERVIÇO!#REF!</definedName>
    <definedName name="ruas" localSheetId="0">#REF!</definedName>
    <definedName name="ruas" localSheetId="1">#REF!</definedName>
    <definedName name="ruas" localSheetId="3">#REF!</definedName>
    <definedName name="ruas">#REF!</definedName>
    <definedName name="ruas_1">#REF!</definedName>
    <definedName name="s">#REF!</definedName>
    <definedName name="s14_">#REF!</definedName>
    <definedName name="SAL">#REF!</definedName>
    <definedName name="se" localSheetId="0">#REF!</definedName>
    <definedName name="se" localSheetId="1">#REF!</definedName>
    <definedName name="se" localSheetId="3">#REF!</definedName>
    <definedName name="se">#REF!</definedName>
    <definedName name="se_1">#REF!</definedName>
    <definedName name="seat15">#REF!</definedName>
    <definedName name="sin">#REF!</definedName>
    <definedName name="SISTEM1">[1]SERVIÇO!#REF!</definedName>
    <definedName name="SISTEM2">[1]SERVIÇO!#REF!</definedName>
    <definedName name="sollimp">#REF!</definedName>
    <definedName name="sOpRadio">[4]PessA!#REF!</definedName>
    <definedName name="sOpRadio_1">[4]PessA!#REF!</definedName>
    <definedName name="sOpRadio_1_4">[4]PessA!#REF!</definedName>
    <definedName name="sOpRadio_4">[4]PessA!#REF!</definedName>
    <definedName name="sOpRadio_6">[4]PessA!#REF!</definedName>
    <definedName name="sOpRadio_6_4">[4]PessA!#REF!</definedName>
    <definedName name="sRespOM">[4]PessA!#REF!</definedName>
    <definedName name="sRespOM_1">[4]PessA!#REF!</definedName>
    <definedName name="sRespOM_1_4">[4]PessA!#REF!</definedName>
    <definedName name="sRespOM_4">[4]PessA!#REF!</definedName>
    <definedName name="sRespOM_6">[4]PessA!#REF!</definedName>
    <definedName name="sRespOM_6_4">[4]PessA!#REF!</definedName>
    <definedName name="srv">#REF!</definedName>
    <definedName name="SSS">[1]SERVIÇO!#REF!</definedName>
    <definedName name="SSTEMP">[1]SERVIÇO!#REF!</definedName>
    <definedName name="SUBDER">[1]SERVIÇO!#REF!</definedName>
    <definedName name="SUBDIV">[1]SERVIÇO!#REF!</definedName>
    <definedName name="SUBEQP">[1]SERVIÇO!#REF!</definedName>
    <definedName name="SUBMUR">[1]SERVIÇO!#REF!</definedName>
    <definedName name="sum">#REF!</definedName>
    <definedName name="svt">#REF!</definedName>
    <definedName name="sx" localSheetId="0">#REF!</definedName>
    <definedName name="sx" localSheetId="1">#REF!</definedName>
    <definedName name="sx" localSheetId="3">#REF!</definedName>
    <definedName name="sx">#REF!</definedName>
    <definedName name="sx_1">#REF!</definedName>
    <definedName name="sxo">#REF!</definedName>
    <definedName name="tb100cm" localSheetId="0">#REF!</definedName>
    <definedName name="tb100cm" localSheetId="1">#REF!</definedName>
    <definedName name="tb100cm" localSheetId="3">#REF!</definedName>
    <definedName name="tb100cm">#REF!</definedName>
    <definedName name="tb100cm_1">#REF!</definedName>
    <definedName name="tbv">#REF!</definedName>
    <definedName name="ted">#REF!</definedName>
    <definedName name="TelO">[4]Tel!#REF!</definedName>
    <definedName name="TelO_1">[4]Tel!#REF!</definedName>
    <definedName name="TelO_1_4">[4]Tel!#REF!</definedName>
    <definedName name="TelO_4">[4]Tel!#REF!</definedName>
    <definedName name="TelO_6">[4]Tel!#REF!</definedName>
    <definedName name="TelO_6_4">[4]Tel!#REF!</definedName>
    <definedName name="ter">#REF!</definedName>
    <definedName name="tes">#REF!</definedName>
    <definedName name="teste">[4]PessA!#REF!</definedName>
    <definedName name="teste_1">[4]PessA!#REF!</definedName>
    <definedName name="teste_1_4">[4]PessA!#REF!</definedName>
    <definedName name="teste_4">[4]PessA!#REF!</definedName>
    <definedName name="teste_6">[4]PessA!#REF!</definedName>
    <definedName name="teste_6_4">[4]PessA!#REF!</definedName>
    <definedName name="tic">[8]Insumos!$D$13</definedName>
    <definedName name="TID">#REF!</definedName>
    <definedName name="titbeb">[1]SERVIÇO!#REF!</definedName>
    <definedName name="TITCHAF">[1]SERVIÇO!#REF!</definedName>
    <definedName name="_xlnm.Print_Titles" localSheetId="0">'PNS I - Serviços'!$1:$3</definedName>
    <definedName name="tjc">#REF!</definedName>
    <definedName name="tjf">#REF!</definedName>
    <definedName name="tlc">#REF!</definedName>
    <definedName name="tlf">#REF!</definedName>
    <definedName name="tnp1_2">#REF!</definedName>
    <definedName name="tof">#REF!</definedName>
    <definedName name="TOT">#REF!</definedName>
    <definedName name="total" localSheetId="0">#REF!</definedName>
    <definedName name="total" localSheetId="1">#REF!</definedName>
    <definedName name="total" localSheetId="3">#REF!</definedName>
    <definedName name="total">#REF!</definedName>
    <definedName name="total_1">#REF!</definedName>
    <definedName name="TOTAL_RESUMO">NA()</definedName>
    <definedName name="TotCrP">[4]CombLub!#REF!</definedName>
    <definedName name="TotCrP_1">[4]CombLub!#REF!</definedName>
    <definedName name="TotCrP_1_4">[4]CombLub!#REF!</definedName>
    <definedName name="TotCrP_4">[4]CombLub!#REF!</definedName>
    <definedName name="TotCrP_6">[4]CombLub!#REF!</definedName>
    <definedName name="TotCrP_6_4">[4]CombLub!#REF!</definedName>
    <definedName name="TOTQTS">[1]SERVIÇO!#REF!</definedName>
    <definedName name="TotUSM">[4]CombLub!#REF!</definedName>
    <definedName name="TotUSM_1">[4]CombLub!#REF!</definedName>
    <definedName name="TotUSM_1_4">[4]CombLub!#REF!</definedName>
    <definedName name="TotUSM_4">[4]CombLub!#REF!</definedName>
    <definedName name="TotUSM_6">[4]CombLub!#REF!</definedName>
    <definedName name="TotUSM_6_4">[4]CombLub!#REF!</definedName>
    <definedName name="tp6_12">#REF!</definedName>
    <definedName name="tp6_16">#REF!</definedName>
    <definedName name="TPI">#REF!</definedName>
    <definedName name="tpl1_2">#REF!</definedName>
    <definedName name="tpmfs">#REF!</definedName>
    <definedName name="TPP">#REF!</definedName>
    <definedName name="transp">[4]Tel!#REF!</definedName>
    <definedName name="transp_1">[4]Tel!#REF!</definedName>
    <definedName name="transp_1_4">[4]Tel!#REF!</definedName>
    <definedName name="transp_4">[4]Tel!#REF!</definedName>
    <definedName name="transp_6">[4]Tel!#REF!</definedName>
    <definedName name="transp_6_4">[4]Tel!#REF!</definedName>
    <definedName name="trb">#REF!</definedName>
    <definedName name="tre">#REF!</definedName>
    <definedName name="TT">NA()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>#REF!</definedName>
    <definedName name="tte">#REF!</definedName>
    <definedName name="TTT">[1]SERVIÇO!#REF!</definedName>
    <definedName name="tus">#REF!</definedName>
    <definedName name="tuso">#REF!</definedName>
    <definedName name="TXTEQUIP">[1]SERVIÇO!#REF!</definedName>
    <definedName name="TXTMARCA">[1]SERVIÇO!#REF!</definedName>
    <definedName name="TXTMOD">[1]SERVIÇO!#REF!</definedName>
    <definedName name="TXTPOT">[1]SERVIÇO!#REF!</definedName>
    <definedName name="USS">#REF!</definedName>
    <definedName name="v60120_">#REF!</definedName>
    <definedName name="Vaz_Tot">#REF!</definedName>
    <definedName name="Vaz_Tot_1">#REF!</definedName>
    <definedName name="Vaz_Tot_1_4">#REF!</definedName>
    <definedName name="Vaz_Tot_4">#REF!</definedName>
    <definedName name="Vaz_Tot_6">#REF!</definedName>
    <definedName name="Vaz_Tot_6_4">#REF!</definedName>
    <definedName name="VazMed_ha">#REF!</definedName>
    <definedName name="VazMed_ha_1">#REF!</definedName>
    <definedName name="VazMed_ha_1_4">#REF!</definedName>
    <definedName name="VazMed_ha_4">#REF!</definedName>
    <definedName name="VazMed_ha_6">#REF!</definedName>
    <definedName name="VazMed_ha_6_4">#REF!</definedName>
    <definedName name="VII">#REF!</definedName>
    <definedName name="VIP">#REF!</definedName>
    <definedName name="VLR">#REF!</definedName>
    <definedName name="Vol_distrib">#REF!</definedName>
    <definedName name="Vol_distrib_1">#REF!</definedName>
    <definedName name="Vol_distrib_1_4">#REF!</definedName>
    <definedName name="Vol_distrib_4">#REF!</definedName>
    <definedName name="Vol_distrib_6">#REF!</definedName>
    <definedName name="Vol_distrib_6_4">#REF!</definedName>
    <definedName name="vsb">#REF!</definedName>
    <definedName name="VTE">#REF!</definedName>
    <definedName name="w">NA()</definedName>
    <definedName name="WITENS">[1]SERVIÇO!#REF!</definedName>
    <definedName name="WNMLOCAL">[1]SERVIÇO!#REF!</definedName>
    <definedName name="WNMMUN">[1]SERVIÇO!#REF!</definedName>
    <definedName name="WNMSERV">[1]SERVIÇO!#REF!</definedName>
    <definedName name="XALFA">[1]SERVIÇO!#REF!</definedName>
    <definedName name="XDATA">[1]SERVIÇO!#REF!</definedName>
    <definedName name="XITEM">[1]SERVIÇO!#REF!</definedName>
    <definedName name="XLOC">[1]SERVIÇO!#REF!</definedName>
    <definedName name="xnInforme_quantos_bebedouros____bebqt__if_bebqt__0__xlQt.bebedouros_invalida___ENTER_p_reinformar__xresp__branch_rqtderv">[1]SERVIÇO!#REF!</definedName>
    <definedName name="XNUCOPIAS">[1]SERVIÇO!#REF!</definedName>
    <definedName name="XRESP">[1]SERVIÇO!#REF!</definedName>
    <definedName name="XTITRES">[1]SERVIÇO!#REF!</definedName>
    <definedName name="xxxxx">#REF!</definedName>
    <definedName name="xxxxxxxxxxxxxx">#REF!</definedName>
    <definedName name="zar">#REF!</definedName>
    <definedName name="ZECA">[1]SERVIÇO!#REF!</definedName>
  </definedNames>
  <calcPr calcId="125725"/>
</workbook>
</file>

<file path=xl/calcChain.xml><?xml version="1.0" encoding="utf-8"?>
<calcChain xmlns="http://schemas.openxmlformats.org/spreadsheetml/2006/main">
  <c r="F18" i="16"/>
  <c r="H10" i="22"/>
  <c r="F22" i="8"/>
  <c r="F14"/>
  <c r="F43" i="16"/>
  <c r="F44" s="1"/>
  <c r="F37"/>
  <c r="F38" s="1"/>
  <c r="F39" l="1"/>
  <c r="F40" s="1"/>
  <c r="F45"/>
  <c r="F46" s="1"/>
  <c r="I150" i="22"/>
  <c r="I151"/>
  <c r="I152"/>
  <c r="I153"/>
  <c r="I154"/>
  <c r="I138"/>
  <c r="I141" s="1"/>
  <c r="I126"/>
  <c r="I125"/>
  <c r="I124"/>
  <c r="I123"/>
  <c r="I122"/>
  <c r="I121"/>
  <c r="I120"/>
  <c r="I119"/>
  <c r="I115"/>
  <c r="I114"/>
  <c r="I113"/>
  <c r="I112"/>
  <c r="I98"/>
  <c r="I97"/>
  <c r="I96"/>
  <c r="I95"/>
  <c r="I94"/>
  <c r="I93"/>
  <c r="I92"/>
  <c r="I91"/>
  <c r="I87"/>
  <c r="I86"/>
  <c r="I85"/>
  <c r="I84"/>
  <c r="I70"/>
  <c r="I69"/>
  <c r="I68"/>
  <c r="I67"/>
  <c r="I66"/>
  <c r="I65"/>
  <c r="I52"/>
  <c r="I51"/>
  <c r="I50"/>
  <c r="I49"/>
  <c r="I37"/>
  <c r="I34"/>
  <c r="I33"/>
  <c r="I32"/>
  <c r="I31"/>
  <c r="I30"/>
  <c r="I29"/>
  <c r="I16"/>
  <c r="I13"/>
  <c r="I12"/>
  <c r="I11"/>
  <c r="I10"/>
  <c r="I9"/>
  <c r="I8"/>
  <c r="I7"/>
  <c r="E22" i="8"/>
  <c r="I157" i="22" l="1"/>
  <c r="I158"/>
  <c r="I159" s="1"/>
  <c r="F24" i="8" s="1"/>
  <c r="G24" s="1"/>
  <c r="I142" i="22"/>
  <c r="I143" s="1"/>
  <c r="F23" i="8" s="1"/>
  <c r="G23" s="1"/>
  <c r="I18" i="22"/>
  <c r="I19" s="1"/>
  <c r="I20" s="1"/>
  <c r="F20" i="8" s="1"/>
  <c r="G20" s="1"/>
  <c r="I39" i="22"/>
  <c r="I40" s="1"/>
  <c r="I41" s="1"/>
  <c r="F18" i="8" s="1"/>
  <c r="I54" i="22"/>
  <c r="I55" s="1"/>
  <c r="I56" s="1"/>
  <c r="F19" i="8" s="1"/>
  <c r="G19" s="1"/>
  <c r="I72" i="22"/>
  <c r="I73" s="1"/>
  <c r="I74" s="1"/>
  <c r="F21" i="8" s="1"/>
  <c r="G21" s="1"/>
  <c r="I100" i="22"/>
  <c r="I101" s="1"/>
  <c r="I102" s="1"/>
  <c r="F25" i="8" s="1"/>
  <c r="G25" s="1"/>
  <c r="I128" i="22"/>
  <c r="I129" s="1"/>
  <c r="I130" s="1"/>
  <c r="F26" i="8" s="1"/>
  <c r="G26" s="1"/>
  <c r="G14"/>
  <c r="G18"/>
  <c r="G22"/>
  <c r="D17" i="16"/>
  <c r="F17" s="1"/>
  <c r="F16"/>
  <c r="F10"/>
  <c r="F11"/>
  <c r="F12"/>
  <c r="C12" i="19"/>
  <c r="C16"/>
  <c r="H22"/>
  <c r="C24"/>
  <c r="C31" s="1"/>
  <c r="C13" i="18"/>
  <c r="C17"/>
  <c r="C29" s="1"/>
  <c r="C22"/>
  <c r="G21" i="17"/>
  <c r="G34"/>
  <c r="G42"/>
  <c r="G49" s="1"/>
  <c r="G47"/>
  <c r="F8" i="16"/>
  <c r="F9"/>
  <c r="F19"/>
  <c r="F23"/>
  <c r="F24" s="1"/>
  <c r="F15" i="8" l="1"/>
  <c r="G15" s="1"/>
  <c r="F12"/>
  <c r="F20" i="16"/>
  <c r="G27" i="8"/>
  <c r="F13" i="16"/>
  <c r="E25"/>
  <c r="F25" s="1"/>
  <c r="F26" s="1"/>
  <c r="E29"/>
  <c r="F29" s="1"/>
  <c r="E30"/>
  <c r="F30" l="1"/>
  <c r="F28"/>
  <c r="F31" s="1"/>
  <c r="F13" i="8" s="1"/>
  <c r="G13" s="1"/>
  <c r="G12"/>
  <c r="G16" l="1"/>
  <c r="G28" s="1"/>
</calcChain>
</file>

<file path=xl/sharedStrings.xml><?xml version="1.0" encoding="utf-8"?>
<sst xmlns="http://schemas.openxmlformats.org/spreadsheetml/2006/main" count="663" uniqueCount="341">
  <si>
    <t>01.01</t>
  </si>
  <si>
    <t>02.01</t>
  </si>
  <si>
    <t>01.00</t>
  </si>
  <si>
    <t>02.00</t>
  </si>
  <si>
    <t>Und</t>
  </si>
  <si>
    <t>Descrição dos serviços</t>
  </si>
  <si>
    <t xml:space="preserve">ITEM </t>
  </si>
  <si>
    <t>m²</t>
  </si>
  <si>
    <t>MÃO DE OBRA</t>
  </si>
  <si>
    <t xml:space="preserve"> COMPOSIÇÃO DE PREÇO UNITÁRIO</t>
  </si>
  <si>
    <t>DISCRIMINAÇÃO</t>
  </si>
  <si>
    <t>UNIDADE</t>
  </si>
  <si>
    <t>QUANT.</t>
  </si>
  <si>
    <t>P.UNIT.</t>
  </si>
  <si>
    <t>P.TOTAL</t>
  </si>
  <si>
    <t>SUB-TOTAL</t>
  </si>
  <si>
    <t>A) CUSTO UNITÁRIO TOTAL</t>
  </si>
  <si>
    <t>UN</t>
  </si>
  <si>
    <t>Objeto:</t>
  </si>
  <si>
    <t>DETALHAMENTO DOS ENCARGOS SOCIAIS</t>
  </si>
  <si>
    <t>%</t>
  </si>
  <si>
    <t>A</t>
  </si>
  <si>
    <t>ENCARGOS SOCIAIS BÁSICOS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</si>
  <si>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</si>
  <si>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</si>
  <si>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</si>
  <si>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</si>
  <si>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</si>
  <si>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</si>
  <si>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</si>
  <si>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</si>
  <si>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</si>
  <si>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</si>
  <si>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</si>
  <si>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</si>
  <si>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</si>
  <si>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</si>
  <si>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</si>
  <si>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</si>
  <si>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</si>
  <si>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</si>
  <si>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</si>
  <si>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</si>
  <si>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 xml:space="preserve"> ENCARGOS SOCIAIS QUE RECEBEM INCIDÊNCIA DE "A"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</si>
  <si>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</si>
  <si>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</si>
  <si>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</si>
  <si>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</si>
  <si>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</si>
  <si>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</si>
  <si>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</si>
  <si>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</si>
  <si>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</si>
  <si>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</si>
  <si>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</si>
  <si>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</si>
  <si>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</si>
  <si>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</si>
  <si>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</si>
  <si>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</si>
  <si>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</si>
  <si>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</si>
  <si>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</si>
  <si>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</si>
  <si>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</si>
  <si>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</si>
  <si>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 xml:space="preserve"> ENCARGOS SOCIAIS QUE NÃO RECEBEM INCIDÊNCIA DE "A"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</si>
  <si>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</si>
  <si>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</si>
  <si>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</si>
  <si>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</si>
  <si>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</si>
  <si>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</si>
  <si>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</si>
  <si>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</si>
  <si>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</si>
  <si>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</si>
  <si>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</si>
  <si>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</si>
  <si>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 xml:space="preserve"> REINCIDÊNCIAS</t>
  </si>
  <si>
    <t>D1</t>
  </si>
  <si>
    <t>Reincidência de Grupo A sobre Grupo B</t>
  </si>
  <si>
    <t>D2</t>
  </si>
  <si>
    <t>Reincidência de Grupo A sobre Aviso Prévio Trabalhado e
Reincidência do FGTS sobre Aviso Prévio Indenizado</t>
  </si>
  <si>
    <t>SUBTOTAL DE "D"</t>
  </si>
  <si>
    <t>TOTAIS DE ENCARGOS SOCIAIS</t>
  </si>
  <si>
    <t>ISS</t>
  </si>
  <si>
    <t>L</t>
  </si>
  <si>
    <t>Quantidade</t>
  </si>
  <si>
    <t>Valor Unitário (R$)</t>
  </si>
  <si>
    <t>Valor Total (R$)</t>
  </si>
  <si>
    <t>und</t>
  </si>
  <si>
    <t>01.02</t>
  </si>
  <si>
    <t>TOTAL GERAL =</t>
  </si>
  <si>
    <t>H</t>
  </si>
  <si>
    <t>Sub-total</t>
  </si>
  <si>
    <t>Encargos sociais e trabalhistas</t>
  </si>
  <si>
    <t>MATERIAL</t>
  </si>
  <si>
    <t>B) BDI (Material)</t>
  </si>
  <si>
    <t>C) BDI (Serviço)</t>
  </si>
  <si>
    <t>PREÇO UNITÁRIO TOTAL (A+B+C)</t>
  </si>
  <si>
    <t>Mobilização de equipamentos e pessoal</t>
  </si>
  <si>
    <t>09812/ORSE</t>
  </si>
  <si>
    <t>Locação de veículo tipo sedan ou pick-up capacidade 0,6 ton para a fiscalização, incluso manutenção, abastecimento e lavagem</t>
  </si>
  <si>
    <t>Aluguel de container ou casa</t>
  </si>
  <si>
    <t>Desmobilização de equipamentos e pessoal</t>
  </si>
  <si>
    <t>Fornecimento e instalação de placa de obra</t>
  </si>
  <si>
    <t>EQUIPAMENTO/SERVIÇO</t>
  </si>
  <si>
    <t>Gasolina comum/aditivada</t>
  </si>
  <si>
    <t>ENGENHEIRO COM ENCARGOS COMPLEMENTARES</t>
  </si>
  <si>
    <t>ADMINISTRAÇÃO LOCAL/MANUTENÇÃO E OPERAÇÃO DO CANTEIRO DE OBRAS</t>
  </si>
  <si>
    <t>unidade : MÊS</t>
  </si>
  <si>
    <t>MÊS</t>
  </si>
  <si>
    <t>MEMÓRIA DE CALCULO DO BDI DE EQUIPAMENTOS/MATERIAIS</t>
  </si>
  <si>
    <t>BDI APLICADO NA OBRA</t>
  </si>
  <si>
    <t>FAIXAS DE ADMISSIBILIDADE DE ACORDO COM O ACORDÃO N. 2622/2013 E MANUAL DO TCU</t>
  </si>
  <si>
    <t>ITEM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</si>
  <si>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</si>
  <si>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</si>
  <si>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</si>
  <si>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</si>
  <si>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</si>
  <si>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</si>
  <si>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</si>
  <si>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Seguro e Garantia</t>
  </si>
  <si>
    <t>Riscos e Imprevistos</t>
  </si>
  <si>
    <t>Despesas Financeiras</t>
  </si>
  <si>
    <t>Administração Central</t>
  </si>
  <si>
    <t>Total do Grupo A =</t>
  </si>
  <si>
    <t>2.00</t>
  </si>
  <si>
    <t>Benefício</t>
  </si>
  <si>
    <t>LUCRO</t>
  </si>
  <si>
    <t>Total do Grupo B =</t>
  </si>
  <si>
    <t>3.00</t>
  </si>
  <si>
    <t>Impostos</t>
  </si>
  <si>
    <t>PIS / PASEP</t>
  </si>
  <si>
    <t>COFINS</t>
  </si>
  <si>
    <t>CPRB (Contribuição Previdenciária sobre o Lucro Bruto)</t>
  </si>
  <si>
    <t>Total do Grupo C =</t>
  </si>
  <si>
    <t>VALORES DO BDI DIFERENCIADO PARA CONSTRUÇÃO DE EDIFÍCIOS DE ACORDO COM O ACORDÃO N. 2622/2013 DO TCU</t>
  </si>
  <si>
    <t>Fórmula Para Cálculo do B.D.I</t>
  </si>
  <si>
    <t>BDI =(((1+A4+A1+A2)*(1+A3)*(1+B))/(1-C))-1</t>
  </si>
  <si>
    <t>1º QUARTIL</t>
  </si>
  <si>
    <t>3º QUARTIL</t>
  </si>
  <si>
    <t>Bonificação Sobre Despesas indiretas (B.D.I) =</t>
  </si>
  <si>
    <t>MEMÓRIA DE CALCULO DO BDI  DOS SERVIÇOS</t>
  </si>
  <si>
    <t>FAIXAS DE ADMISSIBILIDADE DE ACORDO COM O ACORDÃO N. 2622/2013 DO TCU</t>
  </si>
  <si>
    <t>B-1</t>
  </si>
  <si>
    <t>CÁLCULO DO ISS</t>
  </si>
  <si>
    <t>C-1</t>
  </si>
  <si>
    <t>ALÍQUOTA MUNICIPAL (%)</t>
  </si>
  <si>
    <t>% DE MÃO DE OBRA</t>
  </si>
  <si>
    <t>ALÍQUOTA FINAL (%)</t>
  </si>
  <si>
    <t>C-2</t>
  </si>
  <si>
    <t>C-3</t>
  </si>
  <si>
    <t>C-4</t>
  </si>
  <si>
    <t>VALORES DO BDI PARA CONSTRUÇÃO DE EDIFÍCIOS DE ACORDO COM O ACORDÃO N. 2622/2013 DO TCU</t>
  </si>
  <si>
    <t>BDI =(((1+A4+A1+A2)*(1+A3)*(1+B1))/(1-C))-1</t>
  </si>
  <si>
    <t>10557/ORSE</t>
  </si>
  <si>
    <t xml:space="preserve">10541/ORSE </t>
  </si>
  <si>
    <t xml:space="preserve">Aluguel de impressora colorida - laser </t>
  </si>
  <si>
    <t>10786/ORSE</t>
  </si>
  <si>
    <t>Aluguel de bebedouro elétrico</t>
  </si>
  <si>
    <t xml:space="preserve">10540/ORSE </t>
  </si>
  <si>
    <t xml:space="preserve">Aluguel de computador notebook </t>
  </si>
  <si>
    <t>Água Potável</t>
  </si>
  <si>
    <t>mês</t>
  </si>
  <si>
    <t>PLANILHA ORÇAMENTÁRIA</t>
  </si>
  <si>
    <t>ADMINISTRAÇÃO, MOBILIZAÇÃO E DESMOBILIZAÇÃO</t>
  </si>
  <si>
    <t>01.05</t>
  </si>
  <si>
    <t>BDI=28,82%</t>
  </si>
  <si>
    <t>02.02</t>
  </si>
  <si>
    <t>01.06</t>
  </si>
  <si>
    <t>composição</t>
  </si>
  <si>
    <t>74209/001</t>
  </si>
  <si>
    <t>ha</t>
  </si>
  <si>
    <t>Recuperação e preservação de nascentes em Santana-BA</t>
  </si>
  <si>
    <t>Administração local</t>
  </si>
  <si>
    <t>INTERVENÇÕES EM NASCENTES E ÁREAS DE RECARGA</t>
  </si>
  <si>
    <t>Plantio de mudas</t>
  </si>
  <si>
    <t>Barraginhas</t>
  </si>
  <si>
    <t>Cercamento da APP</t>
  </si>
  <si>
    <t>Terraceamento</t>
  </si>
  <si>
    <t>Bueiro</t>
  </si>
  <si>
    <t>Bebedouro para gado</t>
  </si>
  <si>
    <t>Educação ambiental</t>
  </si>
  <si>
    <t>Capacitação para monitoramento</t>
  </si>
  <si>
    <t>02.03</t>
  </si>
  <si>
    <t>02.04</t>
  </si>
  <si>
    <t>02.05</t>
  </si>
  <si>
    <t>02.06</t>
  </si>
  <si>
    <t>02.07</t>
  </si>
  <si>
    <t>02.08</t>
  </si>
  <si>
    <t>02.09</t>
  </si>
  <si>
    <t>Total 01 =</t>
  </si>
  <si>
    <t>Total 02 =</t>
  </si>
  <si>
    <t>km</t>
  </si>
  <si>
    <t>Readequação de estradas (largura padrão de 6 m)</t>
  </si>
  <si>
    <t>PLANILHIA ORÇAMENTÁRIA : Custos unitários dos serviços por tipo de intervenção</t>
  </si>
  <si>
    <t>COMPOSIÇÃO 1.1- CERCAMENTO: RECUPERAÇÃO DE MATA CILIAR EM NASCENTE                              CUSTO DE 1 KM</t>
  </si>
  <si>
    <t>Refere-se a cercamento com mourões de eucalipto (tratado) 2,20 m de altura, 11 a 19 cm de diâmetro espaçados de 6  em 6 m,intercalados com baçacim de arame de 2 em 2 m, isolando a nascente com 5 fios de arame farpados.</t>
  </si>
  <si>
    <t>DESCRIÇÃO</t>
  </si>
  <si>
    <t>Fonte</t>
  </si>
  <si>
    <t>Codigo</t>
  </si>
  <si>
    <t>Unidade</t>
  </si>
  <si>
    <t>Valor unitário (R$)</t>
  </si>
  <si>
    <t>SINAPI</t>
  </si>
  <si>
    <t>H/dia</t>
  </si>
  <si>
    <t>Mourões (estaca) 2,20 de altura; diamentro 8 a 11 cm</t>
  </si>
  <si>
    <t>unidade</t>
  </si>
  <si>
    <t>Mourões (esticador) 2,20 de altura; diamentro 16 a 19 cm</t>
  </si>
  <si>
    <t>Arame Farpado</t>
  </si>
  <si>
    <t>0340</t>
  </si>
  <si>
    <t>rolo (500 m)</t>
  </si>
  <si>
    <t>Grampo</t>
  </si>
  <si>
    <t>5076</t>
  </si>
  <si>
    <t>kg</t>
  </si>
  <si>
    <t>Balacins</t>
  </si>
  <si>
    <t>cotação</t>
  </si>
  <si>
    <t>ud</t>
  </si>
  <si>
    <t>Transporte de material</t>
  </si>
  <si>
    <t>Distância (Km)</t>
  </si>
  <si>
    <t>Caminhão</t>
  </si>
  <si>
    <t>72839</t>
  </si>
  <si>
    <t>tonelada</t>
  </si>
  <si>
    <t>3,00</t>
  </si>
  <si>
    <t>150,00</t>
  </si>
  <si>
    <t>Sub: total</t>
  </si>
  <si>
    <t>BDI (28,82%)</t>
  </si>
  <si>
    <t>Total Geral</t>
  </si>
  <si>
    <t>Tabela SINAPI (data)</t>
  </si>
  <si>
    <t>Mudas Arbustivas da Região</t>
  </si>
  <si>
    <t>0365</t>
  </si>
  <si>
    <t>Abertura de Covas 0,40 x 0,40 x 0,40 m (Servente)</t>
  </si>
  <si>
    <t>Calcário</t>
  </si>
  <si>
    <t>25963</t>
  </si>
  <si>
    <t>Adubo Fosfatado</t>
  </si>
  <si>
    <t>3123</t>
  </si>
  <si>
    <t>Formicida</t>
  </si>
  <si>
    <t>10814</t>
  </si>
  <si>
    <t>Plantio e Adubação de Mudas (Servente)</t>
  </si>
  <si>
    <t>Caminhão carroceria</t>
  </si>
  <si>
    <t>1,0</t>
  </si>
  <si>
    <t>COMPOSIÇÃO 1.3- CONSTRUÇÃO DE BACIAS DE CAPTAÇÃO DE ÁGUA DE ENXURRADAS-BARRAGINHAS                       1 unidade</t>
  </si>
  <si>
    <t>Maquinário: Pá carregadeira articulada com potência mínima de 140 hp</t>
  </si>
  <si>
    <t>5944</t>
  </si>
  <si>
    <t>hora</t>
  </si>
  <si>
    <t>Engenheiro de campo (responsável técnico)</t>
  </si>
  <si>
    <t>2706</t>
  </si>
  <si>
    <t>5946</t>
  </si>
  <si>
    <t>Km</t>
  </si>
  <si>
    <t>Ajudante</t>
  </si>
  <si>
    <t>248</t>
  </si>
  <si>
    <t>COMPOSIÇÃO 1.4- CONSTRUÇÃO DE TERRAÇO                                                                                                       CUSTO DE 1 Km</t>
  </si>
  <si>
    <t>Estacas (20 em 20 m)</t>
  </si>
  <si>
    <t>4412</t>
  </si>
  <si>
    <t>Topográfo</t>
  </si>
  <si>
    <t>7592</t>
  </si>
  <si>
    <t>h/técnica</t>
  </si>
  <si>
    <t>Auxiliar Topográfico</t>
  </si>
  <si>
    <t>0244</t>
  </si>
  <si>
    <t>Motoniveladora</t>
  </si>
  <si>
    <t>5932</t>
  </si>
  <si>
    <t>Desclocamento de máquinas (custo improdutivo)</t>
  </si>
  <si>
    <t>5934</t>
  </si>
  <si>
    <t>0,50</t>
  </si>
  <si>
    <t>COMPOSIÇÃO 1.5- PROGRAMA DE EDUCAÇÃO AMBIENTAL                  CUSTO DE 1 Km DE CERCA</t>
  </si>
  <si>
    <t>Refere-se a realização das atividades de educação ambiental a ser realizada concomitantemente com os serviços de engenharia.</t>
  </si>
  <si>
    <t>Etapa de Escritório (preparação):</t>
  </si>
  <si>
    <t>h</t>
  </si>
  <si>
    <t>dia</t>
  </si>
  <si>
    <t>Palestras (1 dia por comunidade)(6 comunidades):</t>
  </si>
  <si>
    <t>50</t>
  </si>
  <si>
    <t>11,50</t>
  </si>
  <si>
    <t>Refere-se a realização das atividades de capacitação de membros da comunidade local para medição de vazão e monitoramento da água das nascentes. Foram estimados 6 cursos para abranger toda a área.</t>
  </si>
  <si>
    <t>20</t>
  </si>
  <si>
    <t>1. Mobilização de maquinário e equipamento</t>
  </si>
  <si>
    <t>2. Desmobilização de maquinário e equipamento</t>
  </si>
  <si>
    <t>85331</t>
  </si>
  <si>
    <t xml:space="preserve">Abertura manual de Picada </t>
  </si>
  <si>
    <t>Mão de Obra na Confecção de Cerca</t>
  </si>
  <si>
    <t>80</t>
  </si>
  <si>
    <t>88242</t>
  </si>
  <si>
    <t>88239</t>
  </si>
  <si>
    <t>88243</t>
  </si>
  <si>
    <t>Deslocamento de máquinas</t>
  </si>
  <si>
    <t>33939</t>
  </si>
  <si>
    <t>33953</t>
  </si>
  <si>
    <t>532</t>
  </si>
  <si>
    <t xml:space="preserve">Profissional Júnior (Pedagogo) </t>
  </si>
  <si>
    <t xml:space="preserve">Profissional Sênior (Coordenador) </t>
  </si>
  <si>
    <t>Profissional Júnior (Pedagogo)</t>
  </si>
  <si>
    <t>Técnico em meio ambiente</t>
  </si>
  <si>
    <t>Profissional Sênior (Coordenador)</t>
  </si>
  <si>
    <t>Consiste em implantar bueiros em concreto pré-moldado e bordas de proteção contra erosão, em estrada rural para travessia de águas pluviais.</t>
  </si>
  <si>
    <t>Bueiro em concreto (2 x diâmetro de 500mm)</t>
  </si>
  <si>
    <t>95569</t>
  </si>
  <si>
    <t>m</t>
  </si>
  <si>
    <t>Tabela SINAPI (Junho de 2017)</t>
  </si>
  <si>
    <t xml:space="preserve">COMPOSIÇÃO 1.6- CURSO DE CAPACITAÇÃO                  </t>
  </si>
  <si>
    <t>COMPOSIÇÃO 1.7- Bueiro em concreto pré-moldado (2 x diâmetro 500mm)</t>
  </si>
  <si>
    <t>Total</t>
  </si>
  <si>
    <t xml:space="preserve">1.1 Caminhão carroceria </t>
  </si>
  <si>
    <t xml:space="preserve">2.1 Caminhão carroceria </t>
  </si>
  <si>
    <t>COMPOSIÇÃO 1.8 - BEBEDOURO PARA GADO - circular - diâmetro= 3 metros - altura= 50 cm - capacidade = 3500 litros</t>
  </si>
  <si>
    <t>Consiste em implantar bebedouro com capacidade para comportar aproximadamente 30 animais.</t>
  </si>
  <si>
    <t>Escavação manual</t>
  </si>
  <si>
    <t>Concreto magro para lastro</t>
  </si>
  <si>
    <t>Alvenaria</t>
  </si>
  <si>
    <t>Concreto Armado Fck=15 MPA - preparo manual</t>
  </si>
  <si>
    <t>Reboco</t>
  </si>
  <si>
    <t>m³</t>
  </si>
  <si>
    <t>SINAPI (2017)</t>
  </si>
  <si>
    <t>COMPOSIÇÃO 1.2- PLANTIO DE MUDAS E SEMEADURA DIRETA: NASCENTE, MATA CILIAR E TOPO DE MORRO                             CUSTO DE 1 HECTARE</t>
  </si>
  <si>
    <t>Consiste no plantio de mudas de espécies nativas, em baixa densidade (espaçamento de 5 x 4 m) juntamente com semeadura a lanço, misturando sementes de espécies rasteiras, arbustivas e arbóreas em quantidade suficiente para abranger toda a área degradada.</t>
  </si>
  <si>
    <t>Consiste em locação topográfica com estaqueamento de 20 em 20 m, marcação com equipamento de corte e serviços de máquina com equipamento para terraceamento.</t>
  </si>
  <si>
    <t>COMPOSIÇÃO DE PREÇO UNITÁRIO</t>
  </si>
  <si>
    <t>73467/SINAPI</t>
  </si>
  <si>
    <t>MOBILIZAÇÃO E DESMOBILIZAÇÃO DE MÁQUINAS EQUIPAMENTO</t>
  </si>
  <si>
    <t xml:space="preserve"> COMPOSIÇÃO DE PREÇO UNITÁRIO - SERVIÇOS PRELIMINARES</t>
  </si>
  <si>
    <t>SINAPI (OUT-2017)</t>
  </si>
  <si>
    <t>73847/001</t>
  </si>
  <si>
    <t>124,07</t>
  </si>
  <si>
    <t>0,65</t>
  </si>
  <si>
    <t>62,36</t>
  </si>
  <si>
    <t>Veículo</t>
  </si>
  <si>
    <t>Equipamentos (Not, fotog, dtshw)*</t>
  </si>
  <si>
    <t>Equipamentos:(3 Notebooks)*</t>
  </si>
  <si>
    <t>Combustível</t>
  </si>
  <si>
    <t>Diárias</t>
  </si>
  <si>
    <t>Kit seminário p 50 pessoas (Apostila, caneta, bloco, classificador)</t>
  </si>
  <si>
    <t>Cotação</t>
  </si>
  <si>
    <t>Equipamentos (3 Notebooks)*</t>
  </si>
  <si>
    <t>Kit seminário p 20 pessoas (Apostila, caneta, bloco, classificador)</t>
  </si>
  <si>
    <t>48</t>
  </si>
  <si>
    <t>ORSE</t>
  </si>
  <si>
    <t>Internet</t>
  </si>
  <si>
    <t>10558/ORSE</t>
  </si>
  <si>
    <t>Telefone (escritório do canteiro de obras ou casas alugadas)</t>
  </si>
  <si>
    <t xml:space="preserve">8978/ORSE </t>
  </si>
  <si>
    <t>Tabela SINAPI (Outubro de 2017); ORSE (Novembro de 2017)</t>
  </si>
</sst>
</file>

<file path=xl/styles.xml><?xml version="1.0" encoding="utf-8"?>
<styleSheet xmlns="http://schemas.openxmlformats.org/spreadsheetml/2006/main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0000"/>
    <numFmt numFmtId="167" formatCode="dd/mm/yy;@"/>
    <numFmt numFmtId="168" formatCode="0.0"/>
  </numFmts>
  <fonts count="52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9"/>
      <name val="Arial"/>
      <family val="2"/>
    </font>
    <font>
      <sz val="10"/>
      <name val="Times New Roman"/>
      <family val="1"/>
    </font>
    <font>
      <b/>
      <sz val="10"/>
      <name val="Tahoma"/>
      <family val="2"/>
    </font>
    <font>
      <sz val="10"/>
      <name val="Tahoma"/>
      <family val="2"/>
    </font>
    <font>
      <sz val="10"/>
      <name val="Arial"/>
      <family val="2"/>
    </font>
    <font>
      <b/>
      <u/>
      <sz val="10"/>
      <name val="Tahoma"/>
      <family val="2"/>
    </font>
    <font>
      <sz val="8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b/>
      <sz val="8"/>
      <name val="Arial"/>
      <family val="2"/>
    </font>
    <font>
      <b/>
      <strike/>
      <sz val="10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9"/>
      <color theme="0"/>
      <name val="Arial"/>
      <family val="2"/>
    </font>
    <font>
      <b/>
      <sz val="8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1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9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 style="double">
        <color indexed="8"/>
      </right>
      <top/>
      <bottom style="double">
        <color indexed="64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4" borderId="0" applyNumberFormat="0" applyBorder="0" applyAlignment="0" applyProtection="0"/>
    <xf numFmtId="0" fontId="7" fillId="16" borderId="1" applyNumberFormat="0" applyAlignment="0" applyProtection="0"/>
    <xf numFmtId="0" fontId="8" fillId="17" borderId="2" applyNumberFormat="0" applyAlignment="0" applyProtection="0"/>
    <xf numFmtId="0" fontId="9" fillId="0" borderId="3" applyNumberFormat="0" applyFill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0" fontId="10" fillId="7" borderId="1" applyNumberFormat="0" applyAlignment="0" applyProtection="0"/>
    <xf numFmtId="0" fontId="11" fillId="3" borderId="0" applyNumberFormat="0" applyBorder="0" applyAlignment="0" applyProtection="0"/>
    <xf numFmtId="44" fontId="25" fillId="0" borderId="0" applyFill="0" applyBorder="0" applyAlignment="0" applyProtection="0"/>
    <xf numFmtId="44" fontId="3" fillId="0" borderId="0" applyFill="0" applyBorder="0" applyAlignment="0" applyProtection="0"/>
    <xf numFmtId="164" fontId="3" fillId="0" borderId="0" applyFill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4" fillId="0" borderId="0"/>
    <xf numFmtId="0" fontId="3" fillId="0" borderId="0"/>
    <xf numFmtId="0" fontId="28" fillId="0" borderId="0"/>
    <xf numFmtId="0" fontId="3" fillId="0" borderId="0"/>
    <xf numFmtId="0" fontId="38" fillId="0" borderId="0"/>
    <xf numFmtId="3" fontId="3" fillId="0" borderId="0"/>
    <xf numFmtId="0" fontId="3" fillId="0" borderId="0"/>
    <xf numFmtId="0" fontId="3" fillId="23" borderId="4" applyNumberFormat="0" applyFont="0" applyAlignment="0" applyProtection="0"/>
    <xf numFmtId="9" fontId="25" fillId="0" borderId="0" applyFill="0" applyBorder="0" applyAlignment="0" applyProtection="0"/>
    <xf numFmtId="0" fontId="13" fillId="16" borderId="5" applyNumberFormat="0" applyAlignment="0" applyProtection="0"/>
    <xf numFmtId="165" fontId="3" fillId="0" borderId="0" applyFont="0" applyFill="0" applyBorder="0" applyAlignment="0" applyProtection="0"/>
    <xf numFmtId="40" fontId="28" fillId="0" borderId="0" applyFill="0" applyBorder="0" applyAlignment="0" applyProtection="0"/>
    <xf numFmtId="40" fontId="28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43" fontId="38" fillId="0" borderId="0" applyFont="0" applyFill="0" applyBorder="0" applyAlignment="0" applyProtection="0"/>
  </cellStyleXfs>
  <cellXfs count="430">
    <xf numFmtId="0" fontId="0" fillId="0" borderId="0" xfId="0"/>
    <xf numFmtId="0" fontId="3" fillId="0" borderId="0" xfId="0" applyFont="1"/>
    <xf numFmtId="0" fontId="3" fillId="0" borderId="0" xfId="0" applyFont="1" applyFill="1"/>
    <xf numFmtId="0" fontId="0" fillId="0" borderId="0" xfId="0" applyFill="1"/>
    <xf numFmtId="4" fontId="0" fillId="0" borderId="0" xfId="0" applyNumberFormat="1" applyFill="1"/>
    <xf numFmtId="4" fontId="3" fillId="0" borderId="0" xfId="0" applyNumberFormat="1" applyFont="1" applyFill="1"/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49" fontId="3" fillId="0" borderId="0" xfId="0" applyNumberFormat="1" applyFont="1" applyFill="1"/>
    <xf numFmtId="49" fontId="0" fillId="0" borderId="0" xfId="0" applyNumberFormat="1" applyFill="1"/>
    <xf numFmtId="49" fontId="1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right"/>
    </xf>
    <xf numFmtId="0" fontId="3" fillId="0" borderId="0" xfId="37"/>
    <xf numFmtId="3" fontId="22" fillId="0" borderId="0" xfId="41" applyFont="1" applyAlignment="1">
      <alignment vertical="center"/>
    </xf>
    <xf numFmtId="3" fontId="22" fillId="0" borderId="0" xfId="41" applyFont="1"/>
    <xf numFmtId="0" fontId="22" fillId="0" borderId="0" xfId="37" applyFont="1"/>
    <xf numFmtId="0" fontId="39" fillId="0" borderId="19" xfId="37" applyFont="1" applyFill="1" applyBorder="1" applyAlignment="1">
      <alignment horizontal="center"/>
    </xf>
    <xf numFmtId="10" fontId="24" fillId="24" borderId="15" xfId="41" applyNumberFormat="1" applyFont="1" applyFill="1" applyBorder="1" applyAlignment="1">
      <alignment horizontal="right" vertical="center"/>
    </xf>
    <xf numFmtId="3" fontId="24" fillId="0" borderId="0" xfId="41" applyFont="1"/>
    <xf numFmtId="3" fontId="24" fillId="0" borderId="0" xfId="41" applyFont="1" applyAlignment="1">
      <alignment horizontal="right"/>
    </xf>
    <xf numFmtId="0" fontId="3" fillId="28" borderId="0" xfId="0" applyFont="1" applyFill="1"/>
    <xf numFmtId="0" fontId="3" fillId="28" borderId="0" xfId="0" applyFont="1" applyFill="1" applyAlignment="1">
      <alignment horizontal="center"/>
    </xf>
    <xf numFmtId="0" fontId="27" fillId="0" borderId="0" xfId="42" applyFont="1" applyAlignment="1">
      <alignment vertical="center"/>
    </xf>
    <xf numFmtId="0" fontId="24" fillId="0" borderId="22" xfId="42" applyFont="1" applyBorder="1" applyAlignment="1">
      <alignment horizontal="center" vertical="center" wrapText="1"/>
    </xf>
    <xf numFmtId="0" fontId="24" fillId="0" borderId="23" xfId="38" applyFont="1" applyBorder="1" applyAlignment="1">
      <alignment horizontal="center"/>
    </xf>
    <xf numFmtId="0" fontId="23" fillId="0" borderId="24" xfId="42" applyFont="1" applyBorder="1" applyAlignment="1">
      <alignment horizontal="center" vertical="center"/>
    </xf>
    <xf numFmtId="0" fontId="23" fillId="0" borderId="25" xfId="42" applyFont="1" applyBorder="1" applyAlignment="1">
      <alignment horizontal="center" vertical="center"/>
    </xf>
    <xf numFmtId="0" fontId="24" fillId="0" borderId="26" xfId="42" applyFont="1" applyBorder="1" applyAlignment="1">
      <alignment horizontal="center" vertical="center"/>
    </xf>
    <xf numFmtId="10" fontId="23" fillId="0" borderId="27" xfId="38" applyNumberFormat="1" applyFont="1" applyBorder="1" applyAlignment="1">
      <alignment horizontal="center"/>
    </xf>
    <xf numFmtId="0" fontId="24" fillId="25" borderId="28" xfId="42" applyFont="1" applyFill="1" applyBorder="1" applyAlignment="1">
      <alignment vertical="center"/>
    </xf>
    <xf numFmtId="0" fontId="24" fillId="25" borderId="29" xfId="42" applyFont="1" applyFill="1" applyBorder="1" applyAlignment="1">
      <alignment vertical="center"/>
    </xf>
    <xf numFmtId="0" fontId="23" fillId="0" borderId="30" xfId="42" applyFont="1" applyBorder="1" applyAlignment="1">
      <alignment horizontal="center" vertical="center"/>
    </xf>
    <xf numFmtId="0" fontId="23" fillId="0" borderId="18" xfId="42" applyFont="1" applyBorder="1" applyAlignment="1">
      <alignment horizontal="center" vertical="center"/>
    </xf>
    <xf numFmtId="0" fontId="24" fillId="0" borderId="14" xfId="42" applyFont="1" applyBorder="1" applyAlignment="1">
      <alignment horizontal="center" vertical="center"/>
    </xf>
    <xf numFmtId="10" fontId="23" fillId="0" borderId="31" xfId="38" applyNumberFormat="1" applyFont="1" applyBorder="1" applyAlignment="1">
      <alignment horizontal="center"/>
    </xf>
    <xf numFmtId="0" fontId="24" fillId="25" borderId="32" xfId="42" applyFont="1" applyFill="1" applyBorder="1" applyAlignment="1">
      <alignment horizontal="right" vertical="center"/>
    </xf>
    <xf numFmtId="0" fontId="24" fillId="0" borderId="33" xfId="38" applyFont="1" applyBorder="1" applyAlignment="1">
      <alignment horizontal="left"/>
    </xf>
    <xf numFmtId="0" fontId="23" fillId="25" borderId="32" xfId="42" applyFont="1" applyFill="1" applyBorder="1" applyAlignment="1">
      <alignment horizontal="right" vertical="center"/>
    </xf>
    <xf numFmtId="0" fontId="23" fillId="25" borderId="34" xfId="42" applyFont="1" applyFill="1" applyBorder="1" applyAlignment="1">
      <alignment horizontal="right" vertical="center"/>
    </xf>
    <xf numFmtId="0" fontId="24" fillId="0" borderId="0" xfId="42" applyFont="1" applyAlignment="1">
      <alignment vertical="center"/>
    </xf>
    <xf numFmtId="44" fontId="22" fillId="0" borderId="0" xfId="37" applyNumberFormat="1" applyFont="1" applyFill="1"/>
    <xf numFmtId="0" fontId="22" fillId="0" borderId="0" xfId="37" applyFont="1" applyFill="1"/>
    <xf numFmtId="3" fontId="22" fillId="0" borderId="0" xfId="41" applyFont="1" applyFill="1"/>
    <xf numFmtId="0" fontId="39" fillId="0" borderId="19" xfId="37" applyFont="1" applyFill="1" applyBorder="1" applyAlignment="1">
      <alignment horizontal="left" wrapText="1"/>
    </xf>
    <xf numFmtId="4" fontId="23" fillId="0" borderId="20" xfId="41" applyNumberFormat="1" applyFont="1" applyFill="1" applyBorder="1" applyAlignment="1"/>
    <xf numFmtId="10" fontId="24" fillId="24" borderId="36" xfId="41" applyNumberFormat="1" applyFont="1" applyFill="1" applyBorder="1" applyAlignment="1">
      <alignment horizontal="right" vertical="center"/>
    </xf>
    <xf numFmtId="4" fontId="23" fillId="0" borderId="17" xfId="41" applyNumberFormat="1" applyFont="1" applyFill="1" applyBorder="1" applyAlignment="1"/>
    <xf numFmtId="0" fontId="3" fillId="0" borderId="0" xfId="0" quotePrefix="1" applyFont="1" applyFill="1"/>
    <xf numFmtId="0" fontId="22" fillId="0" borderId="0" xfId="37" applyFont="1" applyFill="1" applyAlignment="1">
      <alignment vertical="center"/>
    </xf>
    <xf numFmtId="0" fontId="22" fillId="0" borderId="0" xfId="37" applyFont="1" applyFill="1" applyAlignment="1">
      <alignment horizontal="right" vertical="center"/>
    </xf>
    <xf numFmtId="0" fontId="24" fillId="0" borderId="19" xfId="37" applyFont="1" applyFill="1" applyBorder="1" applyAlignment="1">
      <alignment horizontal="left" vertical="center" wrapText="1"/>
    </xf>
    <xf numFmtId="44" fontId="39" fillId="0" borderId="19" xfId="32" applyFont="1" applyFill="1" applyBorder="1" applyAlignment="1">
      <alignment horizontal="center"/>
    </xf>
    <xf numFmtId="1" fontId="39" fillId="0" borderId="19" xfId="37" applyNumberFormat="1" applyFont="1" applyFill="1" applyBorder="1" applyAlignment="1">
      <alignment horizontal="center"/>
    </xf>
    <xf numFmtId="3" fontId="24" fillId="0" borderId="13" xfId="41" applyFont="1" applyFill="1" applyBorder="1" applyAlignment="1">
      <alignment horizontal="left" vertical="top"/>
    </xf>
    <xf numFmtId="3" fontId="24" fillId="0" borderId="0" xfId="41" applyFont="1" applyFill="1" applyBorder="1" applyAlignment="1">
      <alignment horizontal="center" vertical="top"/>
    </xf>
    <xf numFmtId="3" fontId="24" fillId="0" borderId="0" xfId="41" applyFont="1" applyFill="1" applyBorder="1" applyAlignment="1">
      <alignment horizontal="right" vertical="top"/>
    </xf>
    <xf numFmtId="3" fontId="24" fillId="0" borderId="14" xfId="41" applyFont="1" applyFill="1" applyBorder="1" applyAlignment="1">
      <alignment horizontal="left" vertical="center"/>
    </xf>
    <xf numFmtId="0" fontId="24" fillId="0" borderId="15" xfId="41" applyNumberFormat="1" applyFont="1" applyFill="1" applyBorder="1" applyAlignment="1">
      <alignment horizontal="left" vertical="center"/>
    </xf>
    <xf numFmtId="3" fontId="24" fillId="0" borderId="16" xfId="41" applyFont="1" applyFill="1" applyBorder="1" applyAlignment="1">
      <alignment horizontal="left" vertical="center"/>
    </xf>
    <xf numFmtId="3" fontId="24" fillId="0" borderId="17" xfId="41" applyFont="1" applyFill="1" applyBorder="1" applyAlignment="1">
      <alignment horizontal="left" vertical="center"/>
    </xf>
    <xf numFmtId="3" fontId="24" fillId="0" borderId="14" xfId="41" applyFont="1" applyFill="1" applyBorder="1" applyAlignment="1">
      <alignment horizontal="center"/>
    </xf>
    <xf numFmtId="3" fontId="24" fillId="0" borderId="18" xfId="41" applyFont="1" applyFill="1" applyBorder="1" applyAlignment="1">
      <alignment horizontal="center"/>
    </xf>
    <xf numFmtId="166" fontId="24" fillId="0" borderId="18" xfId="41" applyNumberFormat="1" applyFont="1" applyFill="1" applyBorder="1" applyAlignment="1">
      <alignment horizontal="right"/>
    </xf>
    <xf numFmtId="2" fontId="24" fillId="0" borderId="18" xfId="41" applyNumberFormat="1" applyFont="1" applyFill="1" applyBorder="1" applyAlignment="1">
      <alignment horizontal="center"/>
    </xf>
    <xf numFmtId="44" fontId="39" fillId="0" borderId="19" xfId="32" applyFont="1" applyFill="1" applyBorder="1" applyAlignment="1">
      <alignment horizontal="center" wrapText="1"/>
    </xf>
    <xf numFmtId="4" fontId="23" fillId="0" borderId="18" xfId="41" applyNumberFormat="1" applyFont="1" applyFill="1" applyBorder="1" applyAlignment="1"/>
    <xf numFmtId="44" fontId="40" fillId="0" borderId="19" xfId="32" applyFont="1" applyFill="1" applyBorder="1" applyAlignment="1">
      <alignment horizontal="center"/>
    </xf>
    <xf numFmtId="3" fontId="24" fillId="0" borderId="35" xfId="41" applyFont="1" applyFill="1" applyBorder="1" applyAlignment="1">
      <alignment horizontal="left" vertical="center"/>
    </xf>
    <xf numFmtId="3" fontId="24" fillId="0" borderId="33" xfId="41" applyFont="1" applyFill="1" applyBorder="1" applyAlignment="1">
      <alignment horizontal="right" vertical="center"/>
    </xf>
    <xf numFmtId="43" fontId="39" fillId="0" borderId="19" xfId="32" applyNumberFormat="1" applyFont="1" applyFill="1" applyBorder="1" applyAlignment="1">
      <alignment horizontal="center"/>
    </xf>
    <xf numFmtId="3" fontId="23" fillId="0" borderId="0" xfId="41" applyFont="1" applyFill="1" applyBorder="1" applyAlignment="1">
      <alignment horizontal="right" vertical="center"/>
    </xf>
    <xf numFmtId="4" fontId="24" fillId="0" borderId="15" xfId="41" applyNumberFormat="1" applyFont="1" applyFill="1" applyBorder="1" applyAlignment="1">
      <alignment vertical="center"/>
    </xf>
    <xf numFmtId="2" fontId="23" fillId="0" borderId="16" xfId="37" applyNumberFormat="1" applyFont="1" applyFill="1" applyBorder="1" applyAlignment="1">
      <alignment vertical="center"/>
    </xf>
    <xf numFmtId="3" fontId="24" fillId="0" borderId="37" xfId="41" applyFont="1" applyFill="1" applyBorder="1"/>
    <xf numFmtId="2" fontId="23" fillId="0" borderId="37" xfId="37" applyNumberFormat="1" applyFont="1" applyFill="1" applyBorder="1" applyAlignment="1">
      <alignment vertical="center"/>
    </xf>
    <xf numFmtId="2" fontId="23" fillId="0" borderId="14" xfId="37" applyNumberFormat="1" applyFont="1" applyFill="1" applyBorder="1" applyAlignment="1">
      <alignment vertical="center"/>
    </xf>
    <xf numFmtId="3" fontId="24" fillId="0" borderId="21" xfId="41" applyFont="1" applyFill="1" applyBorder="1"/>
    <xf numFmtId="2" fontId="23" fillId="0" borderId="21" xfId="37" applyNumberFormat="1" applyFont="1" applyFill="1" applyBorder="1" applyAlignment="1">
      <alignment vertical="center"/>
    </xf>
    <xf numFmtId="4" fontId="23" fillId="0" borderId="18" xfId="41" applyNumberFormat="1" applyFont="1" applyFill="1" applyBorder="1" applyAlignment="1">
      <alignment vertical="center"/>
    </xf>
    <xf numFmtId="2" fontId="23" fillId="0" borderId="0" xfId="41" applyNumberFormat="1" applyFont="1" applyFill="1" applyBorder="1" applyAlignment="1">
      <alignment horizontal="left" vertical="center"/>
    </xf>
    <xf numFmtId="4" fontId="23" fillId="0" borderId="0" xfId="41" applyNumberFormat="1" applyFont="1" applyFill="1" applyBorder="1" applyAlignment="1">
      <alignment vertical="center"/>
    </xf>
    <xf numFmtId="0" fontId="3" fillId="0" borderId="0" xfId="35" applyFont="1"/>
    <xf numFmtId="10" fontId="24" fillId="0" borderId="38" xfId="48" applyNumberFormat="1" applyFont="1" applyFill="1" applyBorder="1" applyAlignment="1" applyProtection="1">
      <alignment horizontal="center"/>
    </xf>
    <xf numFmtId="10" fontId="24" fillId="0" borderId="39" xfId="48" applyNumberFormat="1" applyFont="1" applyFill="1" applyBorder="1" applyAlignment="1" applyProtection="1">
      <alignment horizontal="center"/>
    </xf>
    <xf numFmtId="10" fontId="24" fillId="0" borderId="40" xfId="48" applyNumberFormat="1" applyFont="1" applyFill="1" applyBorder="1" applyAlignment="1" applyProtection="1">
      <alignment horizontal="center"/>
    </xf>
    <xf numFmtId="10" fontId="23" fillId="0" borderId="31" xfId="48" applyNumberFormat="1" applyFont="1" applyFill="1" applyBorder="1" applyAlignment="1" applyProtection="1">
      <alignment horizontal="center" vertical="center"/>
    </xf>
    <xf numFmtId="4" fontId="41" fillId="0" borderId="0" xfId="40" applyNumberFormat="1" applyFont="1"/>
    <xf numFmtId="0" fontId="41" fillId="0" borderId="0" xfId="40" applyFont="1"/>
    <xf numFmtId="0" fontId="42" fillId="0" borderId="0" xfId="40" applyFont="1"/>
    <xf numFmtId="49" fontId="43" fillId="29" borderId="41" xfId="40" applyNumberFormat="1" applyFont="1" applyFill="1" applyBorder="1" applyAlignment="1">
      <alignment horizontal="center" vertical="center"/>
    </xf>
    <xf numFmtId="49" fontId="43" fillId="29" borderId="0" xfId="40" applyNumberFormat="1" applyFont="1" applyFill="1" applyBorder="1" applyAlignment="1">
      <alignment horizontal="center" vertical="center"/>
    </xf>
    <xf numFmtId="0" fontId="42" fillId="0" borderId="0" xfId="40" applyFont="1" applyBorder="1"/>
    <xf numFmtId="0" fontId="42" fillId="0" borderId="42" xfId="40" applyFont="1" applyBorder="1"/>
    <xf numFmtId="0" fontId="21" fillId="29" borderId="0" xfId="40" applyFont="1" applyFill="1" applyBorder="1" applyAlignment="1">
      <alignment horizontal="center" vertical="center"/>
    </xf>
    <xf numFmtId="0" fontId="21" fillId="0" borderId="43" xfId="40" applyFont="1" applyFill="1" applyBorder="1" applyAlignment="1">
      <alignment horizontal="center" vertical="center"/>
    </xf>
    <xf numFmtId="0" fontId="21" fillId="0" borderId="44" xfId="40" applyFont="1" applyFill="1" applyBorder="1" applyAlignment="1">
      <alignment horizontal="center" vertical="center"/>
    </xf>
    <xf numFmtId="0" fontId="3" fillId="0" borderId="0" xfId="40" applyFont="1" applyBorder="1" applyAlignment="1">
      <alignment vertical="center"/>
    </xf>
    <xf numFmtId="165" fontId="2" fillId="0" borderId="45" xfId="40" applyNumberFormat="1" applyFont="1" applyFill="1" applyBorder="1" applyAlignment="1">
      <alignment horizontal="center" vertical="center" wrapText="1"/>
    </xf>
    <xf numFmtId="0" fontId="2" fillId="0" borderId="0" xfId="40" applyFont="1" applyFill="1" applyBorder="1" applyAlignment="1">
      <alignment horizontal="justify" vertical="center" wrapText="1"/>
    </xf>
    <xf numFmtId="0" fontId="2" fillId="0" borderId="45" xfId="40" applyFont="1" applyFill="1" applyBorder="1" applyAlignment="1">
      <alignment horizontal="justify" vertical="center" wrapText="1"/>
    </xf>
    <xf numFmtId="0" fontId="42" fillId="0" borderId="46" xfId="40" applyFont="1" applyBorder="1"/>
    <xf numFmtId="0" fontId="3" fillId="0" borderId="47" xfId="40" applyFont="1" applyBorder="1" applyAlignment="1">
      <alignment horizontal="center" vertical="center"/>
    </xf>
    <xf numFmtId="0" fontId="3" fillId="0" borderId="19" xfId="40" applyFont="1" applyFill="1" applyBorder="1" applyAlignment="1">
      <alignment vertical="center"/>
    </xf>
    <xf numFmtId="10" fontId="3" fillId="0" borderId="48" xfId="62" applyNumberFormat="1" applyFont="1" applyFill="1" applyBorder="1" applyAlignment="1" applyProtection="1">
      <alignment horizontal="center" vertical="center"/>
      <protection locked="0"/>
    </xf>
    <xf numFmtId="10" fontId="3" fillId="0" borderId="0" xfId="62" applyNumberFormat="1" applyFont="1" applyBorder="1" applyAlignment="1">
      <alignment horizontal="center" vertical="center"/>
    </xf>
    <xf numFmtId="10" fontId="3" fillId="0" borderId="47" xfId="62" applyNumberFormat="1" applyFont="1" applyBorder="1" applyAlignment="1">
      <alignment horizontal="center" vertical="center"/>
    </xf>
    <xf numFmtId="10" fontId="3" fillId="0" borderId="48" xfId="62" applyNumberFormat="1" applyFont="1" applyBorder="1" applyAlignment="1">
      <alignment horizontal="center" vertical="center"/>
    </xf>
    <xf numFmtId="10" fontId="2" fillId="0" borderId="44" xfId="62" applyNumberFormat="1" applyFont="1" applyBorder="1" applyAlignment="1">
      <alignment horizontal="center" vertical="center"/>
    </xf>
    <xf numFmtId="10" fontId="2" fillId="0" borderId="0" xfId="62" applyNumberFormat="1" applyFont="1" applyBorder="1" applyAlignment="1">
      <alignment horizontal="center" vertical="center"/>
    </xf>
    <xf numFmtId="10" fontId="3" fillId="0" borderId="43" xfId="62" applyNumberFormat="1" applyFont="1" applyBorder="1" applyAlignment="1">
      <alignment horizontal="center" vertical="center"/>
    </xf>
    <xf numFmtId="10" fontId="3" fillId="0" borderId="44" xfId="62" applyNumberFormat="1" applyFont="1" applyBorder="1" applyAlignment="1">
      <alignment horizontal="center" vertical="center"/>
    </xf>
    <xf numFmtId="10" fontId="42" fillId="0" borderId="0" xfId="40" applyNumberFormat="1" applyFont="1"/>
    <xf numFmtId="0" fontId="3" fillId="0" borderId="0" xfId="40" applyFont="1" applyBorder="1" applyAlignment="1">
      <alignment horizontal="center" vertical="center"/>
    </xf>
    <xf numFmtId="10" fontId="3" fillId="0" borderId="42" xfId="62" applyNumberFormat="1" applyFont="1" applyBorder="1" applyAlignment="1">
      <alignment horizontal="center" vertical="center"/>
    </xf>
    <xf numFmtId="10" fontId="3" fillId="0" borderId="45" xfId="62" applyNumberFormat="1" applyFont="1" applyBorder="1" applyAlignment="1">
      <alignment horizontal="center" vertical="center"/>
    </xf>
    <xf numFmtId="10" fontId="3" fillId="0" borderId="46" xfId="62" applyNumberFormat="1" applyFont="1" applyBorder="1" applyAlignment="1">
      <alignment horizontal="center" vertical="center"/>
    </xf>
    <xf numFmtId="49" fontId="44" fillId="0" borderId="0" xfId="40" applyNumberFormat="1" applyFont="1" applyFill="1" applyBorder="1" applyAlignment="1">
      <alignment vertical="center" wrapText="1"/>
    </xf>
    <xf numFmtId="49" fontId="44" fillId="0" borderId="42" xfId="40" applyNumberFormat="1" applyFont="1" applyFill="1" applyBorder="1" applyAlignment="1">
      <alignment vertical="center" wrapText="1"/>
    </xf>
    <xf numFmtId="10" fontId="30" fillId="0" borderId="0" xfId="62" applyNumberFormat="1" applyFont="1" applyFill="1" applyBorder="1" applyAlignment="1">
      <alignment vertical="center" wrapText="1"/>
    </xf>
    <xf numFmtId="0" fontId="45" fillId="0" borderId="0" xfId="40" applyFont="1" applyFill="1" applyBorder="1" applyAlignment="1">
      <alignment vertical="center" wrapText="1"/>
    </xf>
    <xf numFmtId="0" fontId="45" fillId="0" borderId="42" xfId="40" applyFont="1" applyFill="1" applyBorder="1" applyAlignment="1">
      <alignment vertical="center" wrapText="1"/>
    </xf>
    <xf numFmtId="0" fontId="3" fillId="0" borderId="49" xfId="40" applyFont="1" applyBorder="1" applyAlignment="1">
      <alignment horizontal="center" vertical="center"/>
    </xf>
    <xf numFmtId="0" fontId="3" fillId="0" borderId="50" xfId="40" applyFont="1" applyFill="1" applyBorder="1" applyAlignment="1">
      <alignment vertical="center"/>
    </xf>
    <xf numFmtId="10" fontId="3" fillId="0" borderId="51" xfId="62" applyNumberFormat="1" applyFont="1" applyFill="1" applyBorder="1" applyAlignment="1" applyProtection="1">
      <alignment horizontal="center" vertical="center"/>
      <protection locked="0"/>
    </xf>
    <xf numFmtId="0" fontId="3" fillId="0" borderId="41" xfId="40" applyFont="1" applyFill="1" applyBorder="1" applyAlignment="1">
      <alignment horizontal="center" vertical="center"/>
    </xf>
    <xf numFmtId="0" fontId="3" fillId="0" borderId="0" xfId="40" applyFont="1" applyFill="1" applyBorder="1" applyAlignment="1">
      <alignment horizontal="center" vertical="center"/>
    </xf>
    <xf numFmtId="165" fontId="2" fillId="0" borderId="41" xfId="40" applyNumberFormat="1" applyFont="1" applyFill="1" applyBorder="1" applyAlignment="1">
      <alignment horizontal="center" vertical="center" wrapText="1"/>
    </xf>
    <xf numFmtId="165" fontId="3" fillId="0" borderId="0" xfId="40" applyNumberFormat="1" applyFont="1" applyBorder="1" applyAlignment="1">
      <alignment vertical="center"/>
    </xf>
    <xf numFmtId="0" fontId="2" fillId="0" borderId="0" xfId="40" applyFont="1" applyFill="1" applyBorder="1" applyAlignment="1">
      <alignment horizontal="center" vertical="center"/>
    </xf>
    <xf numFmtId="0" fontId="3" fillId="0" borderId="41" xfId="40" applyFont="1" applyFill="1" applyBorder="1" applyAlignment="1">
      <alignment horizontal="right" vertical="center"/>
    </xf>
    <xf numFmtId="0" fontId="3" fillId="0" borderId="0" xfId="40" applyFont="1" applyFill="1" applyBorder="1" applyAlignment="1">
      <alignment horizontal="right" vertical="center"/>
    </xf>
    <xf numFmtId="164" fontId="31" fillId="0" borderId="0" xfId="62" applyNumberFormat="1" applyFont="1" applyBorder="1" applyAlignment="1">
      <alignment vertical="center"/>
    </xf>
    <xf numFmtId="10" fontId="1" fillId="30" borderId="52" xfId="40" applyNumberFormat="1" applyFont="1" applyFill="1" applyBorder="1" applyAlignment="1">
      <alignment vertical="center"/>
    </xf>
    <xf numFmtId="10" fontId="1" fillId="0" borderId="0" xfId="40" applyNumberFormat="1" applyFont="1" applyFill="1" applyBorder="1" applyAlignment="1">
      <alignment vertical="center"/>
    </xf>
    <xf numFmtId="10" fontId="3" fillId="0" borderId="53" xfId="62" applyNumberFormat="1" applyFont="1" applyBorder="1" applyAlignment="1">
      <alignment horizontal="center" vertical="center"/>
    </xf>
    <xf numFmtId="10" fontId="3" fillId="0" borderId="54" xfId="40" applyNumberFormat="1" applyFont="1" applyFill="1" applyBorder="1" applyAlignment="1">
      <alignment horizontal="center" vertical="center"/>
    </xf>
    <xf numFmtId="10" fontId="1" fillId="30" borderId="55" xfId="40" applyNumberFormat="1" applyFont="1" applyFill="1" applyBorder="1" applyAlignment="1">
      <alignment vertical="center"/>
    </xf>
    <xf numFmtId="10" fontId="1" fillId="0" borderId="56" xfId="40" applyNumberFormat="1" applyFont="1" applyFill="1" applyBorder="1" applyAlignment="1">
      <alignment vertical="center"/>
    </xf>
    <xf numFmtId="0" fontId="42" fillId="0" borderId="56" xfId="40" applyFont="1" applyBorder="1"/>
    <xf numFmtId="0" fontId="42" fillId="0" borderId="55" xfId="40" applyFont="1" applyBorder="1"/>
    <xf numFmtId="0" fontId="46" fillId="0" borderId="0" xfId="40" applyFont="1"/>
    <xf numFmtId="0" fontId="42" fillId="0" borderId="0" xfId="40" applyFont="1" applyAlignment="1">
      <alignment horizontal="center" vertical="center"/>
    </xf>
    <xf numFmtId="10" fontId="2" fillId="0" borderId="0" xfId="62" applyNumberFormat="1" applyFont="1" applyBorder="1" applyAlignment="1">
      <alignment horizontal="center" vertical="center" wrapText="1"/>
    </xf>
    <xf numFmtId="10" fontId="3" fillId="0" borderId="54" xfId="62" applyNumberFormat="1" applyFont="1" applyBorder="1" applyAlignment="1">
      <alignment horizontal="center" vertical="center"/>
    </xf>
    <xf numFmtId="4" fontId="3" fillId="0" borderId="0" xfId="0" applyNumberFormat="1" applyFont="1"/>
    <xf numFmtId="4" fontId="32" fillId="28" borderId="19" xfId="0" applyNumberFormat="1" applyFont="1" applyFill="1" applyBorder="1" applyAlignment="1">
      <alignment horizontal="center"/>
    </xf>
    <xf numFmtId="4" fontId="2" fillId="0" borderId="57" xfId="36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2" fillId="0" borderId="19" xfId="0" applyFont="1" applyFill="1" applyBorder="1" applyAlignment="1">
      <alignment horizontal="center"/>
    </xf>
    <xf numFmtId="0" fontId="34" fillId="0" borderId="19" xfId="36" applyNumberFormat="1" applyFont="1" applyBorder="1" applyAlignment="1">
      <alignment horizontal="center" vertical="top"/>
    </xf>
    <xf numFmtId="0" fontId="34" fillId="0" borderId="19" xfId="36" applyNumberFormat="1" applyFont="1" applyBorder="1" applyAlignment="1">
      <alignment horizontal="justify" vertical="top"/>
    </xf>
    <xf numFmtId="4" fontId="32" fillId="0" borderId="19" xfId="36" applyNumberFormat="1" applyFont="1" applyBorder="1" applyAlignment="1"/>
    <xf numFmtId="0" fontId="34" fillId="0" borderId="19" xfId="36" applyNumberFormat="1" applyFont="1" applyFill="1" applyBorder="1" applyAlignment="1">
      <alignment horizontal="center" vertical="center"/>
    </xf>
    <xf numFmtId="0" fontId="34" fillId="0" borderId="19" xfId="36" applyFont="1" applyFill="1" applyBorder="1" applyAlignment="1">
      <alignment horizontal="justify" vertical="top" wrapText="1"/>
    </xf>
    <xf numFmtId="0" fontId="34" fillId="0" borderId="19" xfId="36" applyFont="1" applyFill="1" applyBorder="1" applyAlignment="1">
      <alignment horizontal="center" vertical="center" wrapText="1"/>
    </xf>
    <xf numFmtId="0" fontId="34" fillId="0" borderId="19" xfId="0" applyFont="1" applyFill="1" applyBorder="1" applyAlignment="1">
      <alignment horizontal="center"/>
    </xf>
    <xf numFmtId="0" fontId="34" fillId="0" borderId="19" xfId="36" applyFont="1" applyFill="1" applyBorder="1" applyAlignment="1">
      <alignment horizontal="justify" vertical="top"/>
    </xf>
    <xf numFmtId="0" fontId="34" fillId="26" borderId="19" xfId="36" applyFont="1" applyFill="1" applyBorder="1" applyAlignment="1">
      <alignment horizontal="justify" vertical="top"/>
    </xf>
    <xf numFmtId="0" fontId="34" fillId="26" borderId="50" xfId="36" applyFont="1" applyFill="1" applyBorder="1" applyAlignment="1">
      <alignment horizontal="justify" vertical="top"/>
    </xf>
    <xf numFmtId="0" fontId="34" fillId="26" borderId="19" xfId="36" applyFont="1" applyFill="1" applyBorder="1" applyAlignment="1">
      <alignment horizontal="center" vertical="center" wrapText="1"/>
    </xf>
    <xf numFmtId="4" fontId="1" fillId="0" borderId="19" xfId="36" applyNumberFormat="1" applyFont="1" applyBorder="1" applyAlignment="1"/>
    <xf numFmtId="4" fontId="1" fillId="0" borderId="19" xfId="0" applyNumberFormat="1" applyFont="1" applyFill="1" applyBorder="1" applyAlignment="1">
      <alignment horizontal="center"/>
    </xf>
    <xf numFmtId="4" fontId="33" fillId="28" borderId="19" xfId="0" applyNumberFormat="1" applyFont="1" applyFill="1" applyBorder="1" applyAlignment="1">
      <alignment horizontal="center"/>
    </xf>
    <xf numFmtId="0" fontId="36" fillId="0" borderId="19" xfId="0" applyFont="1" applyFill="1" applyBorder="1" applyAlignment="1">
      <alignment horizontal="center"/>
    </xf>
    <xf numFmtId="0" fontId="36" fillId="0" borderId="19" xfId="36" applyFont="1" applyFill="1" applyBorder="1" applyAlignment="1">
      <alignment horizontal="center" vertical="center" wrapText="1"/>
    </xf>
    <xf numFmtId="0" fontId="36" fillId="26" borderId="19" xfId="36" applyFont="1" applyFill="1" applyBorder="1" applyAlignment="1">
      <alignment horizontal="center" vertical="center" wrapText="1"/>
    </xf>
    <xf numFmtId="4" fontId="35" fillId="0" borderId="19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4" fontId="2" fillId="0" borderId="0" xfId="0" applyNumberFormat="1" applyFont="1" applyFill="1" applyAlignment="1">
      <alignment horizontal="right"/>
    </xf>
    <xf numFmtId="0" fontId="3" fillId="29" borderId="0" xfId="35" applyFont="1" applyFill="1" applyAlignment="1">
      <alignment horizontal="center"/>
    </xf>
    <xf numFmtId="4" fontId="35" fillId="0" borderId="19" xfId="0" applyNumberFormat="1" applyFont="1" applyBorder="1" applyAlignment="1">
      <alignment horizontal="center"/>
    </xf>
    <xf numFmtId="0" fontId="35" fillId="0" borderId="19" xfId="0" applyFont="1" applyFill="1" applyBorder="1" applyAlignment="1">
      <alignment horizontal="center"/>
    </xf>
    <xf numFmtId="4" fontId="35" fillId="0" borderId="19" xfId="0" applyNumberFormat="1" applyFont="1" applyFill="1" applyBorder="1" applyAlignment="1">
      <alignment horizontal="right"/>
    </xf>
    <xf numFmtId="4" fontId="35" fillId="0" borderId="50" xfId="36" applyNumberFormat="1" applyFont="1" applyBorder="1" applyAlignment="1"/>
    <xf numFmtId="4" fontId="35" fillId="0" borderId="50" xfId="36" applyNumberFormat="1" applyFont="1" applyBorder="1" applyAlignment="1">
      <alignment horizontal="right"/>
    </xf>
    <xf numFmtId="0" fontId="20" fillId="0" borderId="19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47" fillId="0" borderId="19" xfId="0" applyFont="1" applyBorder="1" applyAlignment="1">
      <alignment horizontal="center" vertical="center"/>
    </xf>
    <xf numFmtId="0" fontId="0" fillId="29" borderId="19" xfId="0" applyFill="1" applyBorder="1" applyAlignment="1">
      <alignment horizontal="center" vertical="center"/>
    </xf>
    <xf numFmtId="49" fontId="0" fillId="29" borderId="19" xfId="0" applyNumberFormat="1" applyFill="1" applyBorder="1" applyAlignment="1">
      <alignment horizontal="center" vertical="center"/>
    </xf>
    <xf numFmtId="2" fontId="48" fillId="29" borderId="19" xfId="0" applyNumberFormat="1" applyFont="1" applyFill="1" applyBorder="1" applyAlignment="1">
      <alignment horizontal="center" vertical="center"/>
    </xf>
    <xf numFmtId="2" fontId="0" fillId="29" borderId="10" xfId="0" applyNumberFormat="1" applyFill="1" applyBorder="1" applyAlignment="1">
      <alignment horizontal="center" vertical="center"/>
    </xf>
    <xf numFmtId="2" fontId="0" fillId="29" borderId="19" xfId="0" applyNumberFormat="1" applyFill="1" applyBorder="1"/>
    <xf numFmtId="0" fontId="20" fillId="0" borderId="19" xfId="0" applyFont="1" applyFill="1" applyBorder="1" applyAlignment="1">
      <alignment vertical="center" wrapText="1"/>
    </xf>
    <xf numFmtId="0" fontId="0" fillId="0" borderId="19" xfId="0" applyFill="1" applyBorder="1" applyAlignment="1">
      <alignment horizontal="center" vertical="center"/>
    </xf>
    <xf numFmtId="2" fontId="0" fillId="0" borderId="19" xfId="0" applyNumberFormat="1" applyFill="1" applyBorder="1" applyAlignment="1">
      <alignment horizontal="center" vertical="center"/>
    </xf>
    <xf numFmtId="2" fontId="0" fillId="0" borderId="10" xfId="0" applyNumberFormat="1" applyFill="1" applyBorder="1" applyAlignment="1">
      <alignment horizontal="center" vertical="center"/>
    </xf>
    <xf numFmtId="2" fontId="0" fillId="0" borderId="19" xfId="0" applyNumberFormat="1" applyBorder="1"/>
    <xf numFmtId="2" fontId="0" fillId="0" borderId="10" xfId="0" applyNumberFormat="1" applyFill="1" applyBorder="1" applyAlignment="1">
      <alignment horizontal="center" vertical="center"/>
    </xf>
    <xf numFmtId="49" fontId="0" fillId="0" borderId="19" xfId="0" applyNumberForma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center" vertical="center"/>
    </xf>
    <xf numFmtId="49" fontId="20" fillId="0" borderId="19" xfId="0" applyNumberFormat="1" applyFont="1" applyFill="1" applyBorder="1" applyAlignment="1">
      <alignment horizontal="left" vertical="center"/>
    </xf>
    <xf numFmtId="49" fontId="4" fillId="0" borderId="19" xfId="0" applyNumberFormat="1" applyFont="1" applyFill="1" applyBorder="1" applyAlignment="1">
      <alignment horizontal="center" vertical="center" wrapText="1"/>
    </xf>
    <xf numFmtId="2" fontId="47" fillId="0" borderId="19" xfId="0" applyNumberFormat="1" applyFont="1" applyFill="1" applyBorder="1" applyAlignment="1">
      <alignment horizontal="right" vertical="center"/>
    </xf>
    <xf numFmtId="49" fontId="20" fillId="0" borderId="19" xfId="0" applyNumberFormat="1" applyFont="1" applyFill="1" applyBorder="1" applyAlignment="1">
      <alignment horizontal="center" vertical="center" wrapText="1"/>
    </xf>
    <xf numFmtId="49" fontId="47" fillId="0" borderId="19" xfId="0" applyNumberFormat="1" applyFont="1" applyBorder="1" applyAlignment="1">
      <alignment horizontal="right" vertical="center"/>
    </xf>
    <xf numFmtId="4" fontId="47" fillId="0" borderId="19" xfId="0" applyNumberFormat="1" applyFont="1" applyBorder="1" applyAlignment="1">
      <alignment horizontal="right" vertical="center"/>
    </xf>
    <xf numFmtId="4" fontId="47" fillId="0" borderId="19" xfId="0" applyNumberFormat="1" applyFont="1" applyBorder="1"/>
    <xf numFmtId="4" fontId="47" fillId="31" borderId="19" xfId="0" applyNumberFormat="1" applyFont="1" applyFill="1" applyBorder="1" applyAlignment="1">
      <alignment horizontal="right" vertical="center"/>
    </xf>
    <xf numFmtId="49" fontId="47" fillId="29" borderId="19" xfId="0" applyNumberFormat="1" applyFont="1" applyFill="1" applyBorder="1" applyAlignment="1">
      <alignment horizontal="right" vertical="center"/>
    </xf>
    <xf numFmtId="2" fontId="48" fillId="0" borderId="19" xfId="0" applyNumberFormat="1" applyFont="1" applyFill="1" applyBorder="1" applyAlignment="1">
      <alignment horizontal="center" vertical="center"/>
    </xf>
    <xf numFmtId="2" fontId="47" fillId="0" borderId="19" xfId="0" applyNumberFormat="1" applyFont="1" applyBorder="1"/>
    <xf numFmtId="2" fontId="47" fillId="0" borderId="19" xfId="0" applyNumberFormat="1" applyFont="1" applyBorder="1" applyAlignment="1">
      <alignment horizontal="right" vertical="center"/>
    </xf>
    <xf numFmtId="2" fontId="47" fillId="31" borderId="19" xfId="0" applyNumberFormat="1" applyFont="1" applyFill="1" applyBorder="1" applyAlignment="1">
      <alignment horizontal="right" vertical="center"/>
    </xf>
    <xf numFmtId="49" fontId="20" fillId="0" borderId="10" xfId="0" applyNumberFormat="1" applyFont="1" applyFill="1" applyBorder="1" applyAlignment="1">
      <alignment horizontal="center" vertical="center" wrapText="1"/>
    </xf>
    <xf numFmtId="49" fontId="20" fillId="0" borderId="12" xfId="0" applyNumberFormat="1" applyFont="1" applyFill="1" applyBorder="1" applyAlignment="1">
      <alignment horizontal="center" vertical="center" wrapText="1"/>
    </xf>
    <xf numFmtId="0" fontId="0" fillId="31" borderId="19" xfId="0" applyFill="1" applyBorder="1"/>
    <xf numFmtId="0" fontId="0" fillId="0" borderId="19" xfId="0" applyBorder="1"/>
    <xf numFmtId="0" fontId="0" fillId="0" borderId="19" xfId="0" applyBorder="1" applyAlignment="1">
      <alignment wrapText="1"/>
    </xf>
    <xf numFmtId="49" fontId="4" fillId="0" borderId="19" xfId="0" applyNumberFormat="1" applyFont="1" applyFill="1" applyBorder="1" applyAlignment="1">
      <alignment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left" vertical="center"/>
    </xf>
    <xf numFmtId="49" fontId="20" fillId="0" borderId="0" xfId="0" applyNumberFormat="1" applyFont="1" applyFill="1" applyBorder="1" applyAlignment="1">
      <alignment horizontal="center" vertical="center" wrapText="1"/>
    </xf>
    <xf numFmtId="49" fontId="47" fillId="0" borderId="0" xfId="0" applyNumberFormat="1" applyFont="1" applyFill="1" applyBorder="1" applyAlignment="1">
      <alignment horizontal="right" vertical="center"/>
    </xf>
    <xf numFmtId="4" fontId="47" fillId="0" borderId="19" xfId="0" applyNumberFormat="1" applyFont="1" applyBorder="1" applyAlignment="1">
      <alignment horizontal="right"/>
    </xf>
    <xf numFmtId="49" fontId="3" fillId="0" borderId="10" xfId="0" applyNumberFormat="1" applyFont="1" applyFill="1" applyBorder="1" applyAlignment="1">
      <alignment horizontal="center" vertical="center"/>
    </xf>
    <xf numFmtId="49" fontId="47" fillId="0" borderId="19" xfId="0" applyNumberFormat="1" applyFont="1" applyFill="1" applyBorder="1" applyAlignment="1">
      <alignment horizontal="right" vertical="center"/>
    </xf>
    <xf numFmtId="49" fontId="20" fillId="0" borderId="10" xfId="0" applyNumberFormat="1" applyFont="1" applyFill="1" applyBorder="1" applyAlignment="1">
      <alignment horizontal="left" vertical="center"/>
    </xf>
    <xf numFmtId="49" fontId="20" fillId="0" borderId="11" xfId="0" applyNumberFormat="1" applyFont="1" applyFill="1" applyBorder="1" applyAlignment="1">
      <alignment horizontal="center" vertical="center" wrapText="1"/>
    </xf>
    <xf numFmtId="4" fontId="47" fillId="0" borderId="12" xfId="0" applyNumberFormat="1" applyFont="1" applyBorder="1" applyAlignment="1">
      <alignment horizontal="right"/>
    </xf>
    <xf numFmtId="49" fontId="20" fillId="0" borderId="50" xfId="0" applyNumberFormat="1" applyFont="1" applyFill="1" applyBorder="1" applyAlignment="1">
      <alignment horizontal="left" vertical="center"/>
    </xf>
    <xf numFmtId="49" fontId="20" fillId="0" borderId="50" xfId="0" applyNumberFormat="1" applyFont="1" applyFill="1" applyBorder="1" applyAlignment="1">
      <alignment horizontal="center" vertical="center" wrapText="1"/>
    </xf>
    <xf numFmtId="49" fontId="20" fillId="0" borderId="58" xfId="0" applyNumberFormat="1" applyFont="1" applyFill="1" applyBorder="1" applyAlignment="1">
      <alignment horizontal="center" vertical="center" wrapText="1"/>
    </xf>
    <xf numFmtId="4" fontId="47" fillId="0" borderId="50" xfId="0" applyNumberFormat="1" applyFont="1" applyBorder="1" applyAlignment="1">
      <alignment horizontal="right"/>
    </xf>
    <xf numFmtId="49" fontId="20" fillId="0" borderId="10" xfId="0" applyNumberFormat="1" applyFont="1" applyFill="1" applyBorder="1" applyAlignment="1">
      <alignment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 wrapText="1"/>
    </xf>
    <xf numFmtId="0" fontId="49" fillId="0" borderId="19" xfId="0" applyFont="1" applyBorder="1" applyAlignment="1">
      <alignment horizontal="center" vertical="center"/>
    </xf>
    <xf numFmtId="2" fontId="47" fillId="0" borderId="19" xfId="0" applyNumberFormat="1" applyFont="1" applyBorder="1" applyAlignment="1">
      <alignment horizontal="right"/>
    </xf>
    <xf numFmtId="168" fontId="49" fillId="0" borderId="19" xfId="0" applyNumberFormat="1" applyFont="1" applyBorder="1" applyAlignment="1">
      <alignment horizontal="center"/>
    </xf>
    <xf numFmtId="2" fontId="49" fillId="0" borderId="19" xfId="0" applyNumberFormat="1" applyFont="1" applyBorder="1" applyAlignment="1">
      <alignment horizontal="center"/>
    </xf>
    <xf numFmtId="0" fontId="1" fillId="0" borderId="19" xfId="0" applyFont="1" applyFill="1" applyBorder="1" applyAlignment="1">
      <alignment horizontal="center" wrapText="1"/>
    </xf>
    <xf numFmtId="0" fontId="20" fillId="0" borderId="10" xfId="0" applyFont="1" applyFill="1" applyBorder="1" applyAlignment="1">
      <alignment horizontal="center" vertical="center" wrapText="1"/>
    </xf>
    <xf numFmtId="49" fontId="0" fillId="0" borderId="11" xfId="0" applyNumberFormat="1" applyFill="1" applyBorder="1" applyAlignment="1">
      <alignment horizontal="center" vertical="center"/>
    </xf>
    <xf numFmtId="0" fontId="20" fillId="0" borderId="10" xfId="0" applyFont="1" applyFill="1" applyBorder="1" applyAlignment="1">
      <alignment vertical="center" wrapText="1"/>
    </xf>
    <xf numFmtId="49" fontId="0" fillId="0" borderId="10" xfId="0" applyNumberFormat="1" applyFill="1" applyBorder="1" applyAlignment="1">
      <alignment vertical="center"/>
    </xf>
    <xf numFmtId="49" fontId="0" fillId="0" borderId="12" xfId="0" applyNumberFormat="1" applyFill="1" applyBorder="1" applyAlignment="1">
      <alignment vertical="center"/>
    </xf>
    <xf numFmtId="49" fontId="20" fillId="0" borderId="12" xfId="0" applyNumberFormat="1" applyFont="1" applyFill="1" applyBorder="1" applyAlignment="1">
      <alignment vertical="center" wrapText="1"/>
    </xf>
    <xf numFmtId="49" fontId="0" fillId="0" borderId="11" xfId="0" applyNumberFormat="1" applyFill="1" applyBorder="1" applyAlignment="1">
      <alignment vertical="center"/>
    </xf>
    <xf numFmtId="3" fontId="22" fillId="0" borderId="0" xfId="41" applyFont="1" applyAlignment="1">
      <alignment horizontal="right" vertical="center"/>
    </xf>
    <xf numFmtId="0" fontId="47" fillId="0" borderId="0" xfId="0" applyFont="1" applyFill="1" applyBorder="1" applyAlignment="1"/>
    <xf numFmtId="3" fontId="22" fillId="0" borderId="0" xfId="41" applyFont="1" applyBorder="1"/>
    <xf numFmtId="0" fontId="20" fillId="0" borderId="0" xfId="0" applyFont="1" applyFill="1" applyBorder="1" applyAlignment="1">
      <alignment vertical="center" wrapText="1"/>
    </xf>
    <xf numFmtId="0" fontId="22" fillId="0" borderId="0" xfId="37" applyFont="1" applyBorder="1"/>
    <xf numFmtId="49" fontId="0" fillId="0" borderId="0" xfId="0" applyNumberFormat="1" applyFill="1" applyBorder="1" applyAlignment="1">
      <alignment horizontal="center" vertical="center"/>
    </xf>
    <xf numFmtId="49" fontId="47" fillId="0" borderId="0" xfId="0" applyNumberFormat="1" applyFont="1" applyBorder="1" applyAlignment="1">
      <alignment horizontal="right" vertical="center"/>
    </xf>
    <xf numFmtId="49" fontId="20" fillId="0" borderId="0" xfId="0" applyNumberFormat="1" applyFont="1" applyFill="1" applyBorder="1" applyAlignment="1">
      <alignment vertical="center" wrapText="1"/>
    </xf>
    <xf numFmtId="49" fontId="20" fillId="0" borderId="0" xfId="0" applyNumberFormat="1" applyFont="1" applyFill="1" applyBorder="1" applyAlignment="1">
      <alignment vertical="center"/>
    </xf>
    <xf numFmtId="49" fontId="47" fillId="29" borderId="0" xfId="0" applyNumberFormat="1" applyFont="1" applyFill="1" applyBorder="1" applyAlignment="1">
      <alignment horizontal="right" vertical="center"/>
    </xf>
    <xf numFmtId="0" fontId="2" fillId="0" borderId="0" xfId="0" applyFont="1" applyAlignment="1"/>
    <xf numFmtId="0" fontId="4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9" xfId="0" applyFont="1" applyBorder="1"/>
    <xf numFmtId="0" fontId="3" fillId="0" borderId="19" xfId="0" applyFont="1" applyBorder="1" applyAlignment="1">
      <alignment wrapText="1"/>
    </xf>
    <xf numFmtId="0" fontId="4" fillId="29" borderId="19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 wrapText="1"/>
    </xf>
    <xf numFmtId="49" fontId="4" fillId="0" borderId="19" xfId="0" applyNumberFormat="1" applyFont="1" applyFill="1" applyBorder="1" applyAlignment="1">
      <alignment horizontal="left" vertical="center"/>
    </xf>
    <xf numFmtId="0" fontId="4" fillId="0" borderId="19" xfId="0" applyFont="1" applyFill="1" applyBorder="1" applyAlignment="1">
      <alignment vertical="center"/>
    </xf>
    <xf numFmtId="0" fontId="4" fillId="0" borderId="19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/>
    </xf>
    <xf numFmtId="0" fontId="22" fillId="0" borderId="0" xfId="37" applyFont="1" applyFill="1" applyBorder="1" applyAlignment="1">
      <alignment horizontal="right" vertical="center"/>
    </xf>
    <xf numFmtId="0" fontId="37" fillId="0" borderId="58" xfId="0" applyFont="1" applyFill="1" applyBorder="1" applyAlignment="1">
      <alignment horizontal="center" vertical="center" wrapText="1"/>
    </xf>
    <xf numFmtId="0" fontId="37" fillId="0" borderId="59" xfId="0" applyFont="1" applyFill="1" applyBorder="1" applyAlignment="1">
      <alignment horizontal="center" vertical="center" wrapText="1"/>
    </xf>
    <xf numFmtId="0" fontId="37" fillId="0" borderId="60" xfId="0" applyFont="1" applyFill="1" applyBorder="1" applyAlignment="1">
      <alignment horizontal="center" vertical="center" wrapText="1"/>
    </xf>
    <xf numFmtId="0" fontId="37" fillId="0" borderId="61" xfId="0" applyFont="1" applyFill="1" applyBorder="1" applyAlignment="1">
      <alignment horizontal="center" vertical="center" wrapText="1"/>
    </xf>
    <xf numFmtId="0" fontId="37" fillId="0" borderId="62" xfId="0" applyFont="1" applyFill="1" applyBorder="1" applyAlignment="1">
      <alignment horizontal="center" vertical="center" wrapText="1"/>
    </xf>
    <xf numFmtId="0" fontId="37" fillId="0" borderId="63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32" fillId="0" borderId="19" xfId="0" applyFont="1" applyFill="1" applyBorder="1" applyAlignment="1">
      <alignment horizontal="center"/>
    </xf>
    <xf numFmtId="0" fontId="33" fillId="28" borderId="10" xfId="36" applyNumberFormat="1" applyFont="1" applyFill="1" applyBorder="1" applyAlignment="1">
      <alignment horizontal="right" vertical="top"/>
    </xf>
    <xf numFmtId="0" fontId="33" fillId="28" borderId="11" xfId="36" applyNumberFormat="1" applyFont="1" applyFill="1" applyBorder="1" applyAlignment="1">
      <alignment horizontal="right" vertical="top"/>
    </xf>
    <xf numFmtId="0" fontId="33" fillId="28" borderId="12" xfId="36" applyNumberFormat="1" applyFont="1" applyFill="1" applyBorder="1" applyAlignment="1">
      <alignment horizontal="right" vertical="top"/>
    </xf>
    <xf numFmtId="0" fontId="32" fillId="28" borderId="10" xfId="36" applyNumberFormat="1" applyFont="1" applyFill="1" applyBorder="1" applyAlignment="1">
      <alignment horizontal="right" vertical="top"/>
    </xf>
    <xf numFmtId="0" fontId="32" fillId="28" borderId="11" xfId="36" applyNumberFormat="1" applyFont="1" applyFill="1" applyBorder="1" applyAlignment="1">
      <alignment horizontal="right" vertical="top"/>
    </xf>
    <xf numFmtId="0" fontId="32" fillId="28" borderId="12" xfId="36" applyNumberFormat="1" applyFont="1" applyFill="1" applyBorder="1" applyAlignment="1">
      <alignment horizontal="right" vertical="top"/>
    </xf>
    <xf numFmtId="0" fontId="23" fillId="0" borderId="10" xfId="37" applyFont="1" applyFill="1" applyBorder="1" applyAlignment="1">
      <alignment horizontal="left" vertical="center" wrapText="1"/>
    </xf>
    <xf numFmtId="0" fontId="23" fillId="0" borderId="11" xfId="37" applyFont="1" applyFill="1" applyBorder="1" applyAlignment="1">
      <alignment horizontal="left" vertical="center" wrapText="1"/>
    </xf>
    <xf numFmtId="0" fontId="23" fillId="0" borderId="12" xfId="37" applyFont="1" applyFill="1" applyBorder="1" applyAlignment="1">
      <alignment horizontal="left" vertical="center" wrapText="1"/>
    </xf>
    <xf numFmtId="0" fontId="47" fillId="0" borderId="10" xfId="0" applyFont="1" applyFill="1" applyBorder="1" applyAlignment="1">
      <alignment horizontal="left"/>
    </xf>
    <xf numFmtId="0" fontId="47" fillId="0" borderId="11" xfId="0" applyFont="1" applyFill="1" applyBorder="1" applyAlignment="1">
      <alignment horizontal="left"/>
    </xf>
    <xf numFmtId="0" fontId="47" fillId="0" borderId="12" xfId="0" applyFont="1" applyFill="1" applyBorder="1" applyAlignment="1">
      <alignment horizontal="left"/>
    </xf>
    <xf numFmtId="0" fontId="20" fillId="0" borderId="10" xfId="0" applyFont="1" applyFill="1" applyBorder="1" applyAlignment="1">
      <alignment horizontal="left" vertical="center" wrapText="1"/>
    </xf>
    <xf numFmtId="0" fontId="20" fillId="0" borderId="11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 wrapText="1"/>
    </xf>
    <xf numFmtId="49" fontId="20" fillId="0" borderId="10" xfId="0" applyNumberFormat="1" applyFont="1" applyFill="1" applyBorder="1" applyAlignment="1">
      <alignment horizontal="left" vertical="center" wrapText="1"/>
    </xf>
    <xf numFmtId="49" fontId="20" fillId="0" borderId="11" xfId="0" applyNumberFormat="1" applyFont="1" applyFill="1" applyBorder="1" applyAlignment="1">
      <alignment horizontal="left" vertical="center" wrapText="1"/>
    </xf>
    <xf numFmtId="49" fontId="20" fillId="0" borderId="12" xfId="0" applyNumberFormat="1" applyFont="1" applyFill="1" applyBorder="1" applyAlignment="1">
      <alignment horizontal="left" vertical="center" wrapText="1"/>
    </xf>
    <xf numFmtId="49" fontId="20" fillId="0" borderId="10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center" vertical="center"/>
    </xf>
    <xf numFmtId="49" fontId="20" fillId="0" borderId="12" xfId="0" applyNumberFormat="1" applyFont="1" applyFill="1" applyBorder="1" applyAlignment="1">
      <alignment horizontal="center" vertical="center"/>
    </xf>
    <xf numFmtId="0" fontId="23" fillId="0" borderId="50" xfId="37" applyFont="1" applyFill="1" applyBorder="1" applyAlignment="1">
      <alignment horizontal="center" vertical="center" wrapText="1"/>
    </xf>
    <xf numFmtId="3" fontId="23" fillId="0" borderId="18" xfId="41" applyFont="1" applyFill="1" applyBorder="1" applyAlignment="1">
      <alignment horizontal="left" vertical="top" wrapText="1"/>
    </xf>
    <xf numFmtId="3" fontId="23" fillId="0" borderId="18" xfId="41" applyFont="1" applyFill="1" applyBorder="1" applyAlignment="1">
      <alignment horizontal="center"/>
    </xf>
    <xf numFmtId="2" fontId="23" fillId="0" borderId="20" xfId="41" applyNumberFormat="1" applyFont="1" applyFill="1" applyBorder="1" applyAlignment="1">
      <alignment horizontal="left" vertical="center"/>
    </xf>
    <xf numFmtId="3" fontId="23" fillId="0" borderId="64" xfId="41" applyFont="1" applyFill="1" applyBorder="1" applyAlignment="1">
      <alignment horizontal="right" vertical="center"/>
    </xf>
    <xf numFmtId="3" fontId="23" fillId="0" borderId="18" xfId="41" applyFont="1" applyFill="1" applyBorder="1" applyAlignment="1">
      <alignment horizontal="right" vertical="center"/>
    </xf>
    <xf numFmtId="3" fontId="23" fillId="0" borderId="89" xfId="41" applyFont="1" applyFill="1" applyBorder="1" applyAlignment="1">
      <alignment horizontal="right" vertical="center"/>
    </xf>
    <xf numFmtId="3" fontId="23" fillId="0" borderId="90" xfId="41" applyFont="1" applyFill="1" applyBorder="1" applyAlignment="1">
      <alignment horizontal="right" vertical="center"/>
    </xf>
    <xf numFmtId="3" fontId="23" fillId="0" borderId="91" xfId="41" applyFont="1" applyFill="1" applyBorder="1" applyAlignment="1">
      <alignment horizontal="right" vertical="center"/>
    </xf>
    <xf numFmtId="2" fontId="23" fillId="0" borderId="19" xfId="41" applyNumberFormat="1" applyFont="1" applyFill="1" applyBorder="1" applyAlignment="1">
      <alignment horizontal="left" vertical="center"/>
    </xf>
    <xf numFmtId="0" fontId="23" fillId="31" borderId="16" xfId="37" applyFont="1" applyFill="1" applyBorder="1" applyAlignment="1">
      <alignment horizontal="left" vertical="center" wrapText="1"/>
    </xf>
    <xf numFmtId="0" fontId="23" fillId="31" borderId="37" xfId="37" applyFont="1" applyFill="1" applyBorder="1" applyAlignment="1">
      <alignment horizontal="left" vertical="center" wrapText="1"/>
    </xf>
    <xf numFmtId="0" fontId="23" fillId="31" borderId="17" xfId="37" applyFont="1" applyFill="1" applyBorder="1" applyAlignment="1">
      <alignment horizontal="left" vertical="center" wrapText="1"/>
    </xf>
    <xf numFmtId="4" fontId="0" fillId="0" borderId="10" xfId="0" applyNumberFormat="1" applyFill="1" applyBorder="1" applyAlignment="1">
      <alignment horizontal="center" vertical="center"/>
    </xf>
    <xf numFmtId="4" fontId="0" fillId="0" borderId="12" xfId="0" applyNumberFormat="1" applyFill="1" applyBorder="1" applyAlignment="1">
      <alignment horizontal="center" vertical="center"/>
    </xf>
    <xf numFmtId="2" fontId="0" fillId="0" borderId="10" xfId="0" applyNumberFormat="1" applyFill="1" applyBorder="1" applyAlignment="1">
      <alignment horizontal="center" vertical="center"/>
    </xf>
    <xf numFmtId="2" fontId="0" fillId="0" borderId="12" xfId="0" applyNumberFormat="1" applyFill="1" applyBorder="1" applyAlignment="1">
      <alignment horizontal="center" vertical="center"/>
    </xf>
    <xf numFmtId="0" fontId="50" fillId="0" borderId="10" xfId="0" applyFont="1" applyFill="1" applyBorder="1" applyAlignment="1">
      <alignment horizontal="center" vertical="center" wrapText="1"/>
    </xf>
    <xf numFmtId="0" fontId="50" fillId="0" borderId="12" xfId="0" applyFont="1" applyFill="1" applyBorder="1" applyAlignment="1">
      <alignment horizontal="center" vertical="center" wrapText="1"/>
    </xf>
    <xf numFmtId="49" fontId="20" fillId="0" borderId="10" xfId="0" applyNumberFormat="1" applyFont="1" applyFill="1" applyBorder="1" applyAlignment="1">
      <alignment horizontal="center" vertical="center" wrapText="1"/>
    </xf>
    <xf numFmtId="49" fontId="20" fillId="0" borderId="12" xfId="0" applyNumberFormat="1" applyFont="1" applyFill="1" applyBorder="1" applyAlignment="1">
      <alignment horizontal="center" vertical="center" wrapText="1"/>
    </xf>
    <xf numFmtId="0" fontId="0" fillId="31" borderId="10" xfId="0" applyFill="1" applyBorder="1" applyAlignment="1">
      <alignment horizontal="left" wrapText="1"/>
    </xf>
    <xf numFmtId="0" fontId="47" fillId="31" borderId="11" xfId="0" applyFont="1" applyFill="1" applyBorder="1" applyAlignment="1">
      <alignment horizontal="left" wrapText="1"/>
    </xf>
    <xf numFmtId="0" fontId="47" fillId="31" borderId="12" xfId="0" applyFont="1" applyFill="1" applyBorder="1" applyAlignment="1">
      <alignment horizontal="left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0" fontId="20" fillId="31" borderId="10" xfId="0" applyFont="1" applyFill="1" applyBorder="1" applyAlignment="1">
      <alignment horizontal="left" vertical="center" wrapText="1"/>
    </xf>
    <xf numFmtId="0" fontId="20" fillId="31" borderId="11" xfId="0" applyFont="1" applyFill="1" applyBorder="1" applyAlignment="1">
      <alignment horizontal="left" vertical="center" wrapText="1"/>
    </xf>
    <xf numFmtId="0" fontId="20" fillId="31" borderId="12" xfId="0" applyFont="1" applyFill="1" applyBorder="1" applyAlignment="1">
      <alignment horizontal="left" vertical="center" wrapText="1"/>
    </xf>
    <xf numFmtId="0" fontId="47" fillId="31" borderId="10" xfId="0" applyFont="1" applyFill="1" applyBorder="1" applyAlignment="1">
      <alignment horizontal="left" wrapText="1"/>
    </xf>
    <xf numFmtId="0" fontId="0" fillId="29" borderId="10" xfId="0" applyFill="1" applyBorder="1" applyAlignment="1">
      <alignment horizontal="center" vertical="center"/>
    </xf>
    <xf numFmtId="0" fontId="0" fillId="29" borderId="12" xfId="0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47" fillId="31" borderId="10" xfId="0" applyFont="1" applyFill="1" applyBorder="1" applyAlignment="1">
      <alignment horizontal="left" vertical="center" wrapText="1"/>
    </xf>
    <xf numFmtId="0" fontId="47" fillId="31" borderId="11" xfId="0" applyFont="1" applyFill="1" applyBorder="1" applyAlignment="1">
      <alignment horizontal="left" vertical="center" wrapText="1"/>
    </xf>
    <xf numFmtId="0" fontId="47" fillId="31" borderId="12" xfId="0" applyFont="1" applyFill="1" applyBorder="1" applyAlignment="1">
      <alignment horizontal="left" vertical="center" wrapText="1"/>
    </xf>
    <xf numFmtId="0" fontId="0" fillId="31" borderId="11" xfId="0" applyFill="1" applyBorder="1" applyAlignment="1">
      <alignment horizontal="left" wrapText="1"/>
    </xf>
    <xf numFmtId="0" fontId="0" fillId="31" borderId="12" xfId="0" applyFill="1" applyBorder="1" applyAlignment="1">
      <alignment horizontal="left" wrapText="1"/>
    </xf>
    <xf numFmtId="0" fontId="51" fillId="0" borderId="19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4" fillId="0" borderId="18" xfId="42" applyFont="1" applyBorder="1" applyAlignment="1">
      <alignment horizontal="left" vertical="center" wrapText="1"/>
    </xf>
    <xf numFmtId="0" fontId="24" fillId="0" borderId="18" xfId="42" applyFont="1" applyBorder="1" applyAlignment="1">
      <alignment horizontal="left" vertical="center"/>
    </xf>
    <xf numFmtId="0" fontId="23" fillId="0" borderId="68" xfId="42" applyFont="1" applyBorder="1" applyAlignment="1">
      <alignment horizontal="right" vertical="center"/>
    </xf>
    <xf numFmtId="0" fontId="23" fillId="25" borderId="29" xfId="42" applyFont="1" applyFill="1" applyBorder="1" applyAlignment="1">
      <alignment horizontal="center" vertical="center"/>
    </xf>
    <xf numFmtId="0" fontId="23" fillId="0" borderId="32" xfId="42" applyNumberFormat="1" applyFont="1" applyBorder="1" applyAlignment="1">
      <alignment horizontal="right" vertical="center"/>
    </xf>
    <xf numFmtId="0" fontId="24" fillId="0" borderId="18" xfId="38" applyFont="1" applyBorder="1" applyAlignment="1">
      <alignment horizontal="left"/>
    </xf>
    <xf numFmtId="0" fontId="24" fillId="25" borderId="28" xfId="42" applyFont="1" applyFill="1" applyBorder="1" applyAlignment="1">
      <alignment horizontal="center" vertical="center"/>
    </xf>
    <xf numFmtId="0" fontId="23" fillId="0" borderId="20" xfId="42" applyFont="1" applyBorder="1" applyAlignment="1">
      <alignment horizontal="left" vertical="center"/>
    </xf>
    <xf numFmtId="0" fontId="24" fillId="0" borderId="14" xfId="38" applyFont="1" applyBorder="1" applyAlignment="1">
      <alignment horizontal="left"/>
    </xf>
    <xf numFmtId="0" fontId="24" fillId="0" borderId="21" xfId="38" applyFont="1" applyBorder="1" applyAlignment="1">
      <alignment horizontal="left"/>
    </xf>
    <xf numFmtId="0" fontId="24" fillId="0" borderId="15" xfId="38" applyFont="1" applyBorder="1" applyAlignment="1">
      <alignment horizontal="left"/>
    </xf>
    <xf numFmtId="0" fontId="23" fillId="0" borderId="64" xfId="42" applyFont="1" applyBorder="1" applyAlignment="1">
      <alignment horizontal="left" vertical="center"/>
    </xf>
    <xf numFmtId="0" fontId="24" fillId="0" borderId="66" xfId="42" applyFont="1" applyBorder="1" applyAlignment="1">
      <alignment horizontal="center" vertical="center"/>
    </xf>
    <xf numFmtId="0" fontId="24" fillId="0" borderId="67" xfId="42" applyFont="1" applyBorder="1" applyAlignment="1">
      <alignment horizontal="center" vertical="center"/>
    </xf>
    <xf numFmtId="0" fontId="3" fillId="29" borderId="0" xfId="35" applyFont="1" applyFill="1" applyAlignment="1"/>
    <xf numFmtId="0" fontId="3" fillId="29" borderId="0" xfId="35" applyFont="1" applyFill="1" applyAlignment="1">
      <alignment horizontal="left"/>
    </xf>
    <xf numFmtId="0" fontId="26" fillId="27" borderId="65" xfId="42" applyFont="1" applyFill="1" applyBorder="1" applyAlignment="1">
      <alignment horizontal="center" vertical="center"/>
    </xf>
    <xf numFmtId="0" fontId="24" fillId="0" borderId="65" xfId="42" applyFont="1" applyBorder="1" applyAlignment="1">
      <alignment horizontal="center" vertical="top"/>
    </xf>
    <xf numFmtId="0" fontId="1" fillId="0" borderId="81" xfId="40" applyFont="1" applyBorder="1" applyAlignment="1">
      <alignment horizontal="center" vertical="center"/>
    </xf>
    <xf numFmtId="0" fontId="1" fillId="0" borderId="82" xfId="40" applyFont="1" applyBorder="1" applyAlignment="1">
      <alignment horizontal="center" vertical="center"/>
    </xf>
    <xf numFmtId="0" fontId="1" fillId="0" borderId="83" xfId="40" applyFont="1" applyBorder="1" applyAlignment="1">
      <alignment horizontal="center" vertical="center"/>
    </xf>
    <xf numFmtId="0" fontId="1" fillId="0" borderId="56" xfId="40" applyFont="1" applyBorder="1" applyAlignment="1">
      <alignment horizontal="center" vertical="center"/>
    </xf>
    <xf numFmtId="10" fontId="3" fillId="0" borderId="84" xfId="40" applyNumberFormat="1" applyFont="1" applyFill="1" applyBorder="1" applyAlignment="1">
      <alignment horizontal="center" vertical="center"/>
    </xf>
    <xf numFmtId="10" fontId="3" fillId="0" borderId="85" xfId="40" applyNumberFormat="1" applyFont="1" applyFill="1" applyBorder="1" applyAlignment="1">
      <alignment horizontal="center" vertical="center"/>
    </xf>
    <xf numFmtId="10" fontId="3" fillId="0" borderId="10" xfId="62" applyNumberFormat="1" applyFont="1" applyBorder="1" applyAlignment="1">
      <alignment horizontal="center" vertical="center"/>
    </xf>
    <xf numFmtId="10" fontId="3" fillId="0" borderId="12" xfId="62" applyNumberFormat="1" applyFont="1" applyBorder="1" applyAlignment="1">
      <alignment horizontal="center" vertical="center"/>
    </xf>
    <xf numFmtId="0" fontId="2" fillId="0" borderId="43" xfId="40" applyFont="1" applyFill="1" applyBorder="1" applyAlignment="1">
      <alignment horizontal="right" vertical="center"/>
    </xf>
    <xf numFmtId="0" fontId="2" fillId="0" borderId="76" xfId="40" applyFont="1" applyFill="1" applyBorder="1" applyAlignment="1">
      <alignment horizontal="right" vertical="center"/>
    </xf>
    <xf numFmtId="10" fontId="3" fillId="0" borderId="78" xfId="62" applyNumberFormat="1" applyFont="1" applyBorder="1" applyAlignment="1">
      <alignment horizontal="center" vertical="center"/>
    </xf>
    <xf numFmtId="10" fontId="3" fillId="0" borderId="79" xfId="62" applyNumberFormat="1" applyFont="1" applyBorder="1" applyAlignment="1">
      <alignment horizontal="center" vertical="center"/>
    </xf>
    <xf numFmtId="0" fontId="3" fillId="0" borderId="41" xfId="40" applyFont="1" applyBorder="1" applyAlignment="1">
      <alignment horizontal="center" vertical="center"/>
    </xf>
    <xf numFmtId="0" fontId="3" fillId="0" borderId="0" xfId="40" applyFont="1" applyBorder="1" applyAlignment="1">
      <alignment horizontal="center" vertical="center"/>
    </xf>
    <xf numFmtId="0" fontId="2" fillId="0" borderId="72" xfId="40" applyFont="1" applyFill="1" applyBorder="1" applyAlignment="1">
      <alignment horizontal="justify" vertical="center" wrapText="1"/>
    </xf>
    <xf numFmtId="0" fontId="2" fillId="0" borderId="46" xfId="40" applyFont="1" applyFill="1" applyBorder="1" applyAlignment="1">
      <alignment horizontal="justify" vertical="center" wrapText="1"/>
    </xf>
    <xf numFmtId="165" fontId="2" fillId="30" borderId="45" xfId="40" applyNumberFormat="1" applyFont="1" applyFill="1" applyBorder="1" applyAlignment="1">
      <alignment horizontal="center" vertical="center" wrapText="1"/>
    </xf>
    <xf numFmtId="165" fontId="2" fillId="30" borderId="72" xfId="40" applyNumberFormat="1" applyFont="1" applyFill="1" applyBorder="1" applyAlignment="1">
      <alignment horizontal="center" vertical="center" wrapText="1"/>
    </xf>
    <xf numFmtId="165" fontId="2" fillId="30" borderId="46" xfId="40" applyNumberFormat="1" applyFont="1" applyFill="1" applyBorder="1" applyAlignment="1">
      <alignment horizontal="center" vertical="center" wrapText="1"/>
    </xf>
    <xf numFmtId="165" fontId="2" fillId="30" borderId="47" xfId="40" applyNumberFormat="1" applyFont="1" applyFill="1" applyBorder="1" applyAlignment="1">
      <alignment horizontal="center" vertical="center" wrapText="1"/>
    </xf>
    <xf numFmtId="165" fontId="2" fillId="30" borderId="19" xfId="40" applyNumberFormat="1" applyFont="1" applyFill="1" applyBorder="1" applyAlignment="1">
      <alignment horizontal="center" vertical="center" wrapText="1"/>
    </xf>
    <xf numFmtId="165" fontId="2" fillId="30" borderId="48" xfId="40" applyNumberFormat="1" applyFont="1" applyFill="1" applyBorder="1" applyAlignment="1">
      <alignment horizontal="center" vertical="center" wrapText="1"/>
    </xf>
    <xf numFmtId="0" fontId="3" fillId="0" borderId="41" xfId="40" applyFont="1" applyFill="1" applyBorder="1" applyAlignment="1">
      <alignment horizontal="center" vertical="center"/>
    </xf>
    <xf numFmtId="0" fontId="3" fillId="0" borderId="0" xfId="40" applyFont="1" applyFill="1" applyBorder="1" applyAlignment="1">
      <alignment horizontal="center" vertical="center"/>
    </xf>
    <xf numFmtId="0" fontId="2" fillId="0" borderId="81" xfId="40" applyFont="1" applyFill="1" applyBorder="1" applyAlignment="1">
      <alignment horizontal="center" vertical="center"/>
    </xf>
    <xf numFmtId="0" fontId="2" fillId="0" borderId="82" xfId="40" applyFont="1" applyFill="1" applyBorder="1" applyAlignment="1">
      <alignment horizontal="center" vertical="center"/>
    </xf>
    <xf numFmtId="0" fontId="2" fillId="0" borderId="52" xfId="40" applyFont="1" applyFill="1" applyBorder="1" applyAlignment="1">
      <alignment horizontal="center" vertical="center"/>
    </xf>
    <xf numFmtId="0" fontId="2" fillId="0" borderId="83" xfId="40" applyFont="1" applyFill="1" applyBorder="1" applyAlignment="1">
      <alignment horizontal="center" vertical="center"/>
    </xf>
    <xf numFmtId="0" fontId="2" fillId="0" borderId="56" xfId="40" applyFont="1" applyFill="1" applyBorder="1" applyAlignment="1">
      <alignment horizontal="center" vertical="center"/>
    </xf>
    <xf numFmtId="0" fontId="2" fillId="0" borderId="55" xfId="40" applyFont="1" applyFill="1" applyBorder="1" applyAlignment="1">
      <alignment horizontal="center" vertical="center"/>
    </xf>
    <xf numFmtId="0" fontId="21" fillId="29" borderId="76" xfId="40" applyFont="1" applyFill="1" applyBorder="1" applyAlignment="1">
      <alignment horizontal="center" vertical="center"/>
    </xf>
    <xf numFmtId="10" fontId="3" fillId="0" borderId="73" xfId="62" applyNumberFormat="1" applyFont="1" applyBorder="1" applyAlignment="1">
      <alignment horizontal="center" vertical="center"/>
    </xf>
    <xf numFmtId="10" fontId="3" fillId="0" borderId="80" xfId="62" applyNumberFormat="1" applyFont="1" applyBorder="1" applyAlignment="1">
      <alignment horizontal="center" vertical="center"/>
    </xf>
    <xf numFmtId="0" fontId="3" fillId="0" borderId="41" xfId="40" applyFont="1" applyBorder="1" applyAlignment="1">
      <alignment vertical="center"/>
    </xf>
    <xf numFmtId="0" fontId="3" fillId="0" borderId="0" xfId="40" applyFont="1" applyBorder="1" applyAlignment="1">
      <alignment vertical="center"/>
    </xf>
    <xf numFmtId="0" fontId="42" fillId="0" borderId="73" xfId="40" applyFont="1" applyBorder="1" applyAlignment="1">
      <alignment horizontal="center"/>
    </xf>
    <xf numFmtId="0" fontId="42" fillId="0" borderId="80" xfId="40" applyFont="1" applyBorder="1" applyAlignment="1">
      <alignment horizontal="center"/>
    </xf>
    <xf numFmtId="4" fontId="41" fillId="0" borderId="0" xfId="40" applyNumberFormat="1" applyFont="1" applyAlignment="1">
      <alignment horizontal="center" wrapText="1"/>
    </xf>
    <xf numFmtId="49" fontId="29" fillId="30" borderId="69" xfId="40" applyNumberFormat="1" applyFont="1" applyFill="1" applyBorder="1" applyAlignment="1">
      <alignment horizontal="center" vertical="center"/>
    </xf>
    <xf numFmtId="49" fontId="29" fillId="30" borderId="70" xfId="40" applyNumberFormat="1" applyFont="1" applyFill="1" applyBorder="1" applyAlignment="1">
      <alignment horizontal="center" vertical="center"/>
    </xf>
    <xf numFmtId="49" fontId="29" fillId="30" borderId="71" xfId="40" applyNumberFormat="1" applyFont="1" applyFill="1" applyBorder="1" applyAlignment="1">
      <alignment horizontal="center" vertical="center"/>
    </xf>
    <xf numFmtId="49" fontId="21" fillId="30" borderId="45" xfId="40" applyNumberFormat="1" applyFont="1" applyFill="1" applyBorder="1" applyAlignment="1">
      <alignment horizontal="center" vertical="center" wrapText="1"/>
    </xf>
    <xf numFmtId="49" fontId="21" fillId="30" borderId="72" xfId="40" applyNumberFormat="1" applyFont="1" applyFill="1" applyBorder="1" applyAlignment="1">
      <alignment horizontal="center" vertical="center" wrapText="1"/>
    </xf>
    <xf numFmtId="49" fontId="21" fillId="30" borderId="73" xfId="40" applyNumberFormat="1" applyFont="1" applyFill="1" applyBorder="1" applyAlignment="1">
      <alignment horizontal="center" vertical="center" wrapText="1"/>
    </xf>
    <xf numFmtId="49" fontId="21" fillId="30" borderId="46" xfId="40" applyNumberFormat="1" applyFont="1" applyFill="1" applyBorder="1" applyAlignment="1">
      <alignment horizontal="center" vertical="center" wrapText="1"/>
    </xf>
    <xf numFmtId="49" fontId="21" fillId="30" borderId="47" xfId="40" applyNumberFormat="1" applyFont="1" applyFill="1" applyBorder="1" applyAlignment="1">
      <alignment horizontal="center" vertical="center" wrapText="1"/>
    </xf>
    <xf numFmtId="49" fontId="21" fillId="30" borderId="19" xfId="40" applyNumberFormat="1" applyFont="1" applyFill="1" applyBorder="1" applyAlignment="1">
      <alignment horizontal="center" vertical="center" wrapText="1"/>
    </xf>
    <xf numFmtId="49" fontId="21" fillId="30" borderId="10" xfId="40" applyNumberFormat="1" applyFont="1" applyFill="1" applyBorder="1" applyAlignment="1">
      <alignment horizontal="center" vertical="center" wrapText="1"/>
    </xf>
    <xf numFmtId="49" fontId="21" fillId="30" borderId="48" xfId="40" applyNumberFormat="1" applyFont="1" applyFill="1" applyBorder="1" applyAlignment="1">
      <alignment horizontal="center" vertical="center" wrapText="1"/>
    </xf>
    <xf numFmtId="0" fontId="21" fillId="0" borderId="74" xfId="40" applyFont="1" applyFill="1" applyBorder="1" applyAlignment="1">
      <alignment horizontal="center" vertical="center"/>
    </xf>
    <xf numFmtId="0" fontId="21" fillId="0" borderId="43" xfId="40" applyFont="1" applyFill="1" applyBorder="1" applyAlignment="1">
      <alignment horizontal="center" vertical="center"/>
    </xf>
    <xf numFmtId="0" fontId="21" fillId="0" borderId="75" xfId="40" applyFont="1" applyFill="1" applyBorder="1" applyAlignment="1">
      <alignment horizontal="center" vertical="center"/>
    </xf>
    <xf numFmtId="0" fontId="21" fillId="0" borderId="76" xfId="40" applyFont="1" applyFill="1" applyBorder="1" applyAlignment="1">
      <alignment horizontal="center" vertical="center"/>
    </xf>
    <xf numFmtId="0" fontId="21" fillId="0" borderId="77" xfId="40" applyFont="1" applyFill="1" applyBorder="1" applyAlignment="1">
      <alignment horizontal="center" vertical="center"/>
    </xf>
    <xf numFmtId="0" fontId="21" fillId="0" borderId="44" xfId="40" applyFont="1" applyFill="1" applyBorder="1" applyAlignment="1">
      <alignment horizontal="center" vertical="center"/>
    </xf>
    <xf numFmtId="0" fontId="21" fillId="29" borderId="78" xfId="40" applyFont="1" applyFill="1" applyBorder="1" applyAlignment="1">
      <alignment horizontal="center" vertical="center"/>
    </xf>
    <xf numFmtId="0" fontId="21" fillId="29" borderId="79" xfId="40" applyFont="1" applyFill="1" applyBorder="1" applyAlignment="1">
      <alignment horizontal="center" vertical="center"/>
    </xf>
    <xf numFmtId="0" fontId="3" fillId="0" borderId="49" xfId="40" applyFont="1" applyBorder="1" applyAlignment="1">
      <alignment horizontal="center" vertical="center"/>
    </xf>
    <xf numFmtId="0" fontId="3" fillId="0" borderId="74" xfId="40" applyFont="1" applyBorder="1" applyAlignment="1">
      <alignment horizontal="center" vertical="center"/>
    </xf>
    <xf numFmtId="0" fontId="3" fillId="0" borderId="50" xfId="40" applyFont="1" applyFill="1" applyBorder="1" applyAlignment="1">
      <alignment horizontal="left" vertical="center"/>
    </xf>
    <xf numFmtId="0" fontId="3" fillId="0" borderId="75" xfId="40" applyFont="1" applyFill="1" applyBorder="1" applyAlignment="1">
      <alignment horizontal="left" vertical="center"/>
    </xf>
    <xf numFmtId="10" fontId="3" fillId="0" borderId="51" xfId="62" applyNumberFormat="1" applyFont="1" applyFill="1" applyBorder="1" applyAlignment="1" applyProtection="1">
      <alignment horizontal="center" vertical="center"/>
      <protection locked="0"/>
    </xf>
    <xf numFmtId="10" fontId="3" fillId="0" borderId="77" xfId="62" applyNumberFormat="1" applyFont="1" applyFill="1" applyBorder="1" applyAlignment="1" applyProtection="1">
      <alignment horizontal="center" vertical="center"/>
      <protection locked="0"/>
    </xf>
    <xf numFmtId="10" fontId="3" fillId="0" borderId="84" xfId="62" applyNumberFormat="1" applyFont="1" applyBorder="1" applyAlignment="1">
      <alignment horizontal="center" vertical="center"/>
    </xf>
    <xf numFmtId="10" fontId="3" fillId="0" borderId="85" xfId="62" applyNumberFormat="1" applyFont="1" applyBorder="1" applyAlignment="1">
      <alignment horizontal="center" vertical="center"/>
    </xf>
    <xf numFmtId="10" fontId="3" fillId="0" borderId="0" xfId="62" applyNumberFormat="1" applyFont="1" applyBorder="1" applyAlignment="1">
      <alignment horizontal="center" vertical="center"/>
    </xf>
    <xf numFmtId="49" fontId="21" fillId="30" borderId="81" xfId="40" applyNumberFormat="1" applyFont="1" applyFill="1" applyBorder="1" applyAlignment="1">
      <alignment horizontal="center" vertical="center" wrapText="1"/>
    </xf>
    <xf numFmtId="49" fontId="21" fillId="30" borderId="82" xfId="40" applyNumberFormat="1" applyFont="1" applyFill="1" applyBorder="1" applyAlignment="1">
      <alignment horizontal="center" vertical="center" wrapText="1"/>
    </xf>
    <xf numFmtId="49" fontId="21" fillId="30" borderId="52" xfId="40" applyNumberFormat="1" applyFont="1" applyFill="1" applyBorder="1" applyAlignment="1">
      <alignment horizontal="center" vertical="center" wrapText="1"/>
    </xf>
    <xf numFmtId="10" fontId="30" fillId="0" borderId="49" xfId="62" applyNumberFormat="1" applyFont="1" applyBorder="1" applyAlignment="1">
      <alignment horizontal="center" vertical="center" wrapText="1"/>
    </xf>
    <xf numFmtId="10" fontId="30" fillId="0" borderId="86" xfId="62" applyNumberFormat="1" applyFont="1" applyBorder="1" applyAlignment="1">
      <alignment horizontal="center" vertical="center" wrapText="1"/>
    </xf>
    <xf numFmtId="0" fontId="45" fillId="0" borderId="50" xfId="40" applyFont="1" applyBorder="1" applyAlignment="1">
      <alignment horizontal="center" vertical="center" wrapText="1"/>
    </xf>
    <xf numFmtId="0" fontId="45" fillId="0" borderId="87" xfId="40" applyFont="1" applyBorder="1" applyAlignment="1">
      <alignment horizontal="center" vertical="center" wrapText="1"/>
    </xf>
    <xf numFmtId="0" fontId="45" fillId="0" borderId="51" xfId="40" applyFont="1" applyBorder="1" applyAlignment="1">
      <alignment horizontal="center" vertical="center" wrapText="1"/>
    </xf>
    <xf numFmtId="0" fontId="45" fillId="0" borderId="88" xfId="40" applyFont="1" applyBorder="1" applyAlignment="1">
      <alignment horizontal="center" vertical="center" wrapText="1"/>
    </xf>
  </cellXfs>
  <cellStyles count="63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 2" xfId="31"/>
    <cellStyle name="Moeda 2 2" xfId="32"/>
    <cellStyle name="Moeda 3" xfId="33"/>
    <cellStyle name="Neutra" xfId="34" builtinId="28" customBuiltin="1"/>
    <cellStyle name="Normal" xfId="0" builtinId="0"/>
    <cellStyle name="Normal 10" xfId="35"/>
    <cellStyle name="Normal 2" xfId="36"/>
    <cellStyle name="Normal 2 2" xfId="37"/>
    <cellStyle name="Normal 2 3" xfId="38"/>
    <cellStyle name="Normal 3" xfId="39"/>
    <cellStyle name="Normal 6" xfId="40"/>
    <cellStyle name="Normal_Estrutura_de_preço_-_CODEVASF_versão8" xfId="41"/>
    <cellStyle name="Normal_PP-VI" xfId="42"/>
    <cellStyle name="Nota" xfId="43" builtinId="10" customBuiltin="1"/>
    <cellStyle name="Porcentagem 2" xfId="44"/>
    <cellStyle name="Saída" xfId="45" builtinId="21" customBuiltin="1"/>
    <cellStyle name="Separador de milhares 2" xfId="46"/>
    <cellStyle name="Separador de milhares 2 2" xfId="47"/>
    <cellStyle name="Separador de milhares 2 2 2" xfId="48"/>
    <cellStyle name="Separador de milhares 3" xfId="49"/>
    <cellStyle name="Separador de milhares 4" xfId="50"/>
    <cellStyle name="Separador de milhares 5" xfId="51"/>
    <cellStyle name="Separador de milhares 6" xfId="52"/>
    <cellStyle name="Separador de milhares 7" xfId="53"/>
    <cellStyle name="Texto de Aviso" xfId="54" builtinId="11" customBuiltin="1"/>
    <cellStyle name="Texto Explicativo" xfId="55" builtinId="53" customBuiltin="1"/>
    <cellStyle name="Título" xfId="56" builtinId="15" customBuiltin="1"/>
    <cellStyle name="Título 1" xfId="57" builtinId="16" customBuiltin="1"/>
    <cellStyle name="Título 2" xfId="58" builtinId="17" customBuiltin="1"/>
    <cellStyle name="Título 3" xfId="59" builtinId="18" customBuiltin="1"/>
    <cellStyle name="Título 4" xfId="60" builtinId="19" customBuiltin="1"/>
    <cellStyle name="Total" xfId="61" builtinId="25" customBuiltin="1"/>
    <cellStyle name="Vírgula 6" xfId="62"/>
  </cellStyles>
  <dxfs count="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naldo.filho/Documents/BKP_Arnaldo/Arnaldo%20Dantas%20de%20Araujo%20Filho/Arnaldo/Or&#231;amento/2016/Comportas%20Baixio%20de%20Irec&#234;/Licita&#231;&#227;o/Planilha%20Or&#231;ament&#225;ria%20-%20Anexo%20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rojeto%20Caititua%20a%20Lagoas\ZE%20COSTA%202010\PPBR%20O&amp;M%202010\Planilhas%20de%20O%20e%20M%20%20-%20O&amp;M%20PPBR%20vers&#227;o%20final%2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Baixo%20Acara&#250;\Relat&#243;rio%20de%20S&#237;ntese\Relat&#243;rio%20Final%20(Guy)\Planilhas%20Or&#231;amento\Pr%20Eta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PROJETEC\SOUSA\Varzeas%20de%20Sousa\K2%20Varzeas%20de%20Sousa\Pr%20Etap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ONTAL2\Vira%20Beiju\Documents%20and%20Settings\ilsa.lima\Meus%20documentos\GRD-UEP\GRD-UEP%202009\PLANILHAS\Joca%20Marques\UNIDADES%20ESCOLARES\escola\Or&#231;am_Escola%202%20salas_Joca%20Marques-M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erviços"/>
      <sheetName val="Comp- Serviços Preliminares"/>
      <sheetName val="Detalhamento - Elétrica - CN'S"/>
      <sheetName val="Comp- Elétrica - CN'S"/>
      <sheetName val="Comp- Equipamentos - CN'S"/>
      <sheetName val="Detalhamento - Obras Civis"/>
      <sheetName val="Comp-Obras Civis"/>
      <sheetName val="PFS_VIII Det_ Enc_ Soc_ (2)"/>
      <sheetName val="BDI - Material"/>
      <sheetName val="BDI-Servi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A5" t="str">
            <v>PLANILHA - SERVIÇOS DE CONSTRUÇÃO CIVIL</v>
          </cell>
        </row>
        <row r="6">
          <cell r="A6" t="str">
            <v>ITEM</v>
          </cell>
          <cell r="B6" t="str">
            <v xml:space="preserve">DESCRIÇÃO DOS SERVIÇOS </v>
          </cell>
          <cell r="C6" t="str">
            <v>UNID</v>
          </cell>
          <cell r="D6" t="str">
            <v>QUANT</v>
          </cell>
          <cell r="F6" t="str">
            <v>PREÇO TOTAL</v>
          </cell>
        </row>
        <row r="7">
          <cell r="A7" t="str">
            <v>04.01</v>
          </cell>
          <cell r="B7" t="str">
            <v>Obras Civis do CN-01</v>
          </cell>
        </row>
        <row r="8">
          <cell r="A8" t="str">
            <v>04.01.01</v>
          </cell>
          <cell r="B8" t="str">
            <v>Visor fixo com esquadria de alumínio e vidro liso 4mm</v>
          </cell>
          <cell r="C8" t="str">
            <v>m²</v>
          </cell>
          <cell r="D8">
            <v>7.8</v>
          </cell>
          <cell r="E8">
            <v>226.25</v>
          </cell>
          <cell r="F8">
            <v>1764.75</v>
          </cell>
        </row>
        <row r="9">
          <cell r="A9" t="str">
            <v>04.01.02</v>
          </cell>
          <cell r="B9" t="str">
            <v xml:space="preserve">Calha chapa galvanizada nun 24, L = 33 cm </v>
          </cell>
          <cell r="C9" t="str">
            <v>m</v>
          </cell>
          <cell r="D9">
            <v>27</v>
          </cell>
          <cell r="E9">
            <v>31.36</v>
          </cell>
          <cell r="F9">
            <v>846.72</v>
          </cell>
        </row>
        <row r="10">
          <cell r="A10" t="str">
            <v>04.01.03</v>
          </cell>
          <cell r="B10" t="str">
            <v>Graute para peças 1°, 2º Estágio</v>
          </cell>
          <cell r="C10" t="str">
            <v>m³</v>
          </cell>
          <cell r="D10">
            <v>4</v>
          </cell>
          <cell r="E10">
            <v>448.06</v>
          </cell>
          <cell r="F10">
            <v>1792.24</v>
          </cell>
        </row>
        <row r="11">
          <cell r="A11" t="str">
            <v>04.01.04</v>
          </cell>
          <cell r="B11" t="str">
            <v>Concreto de 2º Estágio autoadensavel 40 mpa</v>
          </cell>
          <cell r="C11" t="str">
            <v>m³</v>
          </cell>
          <cell r="D11">
            <v>12</v>
          </cell>
          <cell r="E11">
            <v>504.48</v>
          </cell>
          <cell r="F11">
            <v>6053.76</v>
          </cell>
        </row>
        <row r="12">
          <cell r="B12" t="str">
            <v>SutTotal item 04.01.01/04.01.02</v>
          </cell>
          <cell r="F12">
            <v>10457.470000000001</v>
          </cell>
        </row>
        <row r="13">
          <cell r="A13" t="str">
            <v>04.01.03</v>
          </cell>
          <cell r="B13" t="str">
            <v>Remoção de Ensecadeiras</v>
          </cell>
          <cell r="C13" t="str">
            <v>m³</v>
          </cell>
          <cell r="D13">
            <v>1000</v>
          </cell>
          <cell r="E13">
            <v>7.78</v>
          </cell>
          <cell r="F13">
            <v>7780</v>
          </cell>
        </row>
        <row r="14">
          <cell r="B14" t="str">
            <v>SutTotal item 04.01.03</v>
          </cell>
          <cell r="F14">
            <v>7780</v>
          </cell>
        </row>
        <row r="16">
          <cell r="A16" t="str">
            <v>04.01.04</v>
          </cell>
          <cell r="B16" t="str">
            <v>Urbanização da Área do Entorno do Abrigo CN-01</v>
          </cell>
        </row>
        <row r="17">
          <cell r="A17" t="str">
            <v>04.01.04.01</v>
          </cell>
          <cell r="B17" t="str">
            <v>Meia cana de concreto, diâmetro = 0,30m</v>
          </cell>
          <cell r="C17" t="str">
            <v>m</v>
          </cell>
          <cell r="D17">
            <v>90</v>
          </cell>
          <cell r="E17">
            <v>52.78</v>
          </cell>
          <cell r="F17">
            <v>4750.2</v>
          </cell>
        </row>
        <row r="18">
          <cell r="A18" t="str">
            <v>04.01.04.02</v>
          </cell>
          <cell r="B18" t="str">
            <v>Meio-fio de concreto</v>
          </cell>
          <cell r="C18" t="str">
            <v>m</v>
          </cell>
          <cell r="D18">
            <v>100</v>
          </cell>
          <cell r="E18">
            <v>46.02</v>
          </cell>
          <cell r="F18">
            <v>4602</v>
          </cell>
        </row>
        <row r="19">
          <cell r="A19" t="str">
            <v>04.01.04.03</v>
          </cell>
          <cell r="B19" t="str">
            <v>Cerca de delimitação área CN-01, conforme proj. anexo (mourão de concreto e arame farpado com 9 fios)</v>
          </cell>
          <cell r="C19" t="str">
            <v>m</v>
          </cell>
          <cell r="D19">
            <v>130</v>
          </cell>
          <cell r="E19">
            <v>42.8</v>
          </cell>
          <cell r="F19">
            <v>5564</v>
          </cell>
        </row>
        <row r="20">
          <cell r="A20" t="str">
            <v>04.01.04.04</v>
          </cell>
          <cell r="B20" t="str">
            <v>Fornecimento e espalhamento de brita n°01 na área externa do Abrigo CN-01</v>
          </cell>
          <cell r="C20" t="str">
            <v>m³</v>
          </cell>
          <cell r="D20">
            <v>11.19</v>
          </cell>
          <cell r="E20">
            <v>64.290000000000006</v>
          </cell>
          <cell r="F20">
            <v>719.41</v>
          </cell>
        </row>
        <row r="21">
          <cell r="B21" t="str">
            <v>SutTotal item 04.01.04</v>
          </cell>
          <cell r="F21">
            <v>15635.61</v>
          </cell>
        </row>
        <row r="23">
          <cell r="B23" t="str">
            <v>TOTAL ITEM 04.01</v>
          </cell>
          <cell r="F23">
            <v>33873.08</v>
          </cell>
        </row>
        <row r="25">
          <cell r="A25" t="str">
            <v>04.02</v>
          </cell>
          <cell r="B25" t="str">
            <v>Construção do Abrigo do CN-02</v>
          </cell>
        </row>
        <row r="26">
          <cell r="A26" t="str">
            <v>04.02.01</v>
          </cell>
          <cell r="B26" t="str">
            <v>Construção do Abrigo das Unidades Hidáulicas do Painel da Automação e da Entrada de Energia Coelba, conforme Projeto anexo</v>
          </cell>
          <cell r="C26" t="str">
            <v>m²</v>
          </cell>
          <cell r="D26">
            <v>70</v>
          </cell>
        </row>
        <row r="27">
          <cell r="A27" t="str">
            <v>04.02.01.01</v>
          </cell>
          <cell r="B27" t="str">
            <v>Escavação mecânica, mat. 1a. Cat. Prof. Até 3m, c/ depos. Lateral</v>
          </cell>
          <cell r="C27" t="str">
            <v>m³</v>
          </cell>
          <cell r="D27">
            <v>4.0999999999999996</v>
          </cell>
          <cell r="E27">
            <v>3.52</v>
          </cell>
          <cell r="F27">
            <v>14.43</v>
          </cell>
        </row>
        <row r="28">
          <cell r="A28" t="str">
            <v>04.02.01.02</v>
          </cell>
          <cell r="B28" t="str">
            <v>Escavação manual, mat. 2a. Cat. Prof. Até 3m, c/ depos. Lateral - Radier e sapatas</v>
          </cell>
          <cell r="C28" t="str">
            <v>m³</v>
          </cell>
          <cell r="D28">
            <v>5.5</v>
          </cell>
          <cell r="E28">
            <v>68.95</v>
          </cell>
          <cell r="F28">
            <v>379.23</v>
          </cell>
        </row>
        <row r="29">
          <cell r="A29" t="str">
            <v>04.02.01.03</v>
          </cell>
          <cell r="B29" t="str">
            <v>Reaterro manual, c/ areia até Get./Sup.tubo + 0,30 cm</v>
          </cell>
          <cell r="C29" t="str">
            <v>m³</v>
          </cell>
          <cell r="D29">
            <v>5</v>
          </cell>
          <cell r="E29">
            <v>34.47</v>
          </cell>
          <cell r="F29">
            <v>172.35</v>
          </cell>
        </row>
        <row r="30">
          <cell r="A30" t="str">
            <v>04.02.01.04</v>
          </cell>
          <cell r="B30" t="str">
            <v>Concreto magro para regularização, fck = 9 Mpa</v>
          </cell>
          <cell r="C30" t="str">
            <v>m³</v>
          </cell>
          <cell r="D30">
            <v>10.5</v>
          </cell>
          <cell r="E30">
            <v>430.27</v>
          </cell>
          <cell r="F30">
            <v>4517.84</v>
          </cell>
        </row>
        <row r="31">
          <cell r="A31" t="str">
            <v>04.02.01.05</v>
          </cell>
          <cell r="B31" t="str">
            <v>Forma p/ concreto estrutural/tampa</v>
          </cell>
          <cell r="C31" t="str">
            <v>m²</v>
          </cell>
          <cell r="D31">
            <v>81.400000000000006</v>
          </cell>
          <cell r="E31">
            <v>71.81</v>
          </cell>
          <cell r="F31">
            <v>5845.33</v>
          </cell>
        </row>
        <row r="32">
          <cell r="A32" t="str">
            <v>04.02.01.06</v>
          </cell>
          <cell r="B32" t="str">
            <v>Aço especial CA-50/60</v>
          </cell>
          <cell r="C32" t="str">
            <v>kg</v>
          </cell>
          <cell r="D32">
            <v>401</v>
          </cell>
          <cell r="E32">
            <v>9.41</v>
          </cell>
          <cell r="F32">
            <v>3773.41</v>
          </cell>
        </row>
        <row r="33">
          <cell r="A33" t="str">
            <v>04.02.01.07</v>
          </cell>
          <cell r="B33" t="str">
            <v>Concreto estrutural, fck = 18 Mpa</v>
          </cell>
          <cell r="C33" t="str">
            <v>m³</v>
          </cell>
          <cell r="D33">
            <v>4.7</v>
          </cell>
          <cell r="E33">
            <v>512.80999999999995</v>
          </cell>
          <cell r="F33">
            <v>2410.21</v>
          </cell>
        </row>
        <row r="34">
          <cell r="A34" t="str">
            <v>04.02.01.08</v>
          </cell>
          <cell r="B34" t="str">
            <v>Alvenaria de pedra argamassada</v>
          </cell>
          <cell r="C34" t="str">
            <v>m³</v>
          </cell>
          <cell r="D34">
            <v>4.0999999999999996</v>
          </cell>
          <cell r="E34">
            <v>458.19</v>
          </cell>
          <cell r="F34">
            <v>1878.58</v>
          </cell>
        </row>
        <row r="35">
          <cell r="A35" t="str">
            <v>04.02.01.09</v>
          </cell>
          <cell r="B35" t="str">
            <v>Alvenaria de tijolo com revestimento</v>
          </cell>
          <cell r="C35" t="str">
            <v>m²</v>
          </cell>
          <cell r="D35">
            <v>101.1</v>
          </cell>
          <cell r="E35">
            <v>164.06</v>
          </cell>
          <cell r="F35">
            <v>16586.47</v>
          </cell>
        </row>
        <row r="36">
          <cell r="A36" t="str">
            <v>04.02.01.10</v>
          </cell>
          <cell r="B36" t="str">
            <v>Assentamento de Forro de PVC, branco</v>
          </cell>
          <cell r="C36" t="str">
            <v>m²</v>
          </cell>
          <cell r="D36">
            <v>70</v>
          </cell>
          <cell r="E36">
            <v>64.83</v>
          </cell>
          <cell r="F36">
            <v>4538.1000000000004</v>
          </cell>
        </row>
        <row r="37">
          <cell r="A37" t="str">
            <v>04.02.01.11</v>
          </cell>
          <cell r="B37" t="str">
            <v>Cobertura com telha kalhetão e estrutura de madeira</v>
          </cell>
          <cell r="C37" t="str">
            <v>m²</v>
          </cell>
          <cell r="D37">
            <v>93.5</v>
          </cell>
          <cell r="E37">
            <v>134.32</v>
          </cell>
          <cell r="F37">
            <v>12558.92</v>
          </cell>
        </row>
        <row r="38">
          <cell r="A38" t="str">
            <v>04.02.01.12</v>
          </cell>
          <cell r="B38" t="str">
            <v>Cobogó com tela de 3,0mm</v>
          </cell>
          <cell r="C38" t="str">
            <v>m²</v>
          </cell>
          <cell r="D38">
            <v>5.55</v>
          </cell>
          <cell r="E38">
            <v>124.99</v>
          </cell>
          <cell r="F38">
            <v>693.69</v>
          </cell>
        </row>
        <row r="39">
          <cell r="A39" t="str">
            <v>04.02.01.13</v>
          </cell>
          <cell r="B39" t="str">
            <v>Piso tipo Vinil Preto Emborrachado 30x30cm</v>
          </cell>
          <cell r="C39" t="str">
            <v>m²</v>
          </cell>
          <cell r="D39">
            <v>70</v>
          </cell>
          <cell r="E39">
            <v>96.58</v>
          </cell>
          <cell r="F39">
            <v>6760.6</v>
          </cell>
        </row>
        <row r="40">
          <cell r="A40" t="str">
            <v>04.02.01.14</v>
          </cell>
          <cell r="B40" t="str">
            <v>Porta dupla de ferro</v>
          </cell>
          <cell r="C40" t="str">
            <v>m²</v>
          </cell>
          <cell r="D40">
            <v>7.8</v>
          </cell>
          <cell r="E40">
            <v>612.86</v>
          </cell>
          <cell r="F40">
            <v>4780.3100000000004</v>
          </cell>
        </row>
        <row r="41">
          <cell r="A41" t="str">
            <v>04.02.01.15</v>
          </cell>
          <cell r="B41" t="str">
            <v>Visor fixo com esquadria de alumínio e vidro liso 4mm</v>
          </cell>
          <cell r="C41" t="str">
            <v>m²</v>
          </cell>
          <cell r="D41">
            <v>7.8</v>
          </cell>
          <cell r="E41">
            <v>226.25</v>
          </cell>
          <cell r="F41">
            <v>1764.75</v>
          </cell>
        </row>
        <row r="42">
          <cell r="A42" t="str">
            <v>04.02.01.16</v>
          </cell>
          <cell r="B42" t="str">
            <v xml:space="preserve">Pintura em branco, tinta PVA </v>
          </cell>
          <cell r="C42" t="str">
            <v>m²</v>
          </cell>
          <cell r="D42">
            <v>202.2</v>
          </cell>
          <cell r="E42">
            <v>23.61</v>
          </cell>
          <cell r="F42">
            <v>4773.9399999999996</v>
          </cell>
        </row>
        <row r="43">
          <cell r="A43" t="str">
            <v>04.02.01.17</v>
          </cell>
          <cell r="B43" t="str">
            <v>Pintura, esmalte sintético</v>
          </cell>
          <cell r="C43" t="str">
            <v>m²</v>
          </cell>
          <cell r="D43">
            <v>15.6</v>
          </cell>
          <cell r="E43">
            <v>28.1</v>
          </cell>
          <cell r="F43">
            <v>438.36</v>
          </cell>
        </row>
        <row r="44">
          <cell r="A44" t="str">
            <v>04.02.01.18</v>
          </cell>
          <cell r="B44" t="str">
            <v>Portão de tela metálica, 2 folhas, 5,00 x 3,20m</v>
          </cell>
          <cell r="C44" t="str">
            <v>m²</v>
          </cell>
          <cell r="D44">
            <v>16</v>
          </cell>
          <cell r="E44">
            <v>612.86</v>
          </cell>
          <cell r="F44">
            <v>9805.76</v>
          </cell>
        </row>
        <row r="45">
          <cell r="A45" t="str">
            <v>04.02.01.19</v>
          </cell>
          <cell r="B45" t="str">
            <v>Cerca com mourões de concreto, conforme proj. anexo (mourão de concreto e arame farpado com 9 fios)</v>
          </cell>
          <cell r="C45" t="str">
            <v>m</v>
          </cell>
          <cell r="D45">
            <v>87</v>
          </cell>
          <cell r="E45">
            <v>42.8</v>
          </cell>
          <cell r="F45">
            <v>3723.6</v>
          </cell>
        </row>
        <row r="46">
          <cell r="A46" t="str">
            <v>04.02.01.20</v>
          </cell>
          <cell r="B46" t="str">
            <v xml:space="preserve">Calha chapa galvanizada nun 24, L = 33 cm </v>
          </cell>
          <cell r="C46" t="str">
            <v>m</v>
          </cell>
          <cell r="D46">
            <v>27</v>
          </cell>
          <cell r="E46">
            <v>31.36</v>
          </cell>
          <cell r="F46">
            <v>846.72</v>
          </cell>
        </row>
        <row r="47">
          <cell r="A47" t="str">
            <v>04.02.01.21</v>
          </cell>
          <cell r="B47" t="str">
            <v>Esquadrias alumínio</v>
          </cell>
          <cell r="C47" t="str">
            <v>m²</v>
          </cell>
          <cell r="D47">
            <v>2.5</v>
          </cell>
          <cell r="E47">
            <v>414.48</v>
          </cell>
          <cell r="F47">
            <v>1036.2</v>
          </cell>
        </row>
        <row r="48">
          <cell r="A48" t="str">
            <v>04.02.01.22</v>
          </cell>
          <cell r="B48" t="str">
            <v>Chapisco com emboço e reboco paulista</v>
          </cell>
          <cell r="C48" t="str">
            <v>m²</v>
          </cell>
          <cell r="D48">
            <v>143.69999999999999</v>
          </cell>
          <cell r="E48">
            <v>9.15</v>
          </cell>
          <cell r="F48">
            <v>1314.86</v>
          </cell>
        </row>
        <row r="49">
          <cell r="B49" t="str">
            <v>SutTotal item 04.02.01</v>
          </cell>
          <cell r="F49">
            <v>88613.66</v>
          </cell>
        </row>
        <row r="51">
          <cell r="A51" t="str">
            <v>04.02.02</v>
          </cell>
          <cell r="B51" t="str">
            <v>Obras Civis do CN-02</v>
          </cell>
        </row>
        <row r="52">
          <cell r="A52" t="str">
            <v>04.02.02.01</v>
          </cell>
          <cell r="B52" t="str">
            <v>Concreto de 2º Estágio na estrutura do CN-02</v>
          </cell>
          <cell r="C52" t="str">
            <v>m³</v>
          </cell>
          <cell r="D52">
            <v>10</v>
          </cell>
          <cell r="E52">
            <v>373.31</v>
          </cell>
          <cell r="F52">
            <v>3733.1</v>
          </cell>
        </row>
        <row r="53">
          <cell r="A53" t="str">
            <v>04.02.02.02</v>
          </cell>
          <cell r="B53" t="str">
            <v>Concreto estrutural, fck = 18 Mpa</v>
          </cell>
          <cell r="C53" t="str">
            <v>m³</v>
          </cell>
          <cell r="D53">
            <v>18</v>
          </cell>
          <cell r="E53">
            <v>512.80999999999995</v>
          </cell>
          <cell r="F53">
            <v>9230.58</v>
          </cell>
        </row>
        <row r="54">
          <cell r="A54" t="str">
            <v>04.02.02.03</v>
          </cell>
          <cell r="B54" t="str">
            <v>Forma p/ concreto estrutural/tampa</v>
          </cell>
          <cell r="C54" t="str">
            <v>m²</v>
          </cell>
          <cell r="D54">
            <v>40</v>
          </cell>
          <cell r="E54">
            <v>71.81</v>
          </cell>
          <cell r="F54">
            <v>2872.4</v>
          </cell>
        </row>
        <row r="55">
          <cell r="A55" t="str">
            <v>04.02.02.04</v>
          </cell>
          <cell r="B55" t="str">
            <v>Aço especial CA-50/60</v>
          </cell>
          <cell r="C55" t="str">
            <v>kg</v>
          </cell>
          <cell r="D55">
            <v>1350</v>
          </cell>
          <cell r="E55">
            <v>9.41</v>
          </cell>
          <cell r="F55">
            <v>12703.5</v>
          </cell>
        </row>
        <row r="56">
          <cell r="A56" t="str">
            <v>04.02.02.05</v>
          </cell>
          <cell r="B56" t="str">
            <v>Dem.Concreto Armado c/ Martelo Pneum.</v>
          </cell>
          <cell r="C56" t="str">
            <v>m³</v>
          </cell>
          <cell r="D56">
            <v>12</v>
          </cell>
          <cell r="E56">
            <v>691.99</v>
          </cell>
          <cell r="F56">
            <v>8303.8799999999992</v>
          </cell>
        </row>
        <row r="57">
          <cell r="A57" t="str">
            <v>04.02.02.06</v>
          </cell>
          <cell r="B57" t="str">
            <v>Concreto simples (fck=15MPa) com armação superficial</v>
          </cell>
          <cell r="C57" t="str">
            <v>m³</v>
          </cell>
          <cell r="D57">
            <v>12</v>
          </cell>
          <cell r="E57">
            <v>1945.39</v>
          </cell>
          <cell r="F57">
            <v>23344.68</v>
          </cell>
        </row>
        <row r="58">
          <cell r="A58" t="str">
            <v>04.02.02.07</v>
          </cell>
          <cell r="B58" t="str">
            <v>Cimbramento de madeira</v>
          </cell>
          <cell r="C58" t="str">
            <v>m³</v>
          </cell>
          <cell r="D58">
            <v>90</v>
          </cell>
          <cell r="E58">
            <v>53.34</v>
          </cell>
          <cell r="F58">
            <v>4800.6000000000004</v>
          </cell>
        </row>
        <row r="59">
          <cell r="A59" t="str">
            <v>04.02.02.08</v>
          </cell>
          <cell r="B59" t="str">
            <v xml:space="preserve">Pintura em branco, tinta PVA </v>
          </cell>
          <cell r="C59" t="str">
            <v>m²</v>
          </cell>
          <cell r="D59">
            <v>170</v>
          </cell>
          <cell r="E59">
            <v>23.61</v>
          </cell>
          <cell r="F59">
            <v>4013.7</v>
          </cell>
        </row>
        <row r="60">
          <cell r="A60" t="str">
            <v>04.02.02.09</v>
          </cell>
          <cell r="B60" t="str">
            <v>Graute para peças 1°, 2º  estágio</v>
          </cell>
          <cell r="C60" t="str">
            <v>m³</v>
          </cell>
          <cell r="D60">
            <v>4</v>
          </cell>
          <cell r="E60">
            <v>448.06</v>
          </cell>
          <cell r="F60">
            <v>1792.24</v>
          </cell>
        </row>
        <row r="61">
          <cell r="A61" t="str">
            <v>04.02.02.10</v>
          </cell>
          <cell r="B61" t="str">
            <v xml:space="preserve">Concreto de 2º Estágio autoadensavel 40 mpa </v>
          </cell>
          <cell r="C61" t="str">
            <v>m³</v>
          </cell>
          <cell r="D61">
            <v>12</v>
          </cell>
          <cell r="E61">
            <v>504.48</v>
          </cell>
          <cell r="F61">
            <v>6053.76</v>
          </cell>
        </row>
        <row r="62">
          <cell r="A62" t="str">
            <v>04.02.02.11</v>
          </cell>
          <cell r="B62" t="str">
            <v>Graute do caminho de rolamento do portico</v>
          </cell>
          <cell r="C62" t="str">
            <v>m³</v>
          </cell>
          <cell r="D62">
            <v>1</v>
          </cell>
          <cell r="E62">
            <v>448.06</v>
          </cell>
          <cell r="F62">
            <v>448.06</v>
          </cell>
        </row>
        <row r="63">
          <cell r="B63" t="str">
            <v>SubTotal item 04.02.02</v>
          </cell>
          <cell r="F63">
            <v>77296.5</v>
          </cell>
        </row>
        <row r="65">
          <cell r="A65" t="str">
            <v>04.02.03</v>
          </cell>
          <cell r="B65" t="str">
            <v>Remoção de Ensecadeiras</v>
          </cell>
          <cell r="C65" t="str">
            <v>m³</v>
          </cell>
          <cell r="D65">
            <v>1000</v>
          </cell>
          <cell r="E65">
            <v>7.78</v>
          </cell>
          <cell r="F65">
            <v>7780</v>
          </cell>
        </row>
        <row r="66">
          <cell r="A66" t="str">
            <v>04.02.04</v>
          </cell>
          <cell r="B66" t="str">
            <v xml:space="preserve">Construção  de Ensecadeiras/alvenaria mista </v>
          </cell>
          <cell r="C66" t="str">
            <v>m²</v>
          </cell>
          <cell r="D66">
            <v>40</v>
          </cell>
          <cell r="E66">
            <v>371</v>
          </cell>
          <cell r="F66">
            <v>14840</v>
          </cell>
        </row>
        <row r="67">
          <cell r="A67" t="str">
            <v>04.02.05</v>
          </cell>
          <cell r="B67" t="str">
            <v>Construção  de Ensecadeiras com saco de areia</v>
          </cell>
          <cell r="C67" t="str">
            <v>m³</v>
          </cell>
          <cell r="D67">
            <v>600</v>
          </cell>
          <cell r="E67">
            <v>183.92</v>
          </cell>
          <cell r="F67">
            <v>110352</v>
          </cell>
        </row>
        <row r="68">
          <cell r="A68" t="str">
            <v>04.02.06</v>
          </cell>
          <cell r="B68" t="str">
            <v>Momento de Transporte de areia</v>
          </cell>
          <cell r="C68" t="str">
            <v>m³xkm</v>
          </cell>
          <cell r="D68">
            <v>1800</v>
          </cell>
          <cell r="E68">
            <v>1.66</v>
          </cell>
          <cell r="F68">
            <v>2988</v>
          </cell>
        </row>
        <row r="69">
          <cell r="A69" t="str">
            <v>04.02.07</v>
          </cell>
          <cell r="B69" t="str">
            <v>Limpeza do local de trabalho da montagem das comportas</v>
          </cell>
          <cell r="C69" t="str">
            <v>m²</v>
          </cell>
          <cell r="D69">
            <v>60</v>
          </cell>
          <cell r="E69">
            <v>69.72</v>
          </cell>
          <cell r="F69">
            <v>4183.2</v>
          </cell>
        </row>
        <row r="70">
          <cell r="B70" t="str">
            <v>SutTotal item 6.2</v>
          </cell>
          <cell r="F70">
            <v>140143.20000000001</v>
          </cell>
        </row>
        <row r="72">
          <cell r="A72" t="str">
            <v>04.02.07</v>
          </cell>
          <cell r="B72" t="str">
            <v>Urbanização da Área do Entorno do Abrigo CN-02</v>
          </cell>
        </row>
        <row r="73">
          <cell r="A73" t="str">
            <v>04.02.07.01</v>
          </cell>
          <cell r="B73" t="str">
            <v>Meia cana de concreto, diâmetro = 0,30m</v>
          </cell>
          <cell r="C73" t="str">
            <v>m</v>
          </cell>
          <cell r="D73">
            <v>90</v>
          </cell>
          <cell r="E73">
            <v>52.78</v>
          </cell>
          <cell r="F73">
            <v>4750.2</v>
          </cell>
        </row>
        <row r="74">
          <cell r="A74" t="str">
            <v>04.02.07.02</v>
          </cell>
          <cell r="B74" t="str">
            <v>Meio-fio de concreto</v>
          </cell>
          <cell r="C74" t="str">
            <v>m</v>
          </cell>
          <cell r="D74">
            <v>100</v>
          </cell>
          <cell r="E74">
            <v>46.02</v>
          </cell>
          <cell r="F74">
            <v>4602</v>
          </cell>
        </row>
        <row r="75">
          <cell r="A75" t="str">
            <v>04.02.07.03</v>
          </cell>
          <cell r="B75" t="str">
            <v>Cerca de delimitação de área (mourão de concreto e arame farpado com 9 fios)</v>
          </cell>
          <cell r="C75" t="str">
            <v>m</v>
          </cell>
          <cell r="D75">
            <v>130</v>
          </cell>
          <cell r="E75">
            <v>42.8</v>
          </cell>
          <cell r="F75">
            <v>5564</v>
          </cell>
        </row>
        <row r="76">
          <cell r="A76" t="str">
            <v>04.02.07.04</v>
          </cell>
          <cell r="B76" t="str">
            <v>Fornecimento e espalhamento de brita n°01 na área externa</v>
          </cell>
          <cell r="C76" t="str">
            <v>m³</v>
          </cell>
          <cell r="D76">
            <v>11.19</v>
          </cell>
          <cell r="E76">
            <v>64.290000000000006</v>
          </cell>
          <cell r="F76">
            <v>719.41</v>
          </cell>
        </row>
        <row r="77">
          <cell r="B77" t="str">
            <v>SutTotal item 04.02.07</v>
          </cell>
          <cell r="F77">
            <v>15635.61</v>
          </cell>
        </row>
        <row r="79">
          <cell r="B79" t="str">
            <v>TOTAL ITEM 04.02</v>
          </cell>
          <cell r="F79">
            <v>321688.96999999997</v>
          </cell>
        </row>
        <row r="81">
          <cell r="A81" t="str">
            <v>04.03</v>
          </cell>
          <cell r="B81" t="str">
            <v>Obras Civis do CN-03</v>
          </cell>
        </row>
        <row r="82">
          <cell r="A82" t="str">
            <v>04.03.01</v>
          </cell>
          <cell r="B82" t="str">
            <v>Obras Civis</v>
          </cell>
        </row>
        <row r="83">
          <cell r="A83" t="str">
            <v>04.03.01.01</v>
          </cell>
          <cell r="B83" t="str">
            <v>Concreto de 2º Estágio na estrutura do CN-03</v>
          </cell>
          <cell r="C83" t="str">
            <v>m³</v>
          </cell>
          <cell r="D83">
            <v>8</v>
          </cell>
          <cell r="E83">
            <v>373.31</v>
          </cell>
          <cell r="F83">
            <v>2986.48</v>
          </cell>
        </row>
        <row r="84">
          <cell r="A84" t="str">
            <v>04.03.01.02</v>
          </cell>
          <cell r="B84" t="str">
            <v>Concreto estrutural, fck = 18 Mpa</v>
          </cell>
          <cell r="C84" t="str">
            <v>m³</v>
          </cell>
          <cell r="D84">
            <v>39</v>
          </cell>
          <cell r="E84">
            <v>512.80999999999995</v>
          </cell>
          <cell r="F84">
            <v>19999.59</v>
          </cell>
        </row>
        <row r="85">
          <cell r="A85" t="str">
            <v>04.03.01.03</v>
          </cell>
          <cell r="B85" t="str">
            <v>Forma p/ concreto estrutural/tampa</v>
          </cell>
          <cell r="C85" t="str">
            <v>m²</v>
          </cell>
          <cell r="D85">
            <v>8</v>
          </cell>
          <cell r="E85">
            <v>71.81</v>
          </cell>
          <cell r="F85">
            <v>574.48</v>
          </cell>
        </row>
        <row r="86">
          <cell r="A86" t="str">
            <v>04.03.01.04</v>
          </cell>
          <cell r="B86" t="str">
            <v>Aço especial CA-50/60</v>
          </cell>
          <cell r="C86" t="str">
            <v>kg</v>
          </cell>
          <cell r="D86">
            <v>500</v>
          </cell>
          <cell r="E86">
            <v>9.41</v>
          </cell>
          <cell r="F86">
            <v>4705</v>
          </cell>
        </row>
        <row r="87">
          <cell r="A87" t="str">
            <v>04.03.01.05</v>
          </cell>
          <cell r="B87" t="str">
            <v>Dem.Concreto Armado c/ Martelo Pneum.</v>
          </cell>
          <cell r="C87" t="str">
            <v>m³</v>
          </cell>
          <cell r="D87">
            <v>4</v>
          </cell>
          <cell r="E87">
            <v>691.99</v>
          </cell>
          <cell r="F87">
            <v>2767.96</v>
          </cell>
        </row>
        <row r="88">
          <cell r="A88" t="str">
            <v>04.03.01.06</v>
          </cell>
          <cell r="B88" t="str">
            <v>Concreto simples (fck=15MPa) com armação superficial</v>
          </cell>
          <cell r="C88" t="str">
            <v>m³</v>
          </cell>
          <cell r="D88">
            <v>12</v>
          </cell>
          <cell r="E88">
            <v>1945.39</v>
          </cell>
          <cell r="F88">
            <v>23344.68</v>
          </cell>
        </row>
        <row r="89">
          <cell r="A89" t="str">
            <v>04.03.01.07</v>
          </cell>
          <cell r="B89" t="str">
            <v>Cimbramento de madeira</v>
          </cell>
          <cell r="C89" t="str">
            <v>m³</v>
          </cell>
          <cell r="D89">
            <v>81</v>
          </cell>
          <cell r="E89">
            <v>53.34</v>
          </cell>
          <cell r="F89">
            <v>4320.54</v>
          </cell>
        </row>
        <row r="90">
          <cell r="A90" t="str">
            <v>04.03.01.08</v>
          </cell>
          <cell r="B90" t="str">
            <v xml:space="preserve">Pintura em branco, tinta PVA </v>
          </cell>
          <cell r="C90" t="str">
            <v>m²</v>
          </cell>
          <cell r="D90">
            <v>260</v>
          </cell>
          <cell r="E90">
            <v>23.61</v>
          </cell>
          <cell r="F90">
            <v>6138.6</v>
          </cell>
        </row>
        <row r="91">
          <cell r="A91" t="str">
            <v>04.03.01.09</v>
          </cell>
          <cell r="B91" t="str">
            <v>Graute para peças 1°, 2º estágio</v>
          </cell>
          <cell r="C91" t="str">
            <v>m³</v>
          </cell>
          <cell r="D91">
            <v>4</v>
          </cell>
          <cell r="E91">
            <v>448.06</v>
          </cell>
          <cell r="F91">
            <v>1792.24</v>
          </cell>
        </row>
        <row r="92">
          <cell r="A92" t="str">
            <v>04.03.01.10</v>
          </cell>
          <cell r="B92" t="str">
            <v xml:space="preserve">Concreto de 2º Estágio autoadensavel 40 mpa </v>
          </cell>
          <cell r="C92" t="str">
            <v>m³</v>
          </cell>
          <cell r="D92">
            <v>12</v>
          </cell>
          <cell r="E92">
            <v>504.48</v>
          </cell>
          <cell r="F92">
            <v>6053.76</v>
          </cell>
        </row>
        <row r="93">
          <cell r="A93" t="str">
            <v>04.03.01.11</v>
          </cell>
          <cell r="B93" t="str">
            <v>Graute do caminho de rolamento do portico</v>
          </cell>
          <cell r="C93" t="str">
            <v>m³</v>
          </cell>
          <cell r="D93">
            <v>1</v>
          </cell>
          <cell r="E93">
            <v>448.06</v>
          </cell>
          <cell r="F93">
            <v>448.06</v>
          </cell>
        </row>
        <row r="94">
          <cell r="B94" t="str">
            <v>SubTotal item 04.03.01</v>
          </cell>
          <cell r="F94">
            <v>73131.39</v>
          </cell>
        </row>
        <row r="96">
          <cell r="A96" t="str">
            <v>04.03.02</v>
          </cell>
          <cell r="B96" t="str">
            <v>Remoção de Ensecadeiras</v>
          </cell>
          <cell r="C96" t="str">
            <v>m³</v>
          </cell>
          <cell r="D96">
            <v>1000</v>
          </cell>
          <cell r="E96">
            <v>7.78</v>
          </cell>
          <cell r="F96">
            <v>7780</v>
          </cell>
        </row>
        <row r="97">
          <cell r="A97" t="str">
            <v>04.03.03</v>
          </cell>
          <cell r="B97" t="str">
            <v xml:space="preserve">Construção  de Ensecadeiras/alvenaria mista </v>
          </cell>
          <cell r="C97" t="str">
            <v>m²</v>
          </cell>
          <cell r="D97">
            <v>40</v>
          </cell>
          <cell r="E97">
            <v>371</v>
          </cell>
          <cell r="F97">
            <v>14840</v>
          </cell>
        </row>
        <row r="98">
          <cell r="A98" t="str">
            <v>04.03.04</v>
          </cell>
          <cell r="B98" t="str">
            <v>Construção  de Ensecadeiras com saco de areia</v>
          </cell>
          <cell r="C98" t="str">
            <v>m³</v>
          </cell>
          <cell r="D98">
            <v>600</v>
          </cell>
          <cell r="E98">
            <v>183.92</v>
          </cell>
          <cell r="F98">
            <v>110352</v>
          </cell>
        </row>
        <row r="99">
          <cell r="A99" t="str">
            <v>04.03.05</v>
          </cell>
          <cell r="B99" t="str">
            <v>Momento de Transporte de areia</v>
          </cell>
          <cell r="C99" t="str">
            <v>m³xKm</v>
          </cell>
          <cell r="D99">
            <v>1800</v>
          </cell>
          <cell r="E99">
            <v>1.66</v>
          </cell>
          <cell r="F99">
            <v>2988</v>
          </cell>
        </row>
        <row r="100">
          <cell r="A100" t="str">
            <v>04.03.06</v>
          </cell>
          <cell r="B100" t="str">
            <v>Limpeza do local de trabalho da montagem das comportas</v>
          </cell>
          <cell r="C100" t="str">
            <v>m²</v>
          </cell>
          <cell r="D100">
            <v>60</v>
          </cell>
          <cell r="E100">
            <v>69.72</v>
          </cell>
          <cell r="F100">
            <v>4183.2</v>
          </cell>
        </row>
        <row r="101">
          <cell r="B101" t="str">
            <v>SutTotal item 04.03.02 a 04.03.05</v>
          </cell>
          <cell r="F101">
            <v>140143.20000000001</v>
          </cell>
        </row>
        <row r="103">
          <cell r="A103" t="str">
            <v>04.03.03</v>
          </cell>
          <cell r="B103" t="str">
            <v xml:space="preserve">Construção do Abrigo do CN-03 </v>
          </cell>
        </row>
        <row r="104">
          <cell r="B104" t="str">
            <v>Construção do Abrigo das Unidades Hidáulicas do Painel da Automação e da Entrada de Energia Coelba, conforme Projeto anexo</v>
          </cell>
          <cell r="C104" t="str">
            <v>m²</v>
          </cell>
          <cell r="D104">
            <v>35</v>
          </cell>
        </row>
        <row r="105">
          <cell r="A105" t="str">
            <v>04.03.03.01</v>
          </cell>
          <cell r="B105" t="str">
            <v>Assentamento de Forro de PVC, branco</v>
          </cell>
          <cell r="C105" t="str">
            <v>m²</v>
          </cell>
          <cell r="D105">
            <v>35</v>
          </cell>
          <cell r="E105">
            <v>64.83</v>
          </cell>
          <cell r="F105">
            <v>2269.0500000000002</v>
          </cell>
        </row>
        <row r="106">
          <cell r="A106" t="str">
            <v>04.03.03.02</v>
          </cell>
          <cell r="B106" t="str">
            <v>Cobertura com telha kalhetão e estrutura de madeira</v>
          </cell>
          <cell r="C106" t="str">
            <v>m²</v>
          </cell>
          <cell r="D106">
            <v>9</v>
          </cell>
          <cell r="E106">
            <v>134.32</v>
          </cell>
          <cell r="F106">
            <v>1208.8800000000001</v>
          </cell>
        </row>
        <row r="107">
          <cell r="A107" t="str">
            <v>04.03.03.03</v>
          </cell>
          <cell r="B107" t="str">
            <v>Piso tipo Vinil Preto Emborrachado 30x30cm</v>
          </cell>
          <cell r="C107" t="str">
            <v>m²</v>
          </cell>
          <cell r="D107">
            <v>35</v>
          </cell>
          <cell r="E107">
            <v>96.58</v>
          </cell>
          <cell r="F107">
            <v>3380.3</v>
          </cell>
        </row>
        <row r="108">
          <cell r="A108" t="str">
            <v>04.03.03.04</v>
          </cell>
          <cell r="B108" t="str">
            <v>Visor fixo com esquadria de alumínio e vidro liso 4mm</v>
          </cell>
          <cell r="C108" t="str">
            <v>m²</v>
          </cell>
          <cell r="D108">
            <v>3</v>
          </cell>
          <cell r="E108">
            <v>226.25</v>
          </cell>
          <cell r="F108">
            <v>678.75</v>
          </cell>
        </row>
        <row r="109">
          <cell r="A109" t="str">
            <v>04.03.03.05</v>
          </cell>
          <cell r="B109" t="str">
            <v xml:space="preserve">Pintura em branco, tinta PVA </v>
          </cell>
          <cell r="C109" t="str">
            <v>m²</v>
          </cell>
          <cell r="D109">
            <v>143.69999999999999</v>
          </cell>
          <cell r="E109">
            <v>23.61</v>
          </cell>
          <cell r="F109">
            <v>3392.76</v>
          </cell>
        </row>
        <row r="110">
          <cell r="A110" t="str">
            <v>04.03.03.06</v>
          </cell>
          <cell r="B110" t="str">
            <v>Pintura, esmalte sintético</v>
          </cell>
          <cell r="C110" t="str">
            <v>m²</v>
          </cell>
          <cell r="D110">
            <v>15.6</v>
          </cell>
          <cell r="E110">
            <v>28.1</v>
          </cell>
          <cell r="F110">
            <v>438.36</v>
          </cell>
        </row>
        <row r="111">
          <cell r="A111" t="str">
            <v>04.03.03.07</v>
          </cell>
          <cell r="B111" t="str">
            <v>Cerca de delimitação de área (mourão de concreto e arame farpado com 9 fios)</v>
          </cell>
          <cell r="C111" t="str">
            <v>m</v>
          </cell>
          <cell r="D111">
            <v>33.5</v>
          </cell>
          <cell r="E111">
            <v>42.8</v>
          </cell>
          <cell r="F111">
            <v>1433.8</v>
          </cell>
        </row>
        <row r="112">
          <cell r="A112" t="str">
            <v>04.03.03.08</v>
          </cell>
          <cell r="B112" t="str">
            <v xml:space="preserve">Calha chapa galvanizada nun 24, L = 33 cm </v>
          </cell>
          <cell r="C112" t="str">
            <v>m</v>
          </cell>
          <cell r="D112">
            <v>24</v>
          </cell>
          <cell r="E112">
            <v>31.36</v>
          </cell>
          <cell r="F112">
            <v>752.64</v>
          </cell>
        </row>
        <row r="113">
          <cell r="A113" t="str">
            <v>04.03.03.09</v>
          </cell>
          <cell r="B113" t="str">
            <v>Esquadrias alumínio</v>
          </cell>
          <cell r="C113" t="str">
            <v>m²</v>
          </cell>
          <cell r="D113">
            <v>2.5</v>
          </cell>
          <cell r="E113">
            <v>414.48</v>
          </cell>
          <cell r="F113">
            <v>1036.2</v>
          </cell>
        </row>
        <row r="114">
          <cell r="A114" t="str">
            <v>04.03.03.10</v>
          </cell>
          <cell r="B114" t="str">
            <v>Chapisco com emboço e reboco paulista</v>
          </cell>
          <cell r="C114" t="str">
            <v>m²</v>
          </cell>
          <cell r="D114">
            <v>143.69999999999999</v>
          </cell>
          <cell r="E114">
            <v>9.15</v>
          </cell>
          <cell r="F114">
            <v>1314.86</v>
          </cell>
        </row>
        <row r="115">
          <cell r="B115" t="str">
            <v>SubTotal item 04.03.03</v>
          </cell>
          <cell r="F115">
            <v>15905.600000000002</v>
          </cell>
        </row>
        <row r="117">
          <cell r="A117" t="str">
            <v>04.03.04</v>
          </cell>
          <cell r="B117" t="str">
            <v>Urbanização da Área do Entorno do Abrigo CN-03</v>
          </cell>
        </row>
        <row r="118">
          <cell r="A118" t="str">
            <v>04.03.04.01</v>
          </cell>
          <cell r="B118" t="str">
            <v>Meia cana de concreto, diâmetro = 0,30m</v>
          </cell>
          <cell r="C118" t="str">
            <v>m</v>
          </cell>
          <cell r="D118">
            <v>50</v>
          </cell>
          <cell r="E118">
            <v>52.78</v>
          </cell>
          <cell r="F118">
            <v>2639</v>
          </cell>
        </row>
        <row r="119">
          <cell r="A119" t="str">
            <v>04.03.04.02</v>
          </cell>
          <cell r="B119" t="str">
            <v>Meio-fio de concreto</v>
          </cell>
          <cell r="C119" t="str">
            <v>m</v>
          </cell>
          <cell r="D119">
            <v>80</v>
          </cell>
          <cell r="E119">
            <v>46.02</v>
          </cell>
          <cell r="F119">
            <v>3681.6</v>
          </cell>
        </row>
        <row r="120">
          <cell r="A120" t="str">
            <v>04.03.04.03</v>
          </cell>
          <cell r="B120" t="str">
            <v>Cerca de delimitação de área (mourão de concreto e arame farpado com 9 fios)</v>
          </cell>
          <cell r="C120" t="str">
            <v>m</v>
          </cell>
          <cell r="D120">
            <v>120</v>
          </cell>
          <cell r="E120">
            <v>42.8</v>
          </cell>
          <cell r="F120">
            <v>5136</v>
          </cell>
        </row>
        <row r="121">
          <cell r="A121" t="str">
            <v>04.03.04.04</v>
          </cell>
          <cell r="B121" t="str">
            <v>Fornecimento e espalhamento de brita n°01 na área externa</v>
          </cell>
          <cell r="C121" t="str">
            <v>m³</v>
          </cell>
          <cell r="D121">
            <v>3</v>
          </cell>
          <cell r="E121">
            <v>64.290000000000006</v>
          </cell>
          <cell r="F121">
            <v>192.87</v>
          </cell>
        </row>
        <row r="122">
          <cell r="B122" t="str">
            <v>SutTotal item 04.03.04</v>
          </cell>
          <cell r="F122">
            <v>11649.470000000001</v>
          </cell>
        </row>
        <row r="124">
          <cell r="B124" t="str">
            <v>TOTAL ITEM 04.03</v>
          </cell>
          <cell r="F124">
            <v>240829.66000000003</v>
          </cell>
        </row>
      </sheetData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Quadro de pessoal "/>
      <sheetName val="Resumo serv e forn _ AT"/>
      <sheetName val="1-Orçamento de Instalação"/>
      <sheetName val="1.1.1-Móveis Escritório"/>
      <sheetName val="1.1.2-Instumentos e Ferramentas"/>
      <sheetName val="2.2-Adm Local"/>
      <sheetName val="Orçamento Serviços _ AT"/>
      <sheetName val="Administração"/>
      <sheetName val="Operação"/>
      <sheetName val="Manutenção"/>
      <sheetName val="Manutenção-Subestação"/>
      <sheetName val="Manut_ Subestação "/>
      <sheetName val="Custo Anual de Manut. de Subst."/>
      <sheetName val="3-Material de consumo"/>
      <sheetName val="4.1-Man_serv saz5 "/>
      <sheetName val="4.1A-Comp_Manut_CCivil"/>
      <sheetName val="4.2-Manut_ Canais _ AT"/>
      <sheetName val="4.3-Manut_ Adutoras_ AT"/>
      <sheetName val="4.2A-Comp_serv_saz"/>
      <sheetName val="4.4-Manut_estradas_AT"/>
      <sheetName val="4.4A-Comp_serv_saz_Estradas"/>
      <sheetName val="4.5-Manut_ Drenagem _ AT"/>
      <sheetName val="4.5A-Comp_drenagem"/>
      <sheetName val="5-Orçamento Fornecimento"/>
      <sheetName val="5.1-Veiculos"/>
      <sheetName val="5.2-Máquinas"/>
      <sheetName val="5.3-Peças de Reposição"/>
      <sheetName val="Encargos Sociais"/>
      <sheetName val="BDI Serviços "/>
      <sheetName val="BDI Fornecimento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ária"/>
      <sheetName val="Composições"/>
      <sheetName val="Insumo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showGridLines="0" tabSelected="1" view="pageBreakPreview" topLeftCell="A7" zoomScaleNormal="100" zoomScaleSheetLayoutView="100" workbookViewId="0">
      <selection activeCell="E14" sqref="E14"/>
    </sheetView>
  </sheetViews>
  <sheetFormatPr defaultRowHeight="12.75"/>
  <cols>
    <col min="1" max="1" width="8.7109375" style="6" customWidth="1"/>
    <col min="2" max="2" width="93.85546875" style="2" customWidth="1"/>
    <col min="3" max="3" width="9" style="2" customWidth="1"/>
    <col min="4" max="4" width="20" style="2" customWidth="1"/>
    <col min="5" max="5" width="14.28515625" style="5" customWidth="1"/>
    <col min="6" max="6" width="26.42578125" style="5" customWidth="1"/>
    <col min="7" max="7" width="25.140625" style="5" customWidth="1"/>
    <col min="8" max="8" width="13.7109375" style="11" hidden="1" customWidth="1"/>
    <col min="9" max="10" width="10.28515625" style="1" bestFit="1" customWidth="1"/>
    <col min="11" max="16384" width="9.140625" style="1"/>
  </cols>
  <sheetData>
    <row r="1" spans="1:9" ht="12.75" customHeight="1">
      <c r="A1" s="21"/>
      <c r="B1" s="20"/>
      <c r="C1" s="20"/>
      <c r="D1" s="20"/>
      <c r="E1" s="20"/>
      <c r="F1" s="20"/>
      <c r="G1" s="20"/>
      <c r="H1" s="8"/>
    </row>
    <row r="2" spans="1:9" ht="12.75" customHeight="1">
      <c r="A2" s="21"/>
      <c r="B2" s="20"/>
      <c r="C2" s="20"/>
      <c r="D2" s="20"/>
      <c r="E2" s="20"/>
      <c r="F2" s="20"/>
      <c r="G2" s="20"/>
      <c r="H2" s="8"/>
    </row>
    <row r="3" spans="1:9" ht="12.75" customHeight="1">
      <c r="A3" s="21"/>
      <c r="B3" s="20"/>
      <c r="C3" s="20"/>
      <c r="D3" s="20"/>
      <c r="E3" s="20"/>
      <c r="F3" s="20"/>
      <c r="G3" s="20"/>
      <c r="H3" s="8"/>
    </row>
    <row r="4" spans="1:9" ht="12.75" customHeight="1">
      <c r="E4" s="2"/>
      <c r="F4" s="2"/>
      <c r="G4" s="2"/>
      <c r="H4" s="8"/>
    </row>
    <row r="5" spans="1:9" ht="12.75" customHeight="1">
      <c r="E5" s="2"/>
      <c r="F5" s="2"/>
      <c r="G5" s="167" t="s">
        <v>170</v>
      </c>
      <c r="H5" s="8"/>
    </row>
    <row r="6" spans="1:9">
      <c r="A6" s="267" t="s">
        <v>18</v>
      </c>
      <c r="B6" s="261" t="s">
        <v>176</v>
      </c>
      <c r="C6" s="262"/>
      <c r="D6" s="262"/>
      <c r="E6" s="262"/>
      <c r="F6" s="262"/>
      <c r="G6" s="263"/>
      <c r="H6" s="9"/>
    </row>
    <row r="7" spans="1:9" ht="27" customHeight="1">
      <c r="A7" s="267"/>
      <c r="B7" s="264"/>
      <c r="C7" s="265"/>
      <c r="D7" s="265"/>
      <c r="E7" s="265"/>
      <c r="F7" s="265"/>
      <c r="G7" s="266"/>
      <c r="H7" s="9"/>
    </row>
    <row r="8" spans="1:9" ht="23.25" customHeight="1">
      <c r="A8" s="7"/>
      <c r="B8" s="3"/>
      <c r="C8" s="3"/>
      <c r="D8" s="3"/>
      <c r="E8" s="4"/>
      <c r="F8" s="4"/>
      <c r="G8" s="168" t="s">
        <v>320</v>
      </c>
      <c r="H8" s="9"/>
    </row>
    <row r="9" spans="1:9" ht="18">
      <c r="A9" s="268" t="s">
        <v>167</v>
      </c>
      <c r="B9" s="268"/>
      <c r="C9" s="268"/>
      <c r="D9" s="268"/>
      <c r="E9" s="268"/>
      <c r="F9" s="268"/>
      <c r="G9" s="268"/>
      <c r="H9" s="10"/>
    </row>
    <row r="10" spans="1:9" ht="18">
      <c r="A10" s="148" t="s">
        <v>6</v>
      </c>
      <c r="B10" s="268" t="s">
        <v>5</v>
      </c>
      <c r="C10" s="268"/>
      <c r="D10" s="268"/>
      <c r="E10" s="268"/>
      <c r="F10" s="268"/>
      <c r="G10" s="268"/>
      <c r="H10" s="1"/>
    </row>
    <row r="11" spans="1:9" ht="27.75" customHeight="1">
      <c r="A11" s="149" t="s">
        <v>2</v>
      </c>
      <c r="B11" s="150" t="s">
        <v>168</v>
      </c>
      <c r="C11" s="148" t="s">
        <v>4</v>
      </c>
      <c r="D11" s="231" t="s">
        <v>312</v>
      </c>
      <c r="E11" s="160" t="s">
        <v>88</v>
      </c>
      <c r="F11" s="151" t="s">
        <v>89</v>
      </c>
      <c r="G11" s="151" t="s">
        <v>90</v>
      </c>
      <c r="H11" s="1"/>
      <c r="I11" s="146"/>
    </row>
    <row r="12" spans="1:9" s="2" customFormat="1" ht="18">
      <c r="A12" s="152" t="s">
        <v>0</v>
      </c>
      <c r="B12" s="153" t="s">
        <v>101</v>
      </c>
      <c r="C12" s="154" t="s">
        <v>91</v>
      </c>
      <c r="D12" s="164" t="s">
        <v>173</v>
      </c>
      <c r="E12" s="171">
        <v>1</v>
      </c>
      <c r="F12" s="172">
        <f>'PNS II - Comp Serv Preliminares'!$F$40</f>
        <v>7671.6947519999994</v>
      </c>
      <c r="G12" s="172">
        <f>ROUND(E12*F12,2)</f>
        <v>7671.69</v>
      </c>
      <c r="H12" s="47"/>
    </row>
    <row r="13" spans="1:9" s="2" customFormat="1" ht="18">
      <c r="A13" s="152" t="s">
        <v>92</v>
      </c>
      <c r="B13" s="153" t="s">
        <v>177</v>
      </c>
      <c r="C13" s="154" t="s">
        <v>166</v>
      </c>
      <c r="D13" s="164" t="s">
        <v>173</v>
      </c>
      <c r="E13" s="171">
        <v>3</v>
      </c>
      <c r="F13" s="172">
        <f>'PNS II - Comp Serv Preliminares'!F31</f>
        <v>20051.310000000001</v>
      </c>
      <c r="G13" s="172">
        <f>ROUND(E13*F13,2)</f>
        <v>60153.93</v>
      </c>
    </row>
    <row r="14" spans="1:9" s="2" customFormat="1" ht="18">
      <c r="A14" s="152" t="s">
        <v>169</v>
      </c>
      <c r="B14" s="156" t="s">
        <v>106</v>
      </c>
      <c r="C14" s="154" t="s">
        <v>7</v>
      </c>
      <c r="D14" s="164" t="s">
        <v>174</v>
      </c>
      <c r="E14" s="171">
        <v>12</v>
      </c>
      <c r="F14" s="172">
        <f>279.06*1.2881</f>
        <v>359.45718600000004</v>
      </c>
      <c r="G14" s="172">
        <f>ROUND(E14*F14,2)</f>
        <v>4313.49</v>
      </c>
    </row>
    <row r="15" spans="1:9" s="2" customFormat="1" ht="18">
      <c r="A15" s="152" t="s">
        <v>172</v>
      </c>
      <c r="B15" s="153" t="s">
        <v>105</v>
      </c>
      <c r="C15" s="154" t="s">
        <v>91</v>
      </c>
      <c r="D15" s="164" t="s">
        <v>173</v>
      </c>
      <c r="E15" s="171">
        <v>1</v>
      </c>
      <c r="F15" s="172">
        <f>'PNS II - Comp Serv Preliminares'!$F$46</f>
        <v>7671.6947519999994</v>
      </c>
      <c r="G15" s="172">
        <f>ROUND(E15*F15,2)</f>
        <v>7671.69</v>
      </c>
    </row>
    <row r="16" spans="1:9" ht="18">
      <c r="A16" s="272" t="s">
        <v>194</v>
      </c>
      <c r="B16" s="273"/>
      <c r="C16" s="273"/>
      <c r="D16" s="273"/>
      <c r="E16" s="273"/>
      <c r="F16" s="274"/>
      <c r="G16" s="145">
        <f>SUM(G12:G15)</f>
        <v>79810.8</v>
      </c>
      <c r="H16" s="1"/>
    </row>
    <row r="17" spans="1:9" ht="18">
      <c r="A17" s="149" t="s">
        <v>3</v>
      </c>
      <c r="B17" s="157" t="s">
        <v>178</v>
      </c>
      <c r="C17" s="148" t="s">
        <v>4</v>
      </c>
      <c r="D17" s="148"/>
      <c r="E17" s="161" t="s">
        <v>88</v>
      </c>
      <c r="F17" s="151" t="s">
        <v>89</v>
      </c>
      <c r="G17" s="151" t="s">
        <v>90</v>
      </c>
      <c r="H17" s="1"/>
    </row>
    <row r="18" spans="1:9" ht="18">
      <c r="A18" s="149" t="s">
        <v>1</v>
      </c>
      <c r="B18" s="158" t="s">
        <v>179</v>
      </c>
      <c r="C18" s="155" t="s">
        <v>175</v>
      </c>
      <c r="D18" s="163" t="s">
        <v>173</v>
      </c>
      <c r="E18" s="166">
        <v>0.42</v>
      </c>
      <c r="F18" s="173">
        <f>'PNS III - Comp Serv Diversos'!$I$41</f>
        <v>23210.272319999996</v>
      </c>
      <c r="G18" s="174">
        <f t="shared" ref="G18:G24" si="0">ROUND(E18*F18,2)</f>
        <v>9748.31</v>
      </c>
      <c r="H18" s="1"/>
    </row>
    <row r="19" spans="1:9" ht="18">
      <c r="A19" s="149" t="s">
        <v>171</v>
      </c>
      <c r="B19" s="158" t="s">
        <v>180</v>
      </c>
      <c r="C19" s="155" t="s">
        <v>91</v>
      </c>
      <c r="D19" s="163" t="s">
        <v>173</v>
      </c>
      <c r="E19" s="166">
        <v>43</v>
      </c>
      <c r="F19" s="173">
        <f>'PNS III - Comp Serv Diversos'!$I$56</f>
        <v>593.73137999999994</v>
      </c>
      <c r="G19" s="174">
        <f t="shared" si="0"/>
        <v>25530.45</v>
      </c>
      <c r="H19" s="1"/>
    </row>
    <row r="20" spans="1:9" ht="18">
      <c r="A20" s="149" t="s">
        <v>187</v>
      </c>
      <c r="B20" s="158" t="s">
        <v>181</v>
      </c>
      <c r="C20" s="155" t="s">
        <v>196</v>
      </c>
      <c r="D20" s="163" t="s">
        <v>173</v>
      </c>
      <c r="E20" s="166">
        <v>3.32</v>
      </c>
      <c r="F20" s="173">
        <f>'PNS III - Comp Serv Diversos'!$I$20</f>
        <v>17490.419561999999</v>
      </c>
      <c r="G20" s="174">
        <f t="shared" si="0"/>
        <v>58068.19</v>
      </c>
      <c r="H20" s="1"/>
    </row>
    <row r="21" spans="1:9" ht="18">
      <c r="A21" s="149" t="s">
        <v>188</v>
      </c>
      <c r="B21" s="158" t="s">
        <v>182</v>
      </c>
      <c r="C21" s="155" t="s">
        <v>196</v>
      </c>
      <c r="D21" s="163" t="s">
        <v>173</v>
      </c>
      <c r="E21" s="166">
        <v>5</v>
      </c>
      <c r="F21" s="173">
        <f>'PNS III - Comp Serv Diversos'!$I$74</f>
        <v>1426.3530090000002</v>
      </c>
      <c r="G21" s="174">
        <f t="shared" si="0"/>
        <v>7131.77</v>
      </c>
      <c r="H21" s="1"/>
    </row>
    <row r="22" spans="1:9" ht="18">
      <c r="A22" s="149" t="s">
        <v>189</v>
      </c>
      <c r="B22" s="158" t="s">
        <v>197</v>
      </c>
      <c r="C22" s="155" t="s">
        <v>7</v>
      </c>
      <c r="D22" s="163">
        <v>79472</v>
      </c>
      <c r="E22" s="166">
        <f>1900*6</f>
        <v>11400</v>
      </c>
      <c r="F22" s="173">
        <f>0.45*1.2881</f>
        <v>0.57964500000000008</v>
      </c>
      <c r="G22" s="174">
        <f t="shared" si="0"/>
        <v>6607.95</v>
      </c>
      <c r="H22" s="1"/>
    </row>
    <row r="23" spans="1:9" ht="18">
      <c r="A23" s="149" t="s">
        <v>190</v>
      </c>
      <c r="B23" s="158" t="s">
        <v>183</v>
      </c>
      <c r="C23" s="159" t="s">
        <v>91</v>
      </c>
      <c r="D23" s="163" t="s">
        <v>173</v>
      </c>
      <c r="E23" s="166">
        <v>1</v>
      </c>
      <c r="F23" s="173">
        <f>'PNS III - Comp Serv Diversos'!$I$143</f>
        <v>1655.5946399999998</v>
      </c>
      <c r="G23" s="174">
        <f t="shared" si="0"/>
        <v>1655.59</v>
      </c>
      <c r="H23" s="1"/>
    </row>
    <row r="24" spans="1:9" ht="18">
      <c r="A24" s="149" t="s">
        <v>191</v>
      </c>
      <c r="B24" s="158" t="s">
        <v>184</v>
      </c>
      <c r="C24" s="159" t="s">
        <v>91</v>
      </c>
      <c r="D24" s="163" t="s">
        <v>173</v>
      </c>
      <c r="E24" s="166">
        <v>1</v>
      </c>
      <c r="F24" s="173">
        <f>'PNS III - Comp Serv Diversos'!$I$159</f>
        <v>1870.0619052</v>
      </c>
      <c r="G24" s="174">
        <f t="shared" si="0"/>
        <v>1870.06</v>
      </c>
      <c r="H24" s="1"/>
    </row>
    <row r="25" spans="1:9" ht="18" customHeight="1">
      <c r="A25" s="149" t="s">
        <v>192</v>
      </c>
      <c r="B25" s="158" t="s">
        <v>185</v>
      </c>
      <c r="C25" s="159" t="s">
        <v>91</v>
      </c>
      <c r="D25" s="165" t="s">
        <v>173</v>
      </c>
      <c r="E25" s="170">
        <v>1</v>
      </c>
      <c r="F25" s="173">
        <f>'PNS III - Comp Serv Diversos'!$I$102</f>
        <v>25786.801140000003</v>
      </c>
      <c r="G25" s="174">
        <f>ROUND(E25*F25,2)</f>
        <v>25786.799999999999</v>
      </c>
      <c r="H25" s="1"/>
    </row>
    <row r="26" spans="1:9" ht="18" customHeight="1">
      <c r="A26" s="149" t="s">
        <v>193</v>
      </c>
      <c r="B26" s="158" t="s">
        <v>186</v>
      </c>
      <c r="C26" s="159" t="s">
        <v>91</v>
      </c>
      <c r="D26" s="165" t="s">
        <v>173</v>
      </c>
      <c r="E26" s="170">
        <v>1</v>
      </c>
      <c r="F26" s="173">
        <f>'PNS III - Comp Serv Diversos'!$I$130</f>
        <v>12520.273440000001</v>
      </c>
      <c r="G26" s="174">
        <f>ROUND(E26*F26,2)</f>
        <v>12520.27</v>
      </c>
      <c r="H26" s="1"/>
      <c r="I26" s="147"/>
    </row>
    <row r="27" spans="1:9" ht="18">
      <c r="A27" s="272" t="s">
        <v>195</v>
      </c>
      <c r="B27" s="273"/>
      <c r="C27" s="273"/>
      <c r="D27" s="273"/>
      <c r="E27" s="273"/>
      <c r="F27" s="274"/>
      <c r="G27" s="145">
        <f>SUM(G18:G26)</f>
        <v>148919.38999999998</v>
      </c>
      <c r="H27" s="1"/>
    </row>
    <row r="28" spans="1:9" ht="23.25">
      <c r="A28" s="269" t="s">
        <v>93</v>
      </c>
      <c r="B28" s="270"/>
      <c r="C28" s="270"/>
      <c r="D28" s="270"/>
      <c r="E28" s="270"/>
      <c r="F28" s="271"/>
      <c r="G28" s="162">
        <f>G16+G27</f>
        <v>228730.19</v>
      </c>
      <c r="H28" s="1"/>
      <c r="I28" s="144"/>
    </row>
  </sheetData>
  <mergeCells count="7">
    <mergeCell ref="B6:G7"/>
    <mergeCell ref="A6:A7"/>
    <mergeCell ref="A9:G9"/>
    <mergeCell ref="A28:F28"/>
    <mergeCell ref="B10:G10"/>
    <mergeCell ref="A16:F16"/>
    <mergeCell ref="A27:F27"/>
  </mergeCells>
  <phoneticPr fontId="0" type="noConversion"/>
  <conditionalFormatting sqref="B11:B13 B17:B26">
    <cfRule type="expression" dxfId="3" priority="76" stopIfTrue="1">
      <formula>OR(RIGHT($A11,2)="00",$A11="")</formula>
    </cfRule>
  </conditionalFormatting>
  <conditionalFormatting sqref="A11:A28">
    <cfRule type="expression" dxfId="2" priority="75" stopIfTrue="1">
      <formula>RIGHT(A11,2)="00"</formula>
    </cfRule>
  </conditionalFormatting>
  <conditionalFormatting sqref="B14:B15">
    <cfRule type="expression" dxfId="1" priority="35" stopIfTrue="1">
      <formula>OR(RIGHT($A14,2)="00",$A14="")</formula>
    </cfRule>
  </conditionalFormatting>
  <conditionalFormatting sqref="B15">
    <cfRule type="expression" dxfId="0" priority="2" stopIfTrue="1">
      <formula>OR(RIGHT($A15,2)="00",$A15="")</formula>
    </cfRule>
  </conditionalFormatting>
  <printOptions horizontalCentered="1"/>
  <pageMargins left="0.39370078740157483" right="0.39370078740157483" top="0.39370078740157483" bottom="0.39370078740157483" header="0.51181102362204722" footer="0.59055118110236227"/>
  <pageSetup paperSize="9" scale="7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B82"/>
  <sheetViews>
    <sheetView view="pageBreakPreview" zoomScale="86" zoomScaleNormal="100" zoomScaleSheetLayoutView="86" workbookViewId="0">
      <selection activeCell="A28" sqref="A28"/>
    </sheetView>
  </sheetViews>
  <sheetFormatPr defaultRowHeight="12.75"/>
  <cols>
    <col min="1" max="1" width="15.5703125" style="13" bestFit="1" customWidth="1"/>
    <col min="2" max="2" width="87.140625" style="18" customWidth="1"/>
    <col min="3" max="3" width="11.28515625" style="18" customWidth="1"/>
    <col min="4" max="4" width="11.28515625" style="19" customWidth="1"/>
    <col min="5" max="5" width="14.5703125" style="18" customWidth="1"/>
    <col min="6" max="6" width="17.85546875" style="18" customWidth="1"/>
    <col min="7" max="7" width="14" style="14" customWidth="1"/>
    <col min="8" max="8" width="12.85546875" style="14" bestFit="1" customWidth="1"/>
    <col min="9" max="16384" width="9.140625" style="14"/>
  </cols>
  <sheetData>
    <row r="1" spans="1:236" ht="38.25" customHeight="1">
      <c r="B1" s="290" t="s">
        <v>9</v>
      </c>
      <c r="C1" s="290"/>
      <c r="D1" s="290"/>
      <c r="E1" s="290"/>
      <c r="F1" s="290"/>
    </row>
    <row r="2" spans="1:236" ht="27.75" customHeight="1">
      <c r="A2" s="275" t="s">
        <v>176</v>
      </c>
      <c r="B2" s="276"/>
      <c r="C2" s="276"/>
      <c r="D2" s="276"/>
      <c r="E2" s="276"/>
      <c r="F2" s="277"/>
    </row>
    <row r="3" spans="1:236" ht="15.75" customHeight="1">
      <c r="A3" s="48"/>
      <c r="B3" s="300" t="s">
        <v>319</v>
      </c>
      <c r="C3" s="301"/>
      <c r="D3" s="301"/>
      <c r="E3" s="301"/>
      <c r="F3" s="302"/>
    </row>
    <row r="4" spans="1:236" s="15" customFormat="1">
      <c r="A4" s="48"/>
      <c r="B4" s="53"/>
      <c r="C4" s="54"/>
      <c r="D4" s="55"/>
      <c r="E4" s="56"/>
      <c r="F4" s="57"/>
      <c r="HX4" s="14"/>
      <c r="HY4" s="14"/>
      <c r="HZ4" s="14"/>
      <c r="IA4" s="14"/>
      <c r="IB4" s="14"/>
    </row>
    <row r="5" spans="1:236" s="15" customFormat="1" ht="12.75" customHeight="1">
      <c r="A5" s="48"/>
      <c r="B5" s="291" t="s">
        <v>110</v>
      </c>
      <c r="C5" s="291"/>
      <c r="D5" s="291"/>
      <c r="E5" s="58" t="s">
        <v>111</v>
      </c>
      <c r="F5" s="59"/>
      <c r="HX5" s="14"/>
      <c r="HY5" s="14"/>
      <c r="HZ5" s="14"/>
      <c r="IA5" s="14"/>
      <c r="IB5" s="14"/>
    </row>
    <row r="6" spans="1:236" s="15" customFormat="1">
      <c r="A6" s="48"/>
      <c r="B6" s="292" t="s">
        <v>107</v>
      </c>
      <c r="C6" s="292"/>
      <c r="D6" s="292"/>
      <c r="E6" s="292"/>
      <c r="F6" s="292"/>
      <c r="HX6" s="14"/>
      <c r="HY6" s="14"/>
      <c r="HZ6" s="14"/>
      <c r="IA6" s="14"/>
      <c r="IB6" s="14"/>
    </row>
    <row r="7" spans="1:236" s="15" customFormat="1">
      <c r="A7" s="48"/>
      <c r="B7" s="60" t="s">
        <v>10</v>
      </c>
      <c r="C7" s="61" t="s">
        <v>11</v>
      </c>
      <c r="D7" s="62" t="s">
        <v>12</v>
      </c>
      <c r="E7" s="63" t="s">
        <v>13</v>
      </c>
      <c r="F7" s="61" t="s">
        <v>14</v>
      </c>
      <c r="HX7" s="14"/>
      <c r="HY7" s="14"/>
      <c r="HZ7" s="14"/>
      <c r="IA7" s="14"/>
      <c r="IB7" s="14"/>
    </row>
    <row r="8" spans="1:236" s="41" customFormat="1" ht="25.5">
      <c r="A8" s="49" t="s">
        <v>102</v>
      </c>
      <c r="B8" s="43" t="s">
        <v>103</v>
      </c>
      <c r="C8" s="16" t="s">
        <v>112</v>
      </c>
      <c r="D8" s="16">
        <v>1</v>
      </c>
      <c r="E8" s="64">
        <v>2882.92</v>
      </c>
      <c r="F8" s="51">
        <f t="shared" ref="F8:F12" si="0">ROUND(D8*E8,2)</f>
        <v>2882.92</v>
      </c>
      <c r="HX8" s="42"/>
      <c r="HY8" s="42"/>
      <c r="HZ8" s="42"/>
      <c r="IA8" s="42"/>
      <c r="IB8" s="42"/>
    </row>
    <row r="9" spans="1:236" s="15" customFormat="1" ht="12.75" customHeight="1">
      <c r="A9" s="49" t="s">
        <v>321</v>
      </c>
      <c r="B9" s="43" t="s">
        <v>104</v>
      </c>
      <c r="C9" s="16" t="s">
        <v>112</v>
      </c>
      <c r="D9" s="52">
        <v>1</v>
      </c>
      <c r="E9" s="51">
        <v>507.81</v>
      </c>
      <c r="F9" s="51">
        <f t="shared" si="0"/>
        <v>507.81</v>
      </c>
      <c r="HX9" s="14"/>
      <c r="HY9" s="14"/>
      <c r="HZ9" s="14"/>
      <c r="IA9" s="14"/>
      <c r="IB9" s="14"/>
    </row>
    <row r="10" spans="1:236" s="15" customFormat="1">
      <c r="A10" s="49" t="s">
        <v>159</v>
      </c>
      <c r="B10" s="43" t="s">
        <v>160</v>
      </c>
      <c r="C10" s="16" t="s">
        <v>112</v>
      </c>
      <c r="D10" s="52">
        <v>1</v>
      </c>
      <c r="E10" s="51">
        <v>12.47</v>
      </c>
      <c r="F10" s="51">
        <f t="shared" si="0"/>
        <v>12.47</v>
      </c>
      <c r="HX10" s="14"/>
      <c r="HY10" s="14"/>
      <c r="HZ10" s="14"/>
      <c r="IA10" s="14"/>
      <c r="IB10" s="14"/>
    </row>
    <row r="11" spans="1:236" s="15" customFormat="1">
      <c r="A11" s="49" t="s">
        <v>161</v>
      </c>
      <c r="B11" s="43" t="s">
        <v>162</v>
      </c>
      <c r="C11" s="16" t="s">
        <v>112</v>
      </c>
      <c r="D11" s="52">
        <v>1</v>
      </c>
      <c r="E11" s="51">
        <v>11.18</v>
      </c>
      <c r="F11" s="51">
        <f t="shared" si="0"/>
        <v>11.18</v>
      </c>
      <c r="HX11" s="14"/>
      <c r="HY11" s="14"/>
      <c r="HZ11" s="14"/>
      <c r="IA11" s="14"/>
      <c r="IB11" s="14"/>
    </row>
    <row r="12" spans="1:236" s="15" customFormat="1">
      <c r="A12" s="49" t="s">
        <v>163</v>
      </c>
      <c r="B12" s="43" t="s">
        <v>164</v>
      </c>
      <c r="C12" s="16" t="s">
        <v>112</v>
      </c>
      <c r="D12" s="52">
        <v>1</v>
      </c>
      <c r="E12" s="51">
        <v>18.72</v>
      </c>
      <c r="F12" s="51">
        <f t="shared" si="0"/>
        <v>18.72</v>
      </c>
      <c r="HX12" s="14"/>
      <c r="HY12" s="14"/>
      <c r="HZ12" s="14"/>
      <c r="IA12" s="14"/>
      <c r="IB12" s="14"/>
    </row>
    <row r="13" spans="1:236" s="15" customFormat="1">
      <c r="A13" s="48"/>
      <c r="B13" s="294" t="s">
        <v>15</v>
      </c>
      <c r="C13" s="294"/>
      <c r="D13" s="294"/>
      <c r="E13" s="294"/>
      <c r="F13" s="44">
        <f>SUM(F8:F12)</f>
        <v>3433.0999999999995</v>
      </c>
      <c r="HX13" s="14"/>
      <c r="HY13" s="14"/>
      <c r="HZ13" s="14"/>
      <c r="IA13" s="14"/>
      <c r="IB13" s="14"/>
    </row>
    <row r="14" spans="1:236" s="41" customFormat="1">
      <c r="A14" s="48"/>
      <c r="B14" s="292" t="s">
        <v>97</v>
      </c>
      <c r="C14" s="292"/>
      <c r="D14" s="292"/>
      <c r="E14" s="292"/>
      <c r="F14" s="292"/>
      <c r="HX14" s="42"/>
      <c r="HY14" s="42"/>
      <c r="HZ14" s="42"/>
      <c r="IA14" s="42"/>
      <c r="IB14" s="42"/>
    </row>
    <row r="15" spans="1:236" s="41" customFormat="1">
      <c r="A15" s="48"/>
      <c r="B15" s="60" t="s">
        <v>10</v>
      </c>
      <c r="C15" s="61" t="s">
        <v>11</v>
      </c>
      <c r="D15" s="62" t="s">
        <v>12</v>
      </c>
      <c r="E15" s="61" t="s">
        <v>13</v>
      </c>
      <c r="F15" s="61" t="s">
        <v>14</v>
      </c>
      <c r="HX15" s="42"/>
      <c r="HY15" s="42"/>
      <c r="HZ15" s="42"/>
      <c r="IA15" s="42"/>
      <c r="IB15" s="42"/>
    </row>
    <row r="16" spans="1:236" s="41" customFormat="1">
      <c r="A16" s="49" t="s">
        <v>339</v>
      </c>
      <c r="B16" s="43" t="s">
        <v>165</v>
      </c>
      <c r="C16" s="16" t="s">
        <v>311</v>
      </c>
      <c r="D16" s="16">
        <v>10</v>
      </c>
      <c r="E16" s="64">
        <v>4.09</v>
      </c>
      <c r="F16" s="51">
        <f>ROUND(D16*E16,2)</f>
        <v>40.9</v>
      </c>
      <c r="HX16" s="42"/>
      <c r="HY16" s="42"/>
      <c r="HZ16" s="42"/>
      <c r="IA16" s="42"/>
      <c r="IB16" s="42"/>
    </row>
    <row r="17" spans="1:236" s="15" customFormat="1">
      <c r="A17" s="49">
        <v>4222</v>
      </c>
      <c r="B17" s="50" t="s">
        <v>108</v>
      </c>
      <c r="C17" s="16" t="s">
        <v>87</v>
      </c>
      <c r="D17" s="16">
        <f>4*45</f>
        <v>180</v>
      </c>
      <c r="E17" s="51">
        <v>3.97</v>
      </c>
      <c r="F17" s="51">
        <f>ROUND(D17*E17,2)</f>
        <v>714.6</v>
      </c>
      <c r="HX17" s="14"/>
      <c r="HY17" s="14"/>
      <c r="HZ17" s="14"/>
      <c r="IA17" s="14"/>
      <c r="IB17" s="14"/>
    </row>
    <row r="18" spans="1:236" s="15" customFormat="1">
      <c r="A18" s="49" t="s">
        <v>337</v>
      </c>
      <c r="B18" s="50" t="s">
        <v>336</v>
      </c>
      <c r="C18" s="16" t="s">
        <v>17</v>
      </c>
      <c r="D18" s="16">
        <v>1</v>
      </c>
      <c r="E18" s="51">
        <v>89</v>
      </c>
      <c r="F18" s="51">
        <f>ROUND(D18*E18,2)</f>
        <v>89</v>
      </c>
      <c r="HX18" s="14"/>
      <c r="HY18" s="14"/>
      <c r="HZ18" s="14"/>
      <c r="IA18" s="14"/>
      <c r="IB18" s="14"/>
    </row>
    <row r="19" spans="1:236" s="15" customFormat="1">
      <c r="A19" s="49" t="s">
        <v>158</v>
      </c>
      <c r="B19" s="43" t="s">
        <v>338</v>
      </c>
      <c r="C19" s="16" t="s">
        <v>17</v>
      </c>
      <c r="D19" s="16">
        <v>1</v>
      </c>
      <c r="E19" s="51">
        <v>280</v>
      </c>
      <c r="F19" s="51">
        <f>ROUND(D19*E19,2)</f>
        <v>280</v>
      </c>
      <c r="HX19" s="14"/>
      <c r="HY19" s="14"/>
      <c r="HZ19" s="14"/>
      <c r="IA19" s="14"/>
      <c r="IB19" s="14"/>
    </row>
    <row r="20" spans="1:236" s="15" customFormat="1">
      <c r="A20" s="48"/>
      <c r="B20" s="295" t="s">
        <v>15</v>
      </c>
      <c r="C20" s="295"/>
      <c r="D20" s="295"/>
      <c r="E20" s="295"/>
      <c r="F20" s="65">
        <f>ROUND(SUM(F16:F19),2)</f>
        <v>1124.5</v>
      </c>
      <c r="HX20" s="14"/>
      <c r="HY20" s="14"/>
      <c r="HZ20" s="14"/>
      <c r="IA20" s="14"/>
      <c r="IB20" s="14"/>
    </row>
    <row r="21" spans="1:236" s="15" customFormat="1">
      <c r="A21" s="48"/>
      <c r="B21" s="292" t="s">
        <v>8</v>
      </c>
      <c r="C21" s="292"/>
      <c r="D21" s="292"/>
      <c r="E21" s="292"/>
      <c r="F21" s="292"/>
      <c r="HX21" s="14"/>
      <c r="HY21" s="14"/>
      <c r="HZ21" s="14"/>
      <c r="IA21" s="14"/>
      <c r="IB21" s="14"/>
    </row>
    <row r="22" spans="1:236" s="15" customFormat="1">
      <c r="A22" s="48"/>
      <c r="B22" s="60" t="s">
        <v>10</v>
      </c>
      <c r="C22" s="61" t="s">
        <v>11</v>
      </c>
      <c r="D22" s="62" t="s">
        <v>12</v>
      </c>
      <c r="E22" s="61" t="s">
        <v>13</v>
      </c>
      <c r="F22" s="61" t="s">
        <v>14</v>
      </c>
      <c r="HX22" s="14"/>
      <c r="HY22" s="14"/>
      <c r="HZ22" s="14"/>
      <c r="IA22" s="14"/>
      <c r="IB22" s="14"/>
    </row>
    <row r="23" spans="1:236" s="15" customFormat="1">
      <c r="A23" s="48">
        <v>90777</v>
      </c>
      <c r="B23" s="43" t="s">
        <v>109</v>
      </c>
      <c r="C23" s="16" t="s">
        <v>94</v>
      </c>
      <c r="D23" s="52">
        <v>80</v>
      </c>
      <c r="E23" s="51">
        <v>73.44</v>
      </c>
      <c r="F23" s="51">
        <f>ROUND(D23*E23,2)</f>
        <v>5875.2</v>
      </c>
      <c r="HX23" s="14"/>
      <c r="HY23" s="14"/>
      <c r="HZ23" s="14"/>
      <c r="IA23" s="14"/>
      <c r="IB23" s="14"/>
    </row>
    <row r="24" spans="1:236" s="15" customFormat="1">
      <c r="A24" s="49"/>
      <c r="B24" s="295" t="s">
        <v>95</v>
      </c>
      <c r="C24" s="295"/>
      <c r="D24" s="295"/>
      <c r="E24" s="295"/>
      <c r="F24" s="66">
        <f>SUM(F23:F23)</f>
        <v>5875.2</v>
      </c>
      <c r="HX24" s="14"/>
      <c r="HY24" s="14"/>
      <c r="HZ24" s="14"/>
      <c r="IA24" s="14"/>
      <c r="IB24" s="14"/>
    </row>
    <row r="25" spans="1:236" s="15" customFormat="1">
      <c r="A25" s="49"/>
      <c r="B25" s="67" t="s">
        <v>96</v>
      </c>
      <c r="C25" s="68"/>
      <c r="D25" s="68"/>
      <c r="E25" s="45">
        <f>'PNS IV - Det Enc Soc'!$G$49</f>
        <v>0.89859999999999995</v>
      </c>
      <c r="F25" s="69">
        <f>ROUND(F24*E25,2)</f>
        <v>5279.45</v>
      </c>
      <c r="HX25" s="14"/>
      <c r="HY25" s="14"/>
      <c r="HZ25" s="14"/>
      <c r="IA25" s="14"/>
      <c r="IB25" s="14"/>
    </row>
    <row r="26" spans="1:236" s="15" customFormat="1">
      <c r="A26" s="260"/>
      <c r="B26" s="296" t="s">
        <v>15</v>
      </c>
      <c r="C26" s="297"/>
      <c r="D26" s="297"/>
      <c r="E26" s="298"/>
      <c r="F26" s="51">
        <f>ROUND(SUM(F25+F24),2)</f>
        <v>11154.65</v>
      </c>
      <c r="HX26" s="14"/>
      <c r="HY26" s="14"/>
      <c r="HZ26" s="14"/>
      <c r="IA26" s="14"/>
      <c r="IB26" s="14"/>
    </row>
    <row r="27" spans="1:236" s="15" customFormat="1">
      <c r="A27" s="48"/>
      <c r="B27" s="70"/>
      <c r="C27" s="70"/>
      <c r="D27" s="70"/>
      <c r="E27" s="70"/>
      <c r="F27" s="46"/>
      <c r="HX27" s="14"/>
      <c r="HY27" s="14"/>
      <c r="HZ27" s="14"/>
      <c r="IA27" s="14"/>
      <c r="IB27" s="14"/>
    </row>
    <row r="28" spans="1:236" s="15" customFormat="1">
      <c r="A28" s="48"/>
      <c r="B28" s="299" t="s">
        <v>16</v>
      </c>
      <c r="C28" s="299"/>
      <c r="D28" s="299"/>
      <c r="E28" s="299"/>
      <c r="F28" s="71">
        <f>ROUND(F13+F20+F26,2)</f>
        <v>15712.25</v>
      </c>
      <c r="HX28" s="14"/>
      <c r="HY28" s="14"/>
      <c r="HZ28" s="14"/>
      <c r="IA28" s="14"/>
      <c r="IB28" s="14"/>
    </row>
    <row r="29" spans="1:236" s="15" customFormat="1">
      <c r="A29" s="48"/>
      <c r="B29" s="72" t="s">
        <v>98</v>
      </c>
      <c r="C29" s="73"/>
      <c r="D29" s="74"/>
      <c r="E29" s="17">
        <f>'PNS V - BDI Materiais'!$C$29</f>
        <v>0.11995625895173823</v>
      </c>
      <c r="F29" s="71">
        <f>ROUND(E29*(F20),2)</f>
        <v>134.88999999999999</v>
      </c>
      <c r="HX29" s="14"/>
      <c r="HY29" s="14"/>
      <c r="HZ29" s="14"/>
      <c r="IA29" s="14"/>
      <c r="IB29" s="14"/>
    </row>
    <row r="30" spans="1:236" s="15" customFormat="1">
      <c r="A30" s="48"/>
      <c r="B30" s="75" t="s">
        <v>99</v>
      </c>
      <c r="C30" s="76"/>
      <c r="D30" s="77"/>
      <c r="E30" s="17">
        <f>'PNS VI - BDI Serviços'!$C$31</f>
        <v>0.2881986483454233</v>
      </c>
      <c r="F30" s="71">
        <f>ROUND((F26+F13)*E30,2)</f>
        <v>4204.17</v>
      </c>
      <c r="HX30" s="14"/>
      <c r="HY30" s="14"/>
      <c r="HZ30" s="14"/>
      <c r="IA30" s="14"/>
      <c r="IB30" s="14"/>
    </row>
    <row r="31" spans="1:236" s="41" customFormat="1">
      <c r="A31" s="48"/>
      <c r="B31" s="293" t="s">
        <v>100</v>
      </c>
      <c r="C31" s="293"/>
      <c r="D31" s="293"/>
      <c r="E31" s="293"/>
      <c r="F31" s="78">
        <f>ROUND(SUM(F28:F30),2)</f>
        <v>20051.310000000001</v>
      </c>
      <c r="HX31" s="42"/>
      <c r="HY31" s="42"/>
      <c r="HZ31" s="42"/>
      <c r="IA31" s="42"/>
      <c r="IB31" s="42"/>
    </row>
    <row r="32" spans="1:236" s="15" customFormat="1">
      <c r="A32" s="48"/>
      <c r="B32" s="79"/>
      <c r="C32" s="79"/>
      <c r="D32" s="79"/>
      <c r="E32" s="79"/>
      <c r="F32" s="80"/>
      <c r="HX32" s="14"/>
      <c r="HY32" s="14"/>
      <c r="HZ32" s="14"/>
      <c r="IA32" s="14"/>
      <c r="IB32" s="14"/>
    </row>
    <row r="33" spans="1:236" s="15" customFormat="1">
      <c r="A33" s="13"/>
      <c r="B33" s="18"/>
      <c r="C33" s="18"/>
      <c r="D33" s="19"/>
      <c r="E33" s="18"/>
      <c r="F33" s="18"/>
      <c r="HX33" s="14"/>
      <c r="HY33" s="14"/>
      <c r="HZ33" s="14"/>
      <c r="IA33" s="14"/>
      <c r="IB33" s="14"/>
    </row>
    <row r="34" spans="1:236" s="15" customFormat="1" ht="15">
      <c r="A34" s="13"/>
      <c r="B34" s="278" t="s">
        <v>318</v>
      </c>
      <c r="C34" s="279"/>
      <c r="D34" s="279"/>
      <c r="E34" s="279"/>
      <c r="F34" s="280"/>
      <c r="G34" s="240"/>
      <c r="H34" s="240"/>
      <c r="I34" s="240"/>
      <c r="HX34" s="14"/>
      <c r="HY34" s="14"/>
      <c r="HZ34" s="14"/>
      <c r="IA34" s="14"/>
      <c r="IB34" s="14"/>
    </row>
    <row r="35" spans="1:236" ht="30">
      <c r="B35" s="175" t="s">
        <v>201</v>
      </c>
      <c r="C35" s="234" t="s">
        <v>204</v>
      </c>
      <c r="D35" s="175" t="s">
        <v>88</v>
      </c>
      <c r="E35" s="232" t="s">
        <v>205</v>
      </c>
      <c r="F35" s="177" t="s">
        <v>90</v>
      </c>
      <c r="G35" s="241"/>
      <c r="H35" s="241"/>
      <c r="I35" s="241"/>
    </row>
    <row r="36" spans="1:236" s="15" customFormat="1" ht="12.75" customHeight="1">
      <c r="A36" s="13"/>
      <c r="B36" s="281" t="s">
        <v>276</v>
      </c>
      <c r="C36" s="282"/>
      <c r="D36" s="282"/>
      <c r="E36" s="282"/>
      <c r="F36" s="283"/>
      <c r="G36" s="242"/>
      <c r="H36" s="242"/>
      <c r="I36" s="242"/>
      <c r="HX36" s="14"/>
      <c r="HY36" s="14"/>
      <c r="HZ36" s="14"/>
      <c r="IA36" s="14"/>
      <c r="IB36" s="14"/>
    </row>
    <row r="37" spans="1:236" s="15" customFormat="1" ht="15">
      <c r="A37" s="239" t="s">
        <v>317</v>
      </c>
      <c r="B37" s="209" t="s">
        <v>302</v>
      </c>
      <c r="C37" s="235" t="s">
        <v>246</v>
      </c>
      <c r="D37" s="225" t="s">
        <v>334</v>
      </c>
      <c r="E37" s="215" t="s">
        <v>322</v>
      </c>
      <c r="F37" s="193">
        <f>D37*E37</f>
        <v>5955.36</v>
      </c>
      <c r="G37" s="243"/>
      <c r="H37" s="243"/>
      <c r="I37" s="243"/>
      <c r="HX37" s="14"/>
      <c r="HY37" s="14"/>
      <c r="HZ37" s="14"/>
      <c r="IA37" s="14"/>
      <c r="IB37" s="14"/>
    </row>
    <row r="38" spans="1:236" s="15" customFormat="1" ht="15">
      <c r="A38" s="239"/>
      <c r="B38" s="191" t="s">
        <v>227</v>
      </c>
      <c r="C38" s="194"/>
      <c r="D38" s="194"/>
      <c r="E38" s="224"/>
      <c r="F38" s="196">
        <f>F37</f>
        <v>5955.36</v>
      </c>
      <c r="G38" s="212"/>
      <c r="H38" s="212"/>
      <c r="I38" s="243"/>
      <c r="HX38" s="14"/>
      <c r="HY38" s="14"/>
      <c r="HZ38" s="14"/>
      <c r="IA38" s="14"/>
      <c r="IB38" s="14"/>
    </row>
    <row r="39" spans="1:236" s="15" customFormat="1" ht="15">
      <c r="A39" s="239"/>
      <c r="B39" s="191" t="s">
        <v>228</v>
      </c>
      <c r="C39" s="194"/>
      <c r="D39" s="194"/>
      <c r="E39" s="224"/>
      <c r="F39" s="214">
        <f>F38*0.2882</f>
        <v>1716.334752</v>
      </c>
      <c r="G39" s="212"/>
      <c r="H39" s="212"/>
      <c r="I39" s="243"/>
      <c r="HX39" s="14"/>
      <c r="HY39" s="14"/>
      <c r="HZ39" s="14"/>
      <c r="IA39" s="14"/>
      <c r="IB39" s="14"/>
    </row>
    <row r="40" spans="1:236" s="15" customFormat="1" ht="15">
      <c r="A40" s="239"/>
      <c r="B40" s="220" t="s">
        <v>301</v>
      </c>
      <c r="C40" s="221"/>
      <c r="D40" s="221"/>
      <c r="E40" s="222"/>
      <c r="F40" s="223">
        <f>F38+F39</f>
        <v>7671.6947519999994</v>
      </c>
      <c r="G40" s="212"/>
      <c r="H40" s="212"/>
      <c r="I40" s="243"/>
      <c r="HX40" s="14"/>
      <c r="HY40" s="14"/>
      <c r="HZ40" s="14"/>
      <c r="IA40" s="14"/>
      <c r="IB40" s="14"/>
    </row>
    <row r="41" spans="1:236" s="15" customFormat="1" ht="15">
      <c r="A41" s="239"/>
      <c r="B41" s="224"/>
      <c r="C41" s="233"/>
      <c r="D41" s="233"/>
      <c r="E41" s="238"/>
      <c r="F41" s="236"/>
      <c r="G41" s="244"/>
      <c r="H41" s="244"/>
      <c r="I41" s="245"/>
      <c r="HX41" s="14"/>
      <c r="HY41" s="14"/>
      <c r="HZ41" s="14"/>
      <c r="IA41" s="14"/>
      <c r="IB41" s="14"/>
    </row>
    <row r="42" spans="1:236" s="15" customFormat="1" ht="15">
      <c r="A42" s="239"/>
      <c r="B42" s="284" t="s">
        <v>277</v>
      </c>
      <c r="C42" s="285"/>
      <c r="D42" s="285"/>
      <c r="E42" s="285"/>
      <c r="F42" s="286"/>
      <c r="G42" s="246"/>
      <c r="H42" s="246"/>
      <c r="I42" s="246"/>
      <c r="HX42" s="14"/>
      <c r="HY42" s="14"/>
      <c r="HZ42" s="14"/>
      <c r="IA42" s="14"/>
      <c r="IB42" s="14"/>
    </row>
    <row r="43" spans="1:236" s="15" customFormat="1" ht="15">
      <c r="A43" s="239" t="s">
        <v>317</v>
      </c>
      <c r="B43" s="209" t="s">
        <v>303</v>
      </c>
      <c r="C43" s="235" t="s">
        <v>246</v>
      </c>
      <c r="D43" s="225" t="s">
        <v>334</v>
      </c>
      <c r="E43" s="215" t="s">
        <v>322</v>
      </c>
      <c r="F43" s="193">
        <f>D43*E43</f>
        <v>5955.36</v>
      </c>
      <c r="G43" s="243"/>
      <c r="H43" s="243"/>
      <c r="I43" s="243"/>
      <c r="HX43" s="14"/>
      <c r="HY43" s="14"/>
      <c r="HZ43" s="14"/>
      <c r="IA43" s="14"/>
      <c r="IB43" s="14"/>
    </row>
    <row r="44" spans="1:236" s="15" customFormat="1" ht="15">
      <c r="A44" s="13"/>
      <c r="B44" s="191" t="s">
        <v>227</v>
      </c>
      <c r="C44" s="194"/>
      <c r="D44" s="194"/>
      <c r="E44" s="224"/>
      <c r="F44" s="196">
        <f>F43</f>
        <v>5955.36</v>
      </c>
      <c r="G44" s="212"/>
      <c r="H44" s="212"/>
      <c r="I44" s="243"/>
      <c r="HX44" s="14"/>
      <c r="HY44" s="14"/>
      <c r="HZ44" s="14"/>
      <c r="IA44" s="14"/>
      <c r="IB44" s="14"/>
    </row>
    <row r="45" spans="1:236" s="15" customFormat="1" ht="15">
      <c r="A45" s="13"/>
      <c r="B45" s="191" t="s">
        <v>228</v>
      </c>
      <c r="C45" s="194"/>
      <c r="D45" s="194"/>
      <c r="E45" s="224"/>
      <c r="F45" s="214">
        <f>F44*0.2882</f>
        <v>1716.334752</v>
      </c>
      <c r="G45" s="212"/>
      <c r="H45" s="212"/>
      <c r="I45" s="243"/>
      <c r="HX45" s="14"/>
      <c r="HY45" s="14"/>
      <c r="HZ45" s="14"/>
      <c r="IA45" s="14"/>
      <c r="IB45" s="14"/>
    </row>
    <row r="46" spans="1:236" s="15" customFormat="1" ht="15">
      <c r="A46" s="13"/>
      <c r="B46" s="217" t="s">
        <v>301</v>
      </c>
      <c r="C46" s="194"/>
      <c r="D46" s="194"/>
      <c r="E46" s="218"/>
      <c r="F46" s="219">
        <f>F44+F45</f>
        <v>7671.6947519999994</v>
      </c>
      <c r="G46" s="212"/>
      <c r="H46" s="212"/>
      <c r="I46" s="243"/>
      <c r="HX46" s="14"/>
      <c r="HY46" s="14"/>
      <c r="HZ46" s="14"/>
      <c r="IA46" s="14"/>
      <c r="IB46" s="14"/>
    </row>
    <row r="47" spans="1:236" s="15" customFormat="1" ht="15">
      <c r="A47" s="13"/>
      <c r="B47" s="287"/>
      <c r="C47" s="288"/>
      <c r="D47" s="288"/>
      <c r="E47" s="288"/>
      <c r="F47" s="289"/>
      <c r="G47" s="247"/>
      <c r="H47" s="247"/>
      <c r="I47" s="247"/>
      <c r="HX47" s="14"/>
      <c r="HY47" s="14"/>
      <c r="HZ47" s="14"/>
      <c r="IA47" s="14"/>
      <c r="IB47" s="14"/>
    </row>
    <row r="48" spans="1:236" s="15" customFormat="1" ht="15">
      <c r="A48" s="13"/>
      <c r="B48" s="191" t="s">
        <v>340</v>
      </c>
      <c r="C48" s="194"/>
      <c r="D48" s="194"/>
      <c r="E48" s="224"/>
      <c r="F48" s="237"/>
      <c r="G48" s="212"/>
      <c r="H48" s="212"/>
      <c r="I48" s="248"/>
      <c r="HX48" s="14"/>
      <c r="HY48" s="14"/>
      <c r="HZ48" s="14"/>
      <c r="IA48" s="14"/>
      <c r="IB48" s="14"/>
    </row>
    <row r="49" spans="1:236" s="15" customFormat="1">
      <c r="A49" s="13"/>
      <c r="B49" s="18"/>
      <c r="C49" s="18"/>
      <c r="D49" s="19"/>
      <c r="E49" s="18"/>
      <c r="F49" s="18"/>
      <c r="HX49" s="14"/>
      <c r="HY49" s="14"/>
      <c r="HZ49" s="14"/>
      <c r="IA49" s="14"/>
      <c r="IB49" s="14"/>
    </row>
    <row r="50" spans="1:236" s="15" customFormat="1">
      <c r="A50" s="13"/>
      <c r="B50" s="18"/>
      <c r="C50" s="18"/>
      <c r="D50" s="19"/>
      <c r="E50" s="18"/>
      <c r="F50" s="18"/>
      <c r="HX50" s="14"/>
      <c r="HY50" s="14"/>
      <c r="HZ50" s="14"/>
      <c r="IA50" s="14"/>
      <c r="IB50" s="14"/>
    </row>
    <row r="51" spans="1:236" s="41" customFormat="1">
      <c r="A51" s="13"/>
      <c r="B51" s="18"/>
      <c r="C51" s="18"/>
      <c r="D51" s="19"/>
      <c r="E51" s="18"/>
      <c r="F51" s="18"/>
      <c r="HX51" s="42"/>
      <c r="HY51" s="42"/>
      <c r="HZ51" s="42"/>
      <c r="IA51" s="42"/>
      <c r="IB51" s="42"/>
    </row>
    <row r="52" spans="1:236" s="41" customFormat="1">
      <c r="A52" s="13"/>
      <c r="B52" s="18"/>
      <c r="C52" s="18"/>
      <c r="D52" s="19"/>
      <c r="E52" s="18"/>
      <c r="F52" s="18"/>
      <c r="HX52" s="42"/>
      <c r="HY52" s="42"/>
      <c r="HZ52" s="42"/>
      <c r="IA52" s="42"/>
      <c r="IB52" s="42"/>
    </row>
    <row r="53" spans="1:236" s="41" customFormat="1">
      <c r="A53" s="13"/>
      <c r="B53" s="18"/>
      <c r="C53" s="18"/>
      <c r="D53" s="19"/>
      <c r="E53" s="18"/>
      <c r="F53" s="18"/>
      <c r="HX53" s="42"/>
      <c r="HY53" s="42"/>
      <c r="HZ53" s="42"/>
      <c r="IA53" s="42"/>
      <c r="IB53" s="42"/>
    </row>
    <row r="54" spans="1:236" s="41" customFormat="1">
      <c r="A54" s="13"/>
      <c r="B54" s="18"/>
      <c r="C54" s="18"/>
      <c r="D54" s="19"/>
      <c r="E54" s="18"/>
      <c r="F54" s="18"/>
      <c r="HX54" s="42"/>
      <c r="HY54" s="42"/>
      <c r="HZ54" s="42"/>
      <c r="IA54" s="42"/>
      <c r="IB54" s="42"/>
    </row>
    <row r="55" spans="1:236" s="41" customFormat="1">
      <c r="A55" s="13"/>
      <c r="B55" s="18"/>
      <c r="C55" s="18"/>
      <c r="D55" s="19"/>
      <c r="E55" s="18"/>
      <c r="F55" s="18"/>
      <c r="HX55" s="42"/>
      <c r="HY55" s="42"/>
      <c r="HZ55" s="42"/>
      <c r="IA55" s="42"/>
      <c r="IB55" s="42"/>
    </row>
    <row r="56" spans="1:236" s="41" customFormat="1">
      <c r="A56" s="13"/>
      <c r="B56" s="18"/>
      <c r="C56" s="18"/>
      <c r="D56" s="19"/>
      <c r="E56" s="18"/>
      <c r="F56" s="18"/>
      <c r="HX56" s="42"/>
      <c r="HY56" s="42"/>
      <c r="HZ56" s="42"/>
      <c r="IA56" s="42"/>
      <c r="IB56" s="42"/>
    </row>
    <row r="57" spans="1:236" s="41" customFormat="1">
      <c r="A57" s="13"/>
      <c r="B57" s="18"/>
      <c r="C57" s="18"/>
      <c r="D57" s="19"/>
      <c r="E57" s="18"/>
      <c r="F57" s="18"/>
      <c r="HX57" s="42"/>
      <c r="HY57" s="42"/>
      <c r="HZ57" s="42"/>
      <c r="IA57" s="42"/>
      <c r="IB57" s="42"/>
    </row>
    <row r="58" spans="1:236" s="41" customFormat="1">
      <c r="A58" s="13"/>
      <c r="B58" s="18"/>
      <c r="C58" s="18"/>
      <c r="D58" s="19"/>
      <c r="E58" s="18"/>
      <c r="F58" s="18"/>
      <c r="HX58" s="42"/>
      <c r="HY58" s="42"/>
      <c r="HZ58" s="42"/>
      <c r="IA58" s="42"/>
      <c r="IB58" s="42"/>
    </row>
    <row r="59" spans="1:236" s="41" customFormat="1">
      <c r="A59" s="13"/>
      <c r="B59" s="18"/>
      <c r="C59" s="18"/>
      <c r="D59" s="19"/>
      <c r="E59" s="18"/>
      <c r="F59" s="18"/>
      <c r="HX59" s="42"/>
      <c r="HY59" s="42"/>
      <c r="HZ59" s="42"/>
      <c r="IA59" s="42"/>
      <c r="IB59" s="42"/>
    </row>
    <row r="60" spans="1:236" s="41" customFormat="1">
      <c r="A60" s="13"/>
      <c r="B60" s="18"/>
      <c r="C60" s="18"/>
      <c r="D60" s="19"/>
      <c r="E60" s="18"/>
      <c r="F60" s="18"/>
      <c r="HX60" s="42"/>
      <c r="HY60" s="42"/>
      <c r="HZ60" s="42"/>
      <c r="IA60" s="42"/>
      <c r="IB60" s="42"/>
    </row>
    <row r="61" spans="1:236" s="41" customFormat="1">
      <c r="A61" s="13"/>
      <c r="B61" s="18"/>
      <c r="C61" s="18"/>
      <c r="D61" s="19"/>
      <c r="E61" s="18"/>
      <c r="F61" s="18"/>
      <c r="HX61" s="42"/>
      <c r="HY61" s="42"/>
      <c r="HZ61" s="42"/>
      <c r="IA61" s="42"/>
      <c r="IB61" s="42"/>
    </row>
    <row r="62" spans="1:236" s="41" customFormat="1">
      <c r="A62" s="13"/>
      <c r="B62" s="18"/>
      <c r="C62" s="18"/>
      <c r="D62" s="19"/>
      <c r="E62" s="18"/>
      <c r="F62" s="18"/>
      <c r="HX62" s="42"/>
      <c r="HY62" s="42"/>
      <c r="HZ62" s="42"/>
      <c r="IA62" s="42"/>
      <c r="IB62" s="42"/>
    </row>
    <row r="63" spans="1:236" s="41" customFormat="1">
      <c r="A63" s="13"/>
      <c r="B63" s="18"/>
      <c r="C63" s="18"/>
      <c r="D63" s="19"/>
      <c r="E63" s="18"/>
      <c r="F63" s="18"/>
      <c r="HX63" s="42"/>
      <c r="HY63" s="42"/>
      <c r="HZ63" s="42"/>
      <c r="IA63" s="42"/>
      <c r="IB63" s="42"/>
    </row>
    <row r="64" spans="1:236" s="41" customFormat="1">
      <c r="A64" s="13"/>
      <c r="B64" s="18"/>
      <c r="C64" s="18"/>
      <c r="D64" s="19"/>
      <c r="E64" s="18"/>
      <c r="F64" s="18"/>
      <c r="HX64" s="42"/>
      <c r="HY64" s="42"/>
      <c r="HZ64" s="42"/>
      <c r="IA64" s="42"/>
      <c r="IB64" s="42"/>
    </row>
    <row r="65" spans="1:236" s="41" customFormat="1">
      <c r="A65" s="13"/>
      <c r="B65" s="18"/>
      <c r="C65" s="18"/>
      <c r="D65" s="19"/>
      <c r="E65" s="18"/>
      <c r="F65" s="18"/>
      <c r="HX65" s="42"/>
      <c r="HY65" s="42"/>
      <c r="HZ65" s="42"/>
      <c r="IA65" s="42"/>
      <c r="IB65" s="42"/>
    </row>
    <row r="66" spans="1:236" s="41" customFormat="1">
      <c r="A66" s="13"/>
      <c r="B66" s="18"/>
      <c r="C66" s="18"/>
      <c r="D66" s="19"/>
      <c r="E66" s="18"/>
      <c r="F66" s="18"/>
      <c r="HX66" s="42"/>
      <c r="HY66" s="42"/>
      <c r="HZ66" s="42"/>
      <c r="IA66" s="42"/>
      <c r="IB66" s="42"/>
    </row>
    <row r="67" spans="1:236" s="41" customFormat="1">
      <c r="A67" s="13"/>
      <c r="B67" s="18"/>
      <c r="C67" s="18"/>
      <c r="D67" s="19"/>
      <c r="E67" s="18"/>
      <c r="F67" s="18"/>
      <c r="HX67" s="42"/>
      <c r="HY67" s="42"/>
      <c r="HZ67" s="42"/>
      <c r="IA67" s="42"/>
      <c r="IB67" s="42"/>
    </row>
    <row r="68" spans="1:236" s="41" customFormat="1" ht="12.75" customHeight="1">
      <c r="A68" s="13"/>
      <c r="B68" s="18"/>
      <c r="C68" s="18"/>
      <c r="D68" s="19"/>
      <c r="E68" s="18"/>
      <c r="F68" s="18"/>
      <c r="HX68" s="42"/>
      <c r="HY68" s="42"/>
      <c r="HZ68" s="42"/>
      <c r="IA68" s="42"/>
      <c r="IB68" s="42"/>
    </row>
    <row r="69" spans="1:236" s="41" customFormat="1">
      <c r="A69" s="13"/>
      <c r="B69" s="18"/>
      <c r="C69" s="18"/>
      <c r="D69" s="19"/>
      <c r="E69" s="18"/>
      <c r="F69" s="18"/>
      <c r="HX69" s="42"/>
      <c r="HY69" s="42"/>
      <c r="HZ69" s="42"/>
      <c r="IA69" s="42"/>
      <c r="IB69" s="42"/>
    </row>
    <row r="70" spans="1:236" s="41" customFormat="1">
      <c r="A70" s="13"/>
      <c r="B70" s="18"/>
      <c r="C70" s="18"/>
      <c r="D70" s="19"/>
      <c r="E70" s="18"/>
      <c r="F70" s="18"/>
      <c r="HX70" s="42"/>
      <c r="HY70" s="42"/>
      <c r="HZ70" s="42"/>
      <c r="IA70" s="42"/>
      <c r="IB70" s="42"/>
    </row>
    <row r="71" spans="1:236" s="41" customFormat="1">
      <c r="A71" s="13"/>
      <c r="B71" s="18"/>
      <c r="C71" s="18"/>
      <c r="D71" s="19"/>
      <c r="E71" s="18"/>
      <c r="F71" s="18"/>
      <c r="HX71" s="42"/>
      <c r="HY71" s="42"/>
      <c r="HZ71" s="42"/>
      <c r="IA71" s="42"/>
      <c r="IB71" s="42"/>
    </row>
    <row r="72" spans="1:236" s="41" customFormat="1">
      <c r="A72" s="13"/>
      <c r="B72" s="18"/>
      <c r="C72" s="18"/>
      <c r="D72" s="19"/>
      <c r="E72" s="18"/>
      <c r="F72" s="18"/>
      <c r="HX72" s="42"/>
      <c r="HY72" s="42"/>
      <c r="HZ72" s="42"/>
      <c r="IA72" s="42"/>
      <c r="IB72" s="42"/>
    </row>
    <row r="73" spans="1:236" s="41" customFormat="1">
      <c r="A73" s="13"/>
      <c r="B73" s="18"/>
      <c r="C73" s="18"/>
      <c r="D73" s="19"/>
      <c r="E73" s="18"/>
      <c r="F73" s="18"/>
      <c r="G73" s="40"/>
      <c r="H73" s="40"/>
      <c r="HX73" s="42"/>
      <c r="HY73" s="42"/>
      <c r="HZ73" s="42"/>
      <c r="IA73" s="42"/>
      <c r="IB73" s="42"/>
    </row>
    <row r="74" spans="1:236" s="41" customFormat="1">
      <c r="A74" s="13"/>
      <c r="B74" s="18"/>
      <c r="C74" s="18"/>
      <c r="D74" s="19"/>
      <c r="E74" s="18"/>
      <c r="F74" s="18"/>
      <c r="HX74" s="42"/>
      <c r="HY74" s="42"/>
      <c r="HZ74" s="42"/>
      <c r="IA74" s="42"/>
      <c r="IB74" s="42"/>
    </row>
    <row r="75" spans="1:236" s="41" customFormat="1">
      <c r="A75" s="13"/>
      <c r="B75" s="18"/>
      <c r="C75" s="18"/>
      <c r="D75" s="19"/>
      <c r="E75" s="18"/>
      <c r="F75" s="18"/>
      <c r="HX75" s="42"/>
      <c r="HY75" s="42"/>
      <c r="HZ75" s="42"/>
      <c r="IA75" s="42"/>
      <c r="IB75" s="42"/>
    </row>
    <row r="76" spans="1:236" s="41" customFormat="1">
      <c r="A76" s="13"/>
      <c r="B76" s="18"/>
      <c r="C76" s="18"/>
      <c r="D76" s="19"/>
      <c r="E76" s="18"/>
      <c r="F76" s="18"/>
      <c r="HX76" s="42"/>
      <c r="HY76" s="42"/>
      <c r="HZ76" s="42"/>
      <c r="IA76" s="42"/>
      <c r="IB76" s="42"/>
    </row>
    <row r="77" spans="1:236" s="41" customFormat="1">
      <c r="A77" s="13"/>
      <c r="B77" s="18"/>
      <c r="C77" s="18"/>
      <c r="D77" s="19"/>
      <c r="E77" s="18"/>
      <c r="F77" s="18"/>
      <c r="HX77" s="42"/>
      <c r="HY77" s="42"/>
      <c r="HZ77" s="42"/>
      <c r="IA77" s="42"/>
      <c r="IB77" s="42"/>
    </row>
    <row r="78" spans="1:236" s="41" customFormat="1">
      <c r="A78" s="13"/>
      <c r="B78" s="18"/>
      <c r="C78" s="18"/>
      <c r="D78" s="19"/>
      <c r="E78" s="18"/>
      <c r="F78" s="18"/>
      <c r="HX78" s="42"/>
      <c r="HY78" s="42"/>
      <c r="HZ78" s="42"/>
      <c r="IA78" s="42"/>
      <c r="IB78" s="42"/>
    </row>
    <row r="79" spans="1:236" s="41" customFormat="1">
      <c r="A79" s="13"/>
      <c r="B79" s="18"/>
      <c r="C79" s="18"/>
      <c r="D79" s="19"/>
      <c r="E79" s="18"/>
      <c r="F79" s="18"/>
      <c r="HX79" s="42"/>
      <c r="HY79" s="42"/>
      <c r="HZ79" s="42"/>
      <c r="IA79" s="42"/>
      <c r="IB79" s="42"/>
    </row>
    <row r="80" spans="1:236" s="41" customFormat="1">
      <c r="A80" s="13"/>
      <c r="B80" s="18"/>
      <c r="C80" s="18"/>
      <c r="D80" s="19"/>
      <c r="E80" s="18"/>
      <c r="F80" s="18"/>
      <c r="HX80" s="42"/>
      <c r="HY80" s="42"/>
      <c r="HZ80" s="42"/>
      <c r="IA80" s="42"/>
      <c r="IB80" s="42"/>
    </row>
    <row r="81" spans="1:236" s="41" customFormat="1">
      <c r="A81" s="13"/>
      <c r="B81" s="18"/>
      <c r="C81" s="18"/>
      <c r="D81" s="19"/>
      <c r="E81" s="18"/>
      <c r="F81" s="18"/>
      <c r="HX81" s="42"/>
      <c r="HY81" s="42"/>
      <c r="HZ81" s="42"/>
      <c r="IA81" s="42"/>
      <c r="IB81" s="42"/>
    </row>
    <row r="82" spans="1:236" s="41" customFormat="1">
      <c r="A82" s="13"/>
      <c r="B82" s="18"/>
      <c r="C82" s="18"/>
      <c r="D82" s="19"/>
      <c r="E82" s="18"/>
      <c r="F82" s="18"/>
      <c r="HX82" s="42"/>
      <c r="HY82" s="42"/>
      <c r="HZ82" s="42"/>
      <c r="IA82" s="42"/>
      <c r="IB82" s="42"/>
    </row>
  </sheetData>
  <sheetProtection selectLockedCells="1" selectUnlockedCells="1"/>
  <mergeCells count="17">
    <mergeCell ref="B1:F1"/>
    <mergeCell ref="B5:D5"/>
    <mergeCell ref="B6:F6"/>
    <mergeCell ref="B31:E31"/>
    <mergeCell ref="B13:E13"/>
    <mergeCell ref="B14:F14"/>
    <mergeCell ref="B21:F21"/>
    <mergeCell ref="B24:E24"/>
    <mergeCell ref="B26:E26"/>
    <mergeCell ref="B28:E28"/>
    <mergeCell ref="B20:E20"/>
    <mergeCell ref="B3:F3"/>
    <mergeCell ref="A2:F2"/>
    <mergeCell ref="B34:F34"/>
    <mergeCell ref="B36:F36"/>
    <mergeCell ref="B42:F42"/>
    <mergeCell ref="B47:F47"/>
  </mergeCells>
  <printOptions horizontalCentered="1"/>
  <pageMargins left="0.98425196850393704" right="0.98425196850393704" top="1.3779527559055118" bottom="0.39370078740157483" header="0.31496062992125984" footer="0.11811023622047245"/>
  <pageSetup paperSize="9" scale="50" firstPageNumber="0" orientation="portrait" r:id="rId1"/>
  <headerFooter alignWithMargins="0">
    <oddFooter>&amp;L&amp;8Composição de Preços Unitários&amp;R&amp;8Folha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162"/>
  <sheetViews>
    <sheetView view="pageBreakPreview" zoomScale="60" zoomScaleNormal="100" workbookViewId="0">
      <selection activeCell="F124" sqref="F124"/>
    </sheetView>
  </sheetViews>
  <sheetFormatPr defaultRowHeight="12.75"/>
  <cols>
    <col min="2" max="2" width="52.85546875" customWidth="1"/>
    <col min="6" max="6" width="11.5703125" bestFit="1" customWidth="1"/>
    <col min="7" max="7" width="14.5703125" customWidth="1"/>
    <col min="8" max="8" width="18.7109375" customWidth="1"/>
    <col min="9" max="9" width="32.42578125" customWidth="1"/>
  </cols>
  <sheetData>
    <row r="1" spans="1:9" ht="25.5" customHeight="1">
      <c r="B1" s="333" t="s">
        <v>316</v>
      </c>
      <c r="C1" s="333"/>
      <c r="D1" s="333"/>
      <c r="E1" s="333"/>
      <c r="F1" s="333"/>
      <c r="G1" s="333"/>
      <c r="H1" s="333"/>
      <c r="I1" s="333"/>
    </row>
    <row r="2" spans="1:9" ht="27.75" customHeight="1">
      <c r="A2" s="249"/>
      <c r="B2" s="334" t="s">
        <v>176</v>
      </c>
      <c r="C2" s="335"/>
      <c r="D2" s="335"/>
      <c r="E2" s="335"/>
      <c r="F2" s="335"/>
      <c r="G2" s="335"/>
      <c r="H2" s="335"/>
      <c r="I2" s="336"/>
    </row>
    <row r="3" spans="1:9" ht="15">
      <c r="B3" s="278" t="s">
        <v>198</v>
      </c>
      <c r="C3" s="279"/>
      <c r="D3" s="279"/>
      <c r="E3" s="279"/>
      <c r="F3" s="279"/>
      <c r="G3" s="279"/>
      <c r="H3" s="279"/>
      <c r="I3" s="280"/>
    </row>
    <row r="4" spans="1:9" ht="15">
      <c r="B4" s="278" t="s">
        <v>199</v>
      </c>
      <c r="C4" s="279"/>
      <c r="D4" s="279"/>
      <c r="E4" s="279"/>
      <c r="F4" s="279"/>
      <c r="G4" s="279"/>
      <c r="H4" s="279"/>
      <c r="I4" s="280"/>
    </row>
    <row r="5" spans="1:9" ht="30" customHeight="1">
      <c r="B5" s="323" t="s">
        <v>200</v>
      </c>
      <c r="C5" s="312"/>
      <c r="D5" s="312"/>
      <c r="E5" s="312"/>
      <c r="F5" s="312"/>
      <c r="G5" s="312"/>
      <c r="H5" s="312"/>
      <c r="I5" s="313"/>
    </row>
    <row r="6" spans="1:9" ht="15">
      <c r="B6" s="175" t="s">
        <v>201</v>
      </c>
      <c r="C6" s="175" t="s">
        <v>202</v>
      </c>
      <c r="D6" s="175" t="s">
        <v>203</v>
      </c>
      <c r="E6" s="314" t="s">
        <v>204</v>
      </c>
      <c r="F6" s="315"/>
      <c r="G6" s="175" t="s">
        <v>88</v>
      </c>
      <c r="H6" s="176" t="s">
        <v>205</v>
      </c>
      <c r="I6" s="177" t="s">
        <v>90</v>
      </c>
    </row>
    <row r="7" spans="1:9" ht="15">
      <c r="B7" s="254" t="s">
        <v>279</v>
      </c>
      <c r="C7" s="178" t="s">
        <v>206</v>
      </c>
      <c r="D7" s="179" t="s">
        <v>278</v>
      </c>
      <c r="E7" s="324" t="s">
        <v>7</v>
      </c>
      <c r="F7" s="325"/>
      <c r="G7" s="180">
        <v>1000</v>
      </c>
      <c r="H7" s="181">
        <v>1.06</v>
      </c>
      <c r="I7" s="182">
        <f t="shared" ref="I7:I13" si="0">G7*H7</f>
        <v>1060</v>
      </c>
    </row>
    <row r="8" spans="1:9" ht="15">
      <c r="B8" s="255" t="s">
        <v>208</v>
      </c>
      <c r="C8" s="184" t="s">
        <v>206</v>
      </c>
      <c r="D8" s="184">
        <v>21138</v>
      </c>
      <c r="E8" s="303" t="s">
        <v>209</v>
      </c>
      <c r="F8" s="304"/>
      <c r="G8" s="185">
        <v>146</v>
      </c>
      <c r="H8" s="186">
        <v>6.41</v>
      </c>
      <c r="I8" s="187">
        <f t="shared" si="0"/>
        <v>935.86</v>
      </c>
    </row>
    <row r="9" spans="1:9" ht="15">
      <c r="B9" s="255" t="s">
        <v>210</v>
      </c>
      <c r="C9" s="184" t="s">
        <v>206</v>
      </c>
      <c r="D9" s="184">
        <v>2747</v>
      </c>
      <c r="E9" s="305" t="s">
        <v>209</v>
      </c>
      <c r="F9" s="306"/>
      <c r="G9" s="185">
        <v>21</v>
      </c>
      <c r="H9" s="186">
        <v>15.84</v>
      </c>
      <c r="I9" s="187">
        <f t="shared" si="0"/>
        <v>332.64</v>
      </c>
    </row>
    <row r="10" spans="1:9" ht="15">
      <c r="B10" s="255" t="s">
        <v>211</v>
      </c>
      <c r="C10" s="184" t="s">
        <v>206</v>
      </c>
      <c r="D10" s="189" t="s">
        <v>212</v>
      </c>
      <c r="E10" s="305" t="s">
        <v>213</v>
      </c>
      <c r="F10" s="306"/>
      <c r="G10" s="185">
        <v>10</v>
      </c>
      <c r="H10" s="186">
        <f>500*0.78</f>
        <v>390</v>
      </c>
      <c r="I10" s="187">
        <f t="shared" si="0"/>
        <v>3900</v>
      </c>
    </row>
    <row r="11" spans="1:9" ht="15">
      <c r="B11" s="255" t="s">
        <v>214</v>
      </c>
      <c r="C11" s="184" t="s">
        <v>206</v>
      </c>
      <c r="D11" s="189" t="s">
        <v>215</v>
      </c>
      <c r="E11" s="305" t="s">
        <v>216</v>
      </c>
      <c r="F11" s="306"/>
      <c r="G11" s="185">
        <v>4</v>
      </c>
      <c r="H11" s="186">
        <v>8.92</v>
      </c>
      <c r="I11" s="187">
        <f t="shared" si="0"/>
        <v>35.68</v>
      </c>
    </row>
    <row r="12" spans="1:9" ht="15">
      <c r="B12" s="255" t="s">
        <v>217</v>
      </c>
      <c r="C12" s="184" t="s">
        <v>218</v>
      </c>
      <c r="D12" s="189"/>
      <c r="E12" s="305" t="s">
        <v>219</v>
      </c>
      <c r="F12" s="306"/>
      <c r="G12" s="185">
        <v>333</v>
      </c>
      <c r="H12" s="186">
        <v>2.31</v>
      </c>
      <c r="I12" s="187">
        <f t="shared" si="0"/>
        <v>769.23</v>
      </c>
    </row>
    <row r="13" spans="1:9" ht="15">
      <c r="B13" s="255" t="s">
        <v>280</v>
      </c>
      <c r="C13" s="184" t="s">
        <v>206</v>
      </c>
      <c r="D13" s="189" t="s">
        <v>283</v>
      </c>
      <c r="E13" s="305" t="s">
        <v>269</v>
      </c>
      <c r="F13" s="306"/>
      <c r="G13" s="185">
        <v>400</v>
      </c>
      <c r="H13" s="186">
        <v>15.97</v>
      </c>
      <c r="I13" s="187">
        <f t="shared" si="0"/>
        <v>6388</v>
      </c>
    </row>
    <row r="14" spans="1:9" ht="15">
      <c r="B14" s="320" t="s">
        <v>220</v>
      </c>
      <c r="C14" s="321"/>
      <c r="D14" s="321"/>
      <c r="E14" s="321"/>
      <c r="F14" s="321"/>
      <c r="G14" s="321"/>
      <c r="H14" s="321"/>
      <c r="I14" s="322"/>
    </row>
    <row r="15" spans="1:9" ht="15">
      <c r="B15" s="190" t="s">
        <v>201</v>
      </c>
      <c r="C15" s="175" t="s">
        <v>202</v>
      </c>
      <c r="D15" s="175" t="s">
        <v>203</v>
      </c>
      <c r="E15" s="175" t="s">
        <v>204</v>
      </c>
      <c r="F15" s="175" t="s">
        <v>88</v>
      </c>
      <c r="G15" s="175" t="s">
        <v>221</v>
      </c>
      <c r="H15" s="175" t="s">
        <v>205</v>
      </c>
      <c r="I15" s="177" t="s">
        <v>90</v>
      </c>
    </row>
    <row r="16" spans="1:9" ht="15">
      <c r="B16" s="256" t="s">
        <v>222</v>
      </c>
      <c r="C16" s="192" t="s">
        <v>206</v>
      </c>
      <c r="D16" s="192" t="s">
        <v>223</v>
      </c>
      <c r="E16" s="192" t="s">
        <v>224</v>
      </c>
      <c r="F16" s="192" t="s">
        <v>225</v>
      </c>
      <c r="G16" s="192" t="s">
        <v>281</v>
      </c>
      <c r="H16" s="192" t="s">
        <v>323</v>
      </c>
      <c r="I16" s="193">
        <f>F16*G16*H16</f>
        <v>156</v>
      </c>
    </row>
    <row r="17" spans="2:9" ht="15">
      <c r="B17" s="191"/>
      <c r="C17" s="194"/>
      <c r="D17" s="194"/>
      <c r="E17" s="194"/>
      <c r="F17" s="194"/>
      <c r="G17" s="194"/>
      <c r="H17" s="194"/>
      <c r="I17" s="195"/>
    </row>
    <row r="18" spans="2:9" ht="15">
      <c r="B18" s="191" t="s">
        <v>227</v>
      </c>
      <c r="C18" s="194"/>
      <c r="D18" s="194"/>
      <c r="E18" s="194"/>
      <c r="F18" s="194"/>
      <c r="G18" s="194"/>
      <c r="H18" s="194"/>
      <c r="I18" s="196">
        <f>SUM(I7:I13,I16)</f>
        <v>13577.41</v>
      </c>
    </row>
    <row r="19" spans="2:9" ht="15">
      <c r="B19" s="191" t="s">
        <v>228</v>
      </c>
      <c r="C19" s="194"/>
      <c r="D19" s="194"/>
      <c r="E19" s="194"/>
      <c r="F19" s="194"/>
      <c r="G19" s="194"/>
      <c r="H19" s="194"/>
      <c r="I19" s="197">
        <f>I18*0.2882</f>
        <v>3913.0095620000002</v>
      </c>
    </row>
    <row r="20" spans="2:9" ht="15">
      <c r="B20" s="191" t="s">
        <v>229</v>
      </c>
      <c r="C20" s="194"/>
      <c r="D20" s="194"/>
      <c r="E20" s="194"/>
      <c r="F20" s="194"/>
      <c r="G20" s="194"/>
      <c r="H20" s="194"/>
      <c r="I20" s="198">
        <f>I18+I19</f>
        <v>17490.419561999999</v>
      </c>
    </row>
    <row r="21" spans="2:9" ht="15">
      <c r="B21" s="191" t="s">
        <v>230</v>
      </c>
      <c r="C21" s="194"/>
      <c r="D21" s="194"/>
      <c r="E21" s="194"/>
      <c r="F21" s="194"/>
      <c r="G21" s="194"/>
      <c r="H21" s="194"/>
      <c r="I21" s="199"/>
    </row>
    <row r="22" spans="2:9" ht="15">
      <c r="B22" s="191"/>
      <c r="C22" s="194"/>
      <c r="D22" s="194"/>
      <c r="E22" s="194"/>
      <c r="F22" s="194"/>
      <c r="G22" s="194"/>
      <c r="H22" s="194"/>
      <c r="I22" s="199"/>
    </row>
    <row r="26" spans="2:9" ht="15">
      <c r="B26" s="278" t="s">
        <v>313</v>
      </c>
      <c r="C26" s="279"/>
      <c r="D26" s="279"/>
      <c r="E26" s="279"/>
      <c r="F26" s="279"/>
      <c r="G26" s="279"/>
      <c r="H26" s="279"/>
      <c r="I26" s="280"/>
    </row>
    <row r="27" spans="2:9" ht="30" customHeight="1">
      <c r="B27" s="323" t="s">
        <v>314</v>
      </c>
      <c r="C27" s="312"/>
      <c r="D27" s="312"/>
      <c r="E27" s="312"/>
      <c r="F27" s="312"/>
      <c r="G27" s="312"/>
      <c r="H27" s="312"/>
      <c r="I27" s="313"/>
    </row>
    <row r="28" spans="2:9" ht="15">
      <c r="B28" s="175" t="s">
        <v>201</v>
      </c>
      <c r="C28" s="175" t="s">
        <v>202</v>
      </c>
      <c r="D28" s="175" t="s">
        <v>203</v>
      </c>
      <c r="E28" s="314" t="s">
        <v>204</v>
      </c>
      <c r="F28" s="315"/>
      <c r="G28" s="175" t="s">
        <v>88</v>
      </c>
      <c r="H28" s="176" t="s">
        <v>205</v>
      </c>
      <c r="I28" s="177" t="s">
        <v>90</v>
      </c>
    </row>
    <row r="29" spans="2:9" ht="15">
      <c r="B29" s="257" t="s">
        <v>231</v>
      </c>
      <c r="C29" s="184" t="s">
        <v>206</v>
      </c>
      <c r="D29" s="189" t="s">
        <v>232</v>
      </c>
      <c r="E29" s="316" t="s">
        <v>219</v>
      </c>
      <c r="F29" s="317"/>
      <c r="G29" s="200">
        <v>500</v>
      </c>
      <c r="H29" s="186">
        <v>28.5</v>
      </c>
      <c r="I29" s="201">
        <f t="shared" ref="I29:I34" si="1">G29*H29</f>
        <v>14250</v>
      </c>
    </row>
    <row r="30" spans="2:9" ht="15">
      <c r="B30" s="255" t="s">
        <v>233</v>
      </c>
      <c r="C30" s="184" t="s">
        <v>206</v>
      </c>
      <c r="D30" s="189" t="s">
        <v>282</v>
      </c>
      <c r="E30" s="303" t="s">
        <v>269</v>
      </c>
      <c r="F30" s="304"/>
      <c r="G30" s="185">
        <v>170</v>
      </c>
      <c r="H30" s="186">
        <v>15.63</v>
      </c>
      <c r="I30" s="201">
        <f t="shared" si="1"/>
        <v>2657.1</v>
      </c>
    </row>
    <row r="31" spans="2:9" ht="15">
      <c r="B31" s="255" t="s">
        <v>234</v>
      </c>
      <c r="C31" s="184" t="s">
        <v>206</v>
      </c>
      <c r="D31" s="189" t="s">
        <v>235</v>
      </c>
      <c r="E31" s="303" t="s">
        <v>216</v>
      </c>
      <c r="F31" s="304"/>
      <c r="G31" s="185">
        <v>200</v>
      </c>
      <c r="H31" s="186">
        <v>7.0000000000000007E-2</v>
      </c>
      <c r="I31" s="201">
        <f t="shared" si="1"/>
        <v>14.000000000000002</v>
      </c>
    </row>
    <row r="32" spans="2:9" ht="15">
      <c r="B32" s="255" t="s">
        <v>236</v>
      </c>
      <c r="C32" s="184" t="s">
        <v>206</v>
      </c>
      <c r="D32" s="189" t="s">
        <v>237</v>
      </c>
      <c r="E32" s="305" t="s">
        <v>216</v>
      </c>
      <c r="F32" s="306"/>
      <c r="G32" s="185">
        <v>100</v>
      </c>
      <c r="H32" s="186">
        <v>1.82</v>
      </c>
      <c r="I32" s="201">
        <f t="shared" si="1"/>
        <v>182</v>
      </c>
    </row>
    <row r="33" spans="2:9" ht="15">
      <c r="B33" s="255" t="s">
        <v>238</v>
      </c>
      <c r="C33" s="184" t="s">
        <v>206</v>
      </c>
      <c r="D33" s="189" t="s">
        <v>239</v>
      </c>
      <c r="E33" s="305" t="s">
        <v>216</v>
      </c>
      <c r="F33" s="306"/>
      <c r="G33" s="185">
        <v>5</v>
      </c>
      <c r="H33" s="186">
        <v>19.600000000000001</v>
      </c>
      <c r="I33" s="201">
        <f t="shared" si="1"/>
        <v>98</v>
      </c>
    </row>
    <row r="34" spans="2:9" ht="15">
      <c r="B34" s="255" t="s">
        <v>240</v>
      </c>
      <c r="C34" s="184" t="s">
        <v>206</v>
      </c>
      <c r="D34" s="189" t="s">
        <v>284</v>
      </c>
      <c r="E34" s="305" t="s">
        <v>269</v>
      </c>
      <c r="F34" s="306"/>
      <c r="G34" s="185">
        <v>50</v>
      </c>
      <c r="H34" s="186">
        <v>14.38</v>
      </c>
      <c r="I34" s="201">
        <f t="shared" si="1"/>
        <v>719</v>
      </c>
    </row>
    <row r="35" spans="2:9" ht="15">
      <c r="B35" s="320" t="s">
        <v>220</v>
      </c>
      <c r="C35" s="321"/>
      <c r="D35" s="321"/>
      <c r="E35" s="321"/>
      <c r="F35" s="321"/>
      <c r="G35" s="321"/>
      <c r="H35" s="321"/>
      <c r="I35" s="322"/>
    </row>
    <row r="36" spans="2:9" ht="15">
      <c r="B36" s="190" t="s">
        <v>201</v>
      </c>
      <c r="C36" s="175" t="s">
        <v>202</v>
      </c>
      <c r="D36" s="175" t="s">
        <v>203</v>
      </c>
      <c r="E36" s="175" t="s">
        <v>204</v>
      </c>
      <c r="F36" s="175" t="s">
        <v>88</v>
      </c>
      <c r="G36" s="175" t="s">
        <v>221</v>
      </c>
      <c r="H36" s="175" t="s">
        <v>205</v>
      </c>
      <c r="I36" s="177" t="s">
        <v>90</v>
      </c>
    </row>
    <row r="37" spans="2:9" ht="15">
      <c r="B37" s="256" t="s">
        <v>241</v>
      </c>
      <c r="C37" s="192" t="s">
        <v>206</v>
      </c>
      <c r="D37" s="192" t="s">
        <v>223</v>
      </c>
      <c r="E37" s="192" t="s">
        <v>224</v>
      </c>
      <c r="F37" s="192" t="s">
        <v>242</v>
      </c>
      <c r="G37" s="192" t="s">
        <v>226</v>
      </c>
      <c r="H37" s="192" t="s">
        <v>323</v>
      </c>
      <c r="I37" s="193">
        <f>F37*G37*H37</f>
        <v>97.5</v>
      </c>
    </row>
    <row r="38" spans="2:9" ht="15">
      <c r="B38" s="191"/>
      <c r="C38" s="194"/>
      <c r="D38" s="194"/>
      <c r="E38" s="194"/>
      <c r="F38" s="194"/>
      <c r="G38" s="194"/>
      <c r="H38" s="194"/>
      <c r="I38" s="202"/>
    </row>
    <row r="39" spans="2:9" ht="15">
      <c r="B39" s="191" t="s">
        <v>227</v>
      </c>
      <c r="C39" s="194"/>
      <c r="D39" s="194"/>
      <c r="E39" s="194"/>
      <c r="F39" s="194"/>
      <c r="G39" s="194"/>
      <c r="H39" s="194"/>
      <c r="I39" s="196">
        <f>SUM(I29:I34,I37)</f>
        <v>18017.599999999999</v>
      </c>
    </row>
    <row r="40" spans="2:9" ht="15">
      <c r="B40" s="191" t="s">
        <v>228</v>
      </c>
      <c r="C40" s="194"/>
      <c r="D40" s="194"/>
      <c r="E40" s="194"/>
      <c r="F40" s="194"/>
      <c r="G40" s="194"/>
      <c r="H40" s="194"/>
      <c r="I40" s="197">
        <f>I39*0.2882</f>
        <v>5192.6723199999997</v>
      </c>
    </row>
    <row r="41" spans="2:9" ht="15">
      <c r="B41" s="191" t="s">
        <v>229</v>
      </c>
      <c r="C41" s="194"/>
      <c r="D41" s="194"/>
      <c r="E41" s="194"/>
      <c r="F41" s="194"/>
      <c r="G41" s="194"/>
      <c r="H41" s="194"/>
      <c r="I41" s="198">
        <f>I39+I40</f>
        <v>23210.272319999996</v>
      </c>
    </row>
    <row r="42" spans="2:9" ht="15">
      <c r="B42" s="191" t="s">
        <v>230</v>
      </c>
      <c r="C42" s="194"/>
      <c r="D42" s="194"/>
      <c r="E42" s="194"/>
      <c r="F42" s="194"/>
      <c r="G42" s="194"/>
      <c r="H42" s="194"/>
      <c r="I42" s="199"/>
    </row>
    <row r="43" spans="2:9" ht="15">
      <c r="B43" s="191"/>
      <c r="C43" s="194"/>
      <c r="D43" s="194"/>
      <c r="E43" s="194"/>
      <c r="F43" s="194"/>
      <c r="G43" s="194"/>
      <c r="H43" s="194"/>
      <c r="I43" s="199"/>
    </row>
    <row r="47" spans="2:9" ht="15">
      <c r="B47" s="278" t="s">
        <v>243</v>
      </c>
      <c r="C47" s="279"/>
      <c r="D47" s="279"/>
      <c r="E47" s="279"/>
      <c r="F47" s="279"/>
      <c r="G47" s="279"/>
      <c r="H47" s="279"/>
      <c r="I47" s="280"/>
    </row>
    <row r="48" spans="2:9" ht="15">
      <c r="B48" s="175" t="s">
        <v>201</v>
      </c>
      <c r="C48" s="175" t="s">
        <v>202</v>
      </c>
      <c r="D48" s="175" t="s">
        <v>203</v>
      </c>
      <c r="E48" s="314" t="s">
        <v>204</v>
      </c>
      <c r="F48" s="315"/>
      <c r="G48" s="175" t="s">
        <v>88</v>
      </c>
      <c r="H48" s="176" t="s">
        <v>205</v>
      </c>
      <c r="I48" s="177" t="s">
        <v>90</v>
      </c>
    </row>
    <row r="49" spans="2:9" ht="30">
      <c r="B49" s="255" t="s">
        <v>244</v>
      </c>
      <c r="C49" s="184" t="s">
        <v>206</v>
      </c>
      <c r="D49" s="189" t="s">
        <v>245</v>
      </c>
      <c r="E49" s="316" t="s">
        <v>246</v>
      </c>
      <c r="F49" s="317"/>
      <c r="G49" s="200">
        <v>2</v>
      </c>
      <c r="H49" s="186">
        <v>171.41</v>
      </c>
      <c r="I49" s="202">
        <f>G49*H49</f>
        <v>342.82</v>
      </c>
    </row>
    <row r="50" spans="2:9" ht="15">
      <c r="B50" s="255" t="s">
        <v>247</v>
      </c>
      <c r="C50" s="184" t="s">
        <v>206</v>
      </c>
      <c r="D50" s="189" t="s">
        <v>248</v>
      </c>
      <c r="E50" s="303" t="s">
        <v>246</v>
      </c>
      <c r="F50" s="304"/>
      <c r="G50" s="185">
        <v>1</v>
      </c>
      <c r="H50" s="186">
        <v>72.16</v>
      </c>
      <c r="I50" s="202">
        <f>G50*H50</f>
        <v>72.16</v>
      </c>
    </row>
    <row r="51" spans="2:9" ht="15">
      <c r="B51" s="255" t="s">
        <v>285</v>
      </c>
      <c r="C51" s="184" t="s">
        <v>206</v>
      </c>
      <c r="D51" s="189" t="s">
        <v>249</v>
      </c>
      <c r="E51" s="303" t="s">
        <v>250</v>
      </c>
      <c r="F51" s="304"/>
      <c r="G51" s="185">
        <v>0.5</v>
      </c>
      <c r="H51" s="186">
        <v>55.8</v>
      </c>
      <c r="I51" s="202">
        <f>G51*H51</f>
        <v>27.9</v>
      </c>
    </row>
    <row r="52" spans="2:9" ht="15">
      <c r="B52" s="255" t="s">
        <v>251</v>
      </c>
      <c r="C52" s="184" t="s">
        <v>206</v>
      </c>
      <c r="D52" s="189" t="s">
        <v>252</v>
      </c>
      <c r="E52" s="305" t="s">
        <v>246</v>
      </c>
      <c r="F52" s="306"/>
      <c r="G52" s="185">
        <v>2</v>
      </c>
      <c r="H52" s="186">
        <v>9.01</v>
      </c>
      <c r="I52" s="202">
        <f>G52*H52</f>
        <v>18.02</v>
      </c>
    </row>
    <row r="53" spans="2:9" ht="15">
      <c r="B53" s="191"/>
      <c r="C53" s="194"/>
      <c r="D53" s="194"/>
      <c r="E53" s="309"/>
      <c r="F53" s="310"/>
      <c r="G53" s="194"/>
      <c r="H53" s="194"/>
      <c r="I53" s="195"/>
    </row>
    <row r="54" spans="2:9" ht="15">
      <c r="B54" s="191" t="s">
        <v>227</v>
      </c>
      <c r="C54" s="194"/>
      <c r="D54" s="194"/>
      <c r="E54" s="309"/>
      <c r="F54" s="310"/>
      <c r="G54" s="194"/>
      <c r="H54" s="194"/>
      <c r="I54" s="202">
        <f>SUM(I49:I52)</f>
        <v>460.9</v>
      </c>
    </row>
    <row r="55" spans="2:9" ht="15">
      <c r="B55" s="191" t="s">
        <v>228</v>
      </c>
      <c r="C55" s="194"/>
      <c r="D55" s="194"/>
      <c r="E55" s="309"/>
      <c r="F55" s="310"/>
      <c r="G55" s="194"/>
      <c r="H55" s="194"/>
      <c r="I55" s="197">
        <f>I54*0.2882</f>
        <v>132.83138</v>
      </c>
    </row>
    <row r="56" spans="2:9" ht="15">
      <c r="B56" s="191" t="s">
        <v>229</v>
      </c>
      <c r="C56" s="194"/>
      <c r="D56" s="194"/>
      <c r="E56" s="309"/>
      <c r="F56" s="310"/>
      <c r="G56" s="194"/>
      <c r="H56" s="194"/>
      <c r="I56" s="203">
        <f>I54+I55</f>
        <v>593.73137999999994</v>
      </c>
    </row>
    <row r="57" spans="2:9" ht="15">
      <c r="B57" s="191" t="s">
        <v>230</v>
      </c>
      <c r="C57" s="194"/>
      <c r="D57" s="194"/>
      <c r="E57" s="309"/>
      <c r="F57" s="310"/>
      <c r="G57" s="194"/>
      <c r="H57" s="194"/>
      <c r="I57" s="199"/>
    </row>
    <row r="58" spans="2:9" ht="15">
      <c r="B58" s="191"/>
      <c r="C58" s="194"/>
      <c r="D58" s="194"/>
      <c r="E58" s="309"/>
      <c r="F58" s="310"/>
      <c r="G58" s="194"/>
      <c r="H58" s="194"/>
      <c r="I58" s="199"/>
    </row>
    <row r="62" spans="2:9" ht="15">
      <c r="B62" s="278" t="s">
        <v>253</v>
      </c>
      <c r="C62" s="279"/>
      <c r="D62" s="279"/>
      <c r="E62" s="279"/>
      <c r="F62" s="279"/>
      <c r="G62" s="279"/>
      <c r="H62" s="279"/>
      <c r="I62" s="280"/>
    </row>
    <row r="63" spans="2:9" ht="15">
      <c r="B63" s="311" t="s">
        <v>315</v>
      </c>
      <c r="C63" s="312"/>
      <c r="D63" s="312"/>
      <c r="E63" s="312"/>
      <c r="F63" s="312"/>
      <c r="G63" s="312"/>
      <c r="H63" s="312"/>
      <c r="I63" s="313"/>
    </row>
    <row r="64" spans="2:9" ht="15">
      <c r="B64" s="175" t="s">
        <v>201</v>
      </c>
      <c r="C64" s="175" t="s">
        <v>202</v>
      </c>
      <c r="D64" s="175" t="s">
        <v>203</v>
      </c>
      <c r="E64" s="314" t="s">
        <v>204</v>
      </c>
      <c r="F64" s="315"/>
      <c r="G64" s="175" t="s">
        <v>88</v>
      </c>
      <c r="H64" s="176" t="s">
        <v>205</v>
      </c>
      <c r="I64" s="177" t="s">
        <v>90</v>
      </c>
    </row>
    <row r="65" spans="2:9" ht="15">
      <c r="B65" s="255" t="s">
        <v>254</v>
      </c>
      <c r="C65" s="184" t="s">
        <v>206</v>
      </c>
      <c r="D65" s="189" t="s">
        <v>255</v>
      </c>
      <c r="E65" s="316" t="s">
        <v>219</v>
      </c>
      <c r="F65" s="317"/>
      <c r="G65" s="200">
        <v>50</v>
      </c>
      <c r="H65" s="186">
        <v>1.64</v>
      </c>
      <c r="I65" s="202">
        <f t="shared" ref="I65:I70" si="2">G65*H65</f>
        <v>82</v>
      </c>
    </row>
    <row r="66" spans="2:9" ht="15">
      <c r="B66" s="255" t="s">
        <v>256</v>
      </c>
      <c r="C66" s="184" t="s">
        <v>206</v>
      </c>
      <c r="D66" s="189" t="s">
        <v>257</v>
      </c>
      <c r="E66" s="303" t="s">
        <v>258</v>
      </c>
      <c r="F66" s="304"/>
      <c r="G66" s="185">
        <v>6</v>
      </c>
      <c r="H66" s="186">
        <v>25.26</v>
      </c>
      <c r="I66" s="202">
        <f t="shared" si="2"/>
        <v>151.56</v>
      </c>
    </row>
    <row r="67" spans="2:9" ht="15">
      <c r="B67" s="255" t="s">
        <v>259</v>
      </c>
      <c r="C67" s="184" t="s">
        <v>206</v>
      </c>
      <c r="D67" s="189" t="s">
        <v>260</v>
      </c>
      <c r="E67" s="303" t="s">
        <v>207</v>
      </c>
      <c r="F67" s="304"/>
      <c r="G67" s="185">
        <v>6</v>
      </c>
      <c r="H67" s="186">
        <v>18.97</v>
      </c>
      <c r="I67" s="202">
        <f t="shared" si="2"/>
        <v>113.82</v>
      </c>
    </row>
    <row r="68" spans="2:9" ht="15">
      <c r="B68" s="255" t="s">
        <v>251</v>
      </c>
      <c r="C68" s="184" t="s">
        <v>206</v>
      </c>
      <c r="D68" s="189" t="s">
        <v>252</v>
      </c>
      <c r="E68" s="305" t="s">
        <v>246</v>
      </c>
      <c r="F68" s="306"/>
      <c r="G68" s="185">
        <v>4.5</v>
      </c>
      <c r="H68" s="186">
        <v>9.01</v>
      </c>
      <c r="I68" s="202">
        <f t="shared" si="2"/>
        <v>40.545000000000002</v>
      </c>
    </row>
    <row r="69" spans="2:9" ht="15">
      <c r="B69" s="255" t="s">
        <v>261</v>
      </c>
      <c r="C69" s="184" t="s">
        <v>206</v>
      </c>
      <c r="D69" s="189" t="s">
        <v>262</v>
      </c>
      <c r="E69" s="305" t="s">
        <v>246</v>
      </c>
      <c r="F69" s="306"/>
      <c r="G69" s="185">
        <v>4.5</v>
      </c>
      <c r="H69" s="186">
        <v>152.91999999999999</v>
      </c>
      <c r="I69" s="202">
        <f t="shared" si="2"/>
        <v>688.14</v>
      </c>
    </row>
    <row r="70" spans="2:9" ht="15">
      <c r="B70" s="256" t="s">
        <v>263</v>
      </c>
      <c r="C70" s="192" t="s">
        <v>206</v>
      </c>
      <c r="D70" s="192" t="s">
        <v>264</v>
      </c>
      <c r="E70" s="318" t="s">
        <v>246</v>
      </c>
      <c r="F70" s="319"/>
      <c r="G70" s="192" t="s">
        <v>265</v>
      </c>
      <c r="H70" s="192" t="s">
        <v>324</v>
      </c>
      <c r="I70" s="202">
        <f t="shared" si="2"/>
        <v>31.18</v>
      </c>
    </row>
    <row r="71" spans="2:9" ht="15">
      <c r="B71" s="191"/>
      <c r="C71" s="194"/>
      <c r="D71" s="194"/>
      <c r="E71" s="204"/>
      <c r="F71" s="205"/>
      <c r="G71" s="194"/>
      <c r="H71" s="194"/>
      <c r="I71" s="195"/>
    </row>
    <row r="72" spans="2:9" ht="15">
      <c r="B72" s="191" t="s">
        <v>227</v>
      </c>
      <c r="C72" s="194"/>
      <c r="D72" s="194"/>
      <c r="E72" s="309"/>
      <c r="F72" s="310"/>
      <c r="G72" s="194"/>
      <c r="H72" s="194"/>
      <c r="I72" s="196">
        <f>SUM(I65:I70)</f>
        <v>1107.2450000000001</v>
      </c>
    </row>
    <row r="73" spans="2:9" ht="15">
      <c r="B73" s="191" t="s">
        <v>228</v>
      </c>
      <c r="C73" s="194"/>
      <c r="D73" s="194"/>
      <c r="E73" s="309"/>
      <c r="F73" s="310"/>
      <c r="G73" s="194"/>
      <c r="H73" s="194"/>
      <c r="I73" s="197">
        <f>I72*0.2882</f>
        <v>319.10800900000004</v>
      </c>
    </row>
    <row r="74" spans="2:9" ht="15">
      <c r="B74" s="191" t="s">
        <v>229</v>
      </c>
      <c r="C74" s="194"/>
      <c r="D74" s="194"/>
      <c r="E74" s="309"/>
      <c r="F74" s="310"/>
      <c r="G74" s="194"/>
      <c r="H74" s="194"/>
      <c r="I74" s="198">
        <f>I72+I73</f>
        <v>1426.3530090000002</v>
      </c>
    </row>
    <row r="75" spans="2:9" ht="15">
      <c r="B75" s="191" t="s">
        <v>230</v>
      </c>
      <c r="C75" s="194"/>
      <c r="D75" s="194"/>
      <c r="E75" s="309"/>
      <c r="F75" s="310"/>
      <c r="G75" s="194"/>
      <c r="H75" s="194"/>
      <c r="I75" s="199"/>
    </row>
    <row r="76" spans="2:9" ht="15">
      <c r="B76" s="191"/>
      <c r="C76" s="194"/>
      <c r="D76" s="194"/>
      <c r="E76" s="309"/>
      <c r="F76" s="310"/>
      <c r="G76" s="194"/>
      <c r="H76" s="194"/>
      <c r="I76" s="199"/>
    </row>
    <row r="80" spans="2:9" ht="15">
      <c r="B80" s="278" t="s">
        <v>266</v>
      </c>
      <c r="C80" s="279"/>
      <c r="D80" s="279"/>
      <c r="E80" s="279"/>
      <c r="F80" s="279"/>
      <c r="G80" s="279"/>
      <c r="H80" s="279"/>
      <c r="I80" s="280"/>
    </row>
    <row r="81" spans="2:9" ht="15">
      <c r="B81" s="323" t="s">
        <v>267</v>
      </c>
      <c r="C81" s="312"/>
      <c r="D81" s="312"/>
      <c r="E81" s="312"/>
      <c r="F81" s="312"/>
      <c r="G81" s="312"/>
      <c r="H81" s="312"/>
      <c r="I81" s="313"/>
    </row>
    <row r="82" spans="2:9" ht="15">
      <c r="B82" s="175" t="s">
        <v>201</v>
      </c>
      <c r="C82" s="175" t="s">
        <v>202</v>
      </c>
      <c r="D82" s="175" t="s">
        <v>203</v>
      </c>
      <c r="E82" s="314" t="s">
        <v>204</v>
      </c>
      <c r="F82" s="315"/>
      <c r="G82" s="175" t="s">
        <v>88</v>
      </c>
      <c r="H82" s="176" t="s">
        <v>205</v>
      </c>
      <c r="I82" s="177" t="s">
        <v>90</v>
      </c>
    </row>
    <row r="83" spans="2:9" ht="15">
      <c r="B83" s="206" t="s">
        <v>268</v>
      </c>
      <c r="C83" s="184"/>
      <c r="D83" s="189"/>
      <c r="E83" s="316"/>
      <c r="F83" s="317"/>
      <c r="G83" s="200"/>
      <c r="H83" s="186"/>
      <c r="I83" s="201"/>
    </row>
    <row r="84" spans="2:9" ht="15">
      <c r="B84" s="207" t="s">
        <v>289</v>
      </c>
      <c r="C84" s="184" t="s">
        <v>206</v>
      </c>
      <c r="D84" s="189" t="s">
        <v>286</v>
      </c>
      <c r="E84" s="303" t="s">
        <v>269</v>
      </c>
      <c r="F84" s="304"/>
      <c r="G84" s="185">
        <v>40</v>
      </c>
      <c r="H84" s="186">
        <v>68.19</v>
      </c>
      <c r="I84" s="201">
        <f>G84*H84</f>
        <v>2727.6</v>
      </c>
    </row>
    <row r="85" spans="2:9" ht="15">
      <c r="B85" s="207" t="s">
        <v>290</v>
      </c>
      <c r="C85" s="184" t="s">
        <v>206</v>
      </c>
      <c r="D85" s="189" t="s">
        <v>287</v>
      </c>
      <c r="E85" s="303" t="s">
        <v>269</v>
      </c>
      <c r="F85" s="304"/>
      <c r="G85" s="185">
        <v>40</v>
      </c>
      <c r="H85" s="186">
        <v>92.72</v>
      </c>
      <c r="I85" s="201">
        <f t="shared" ref="I85:I87" si="3">G85*H85</f>
        <v>3708.8</v>
      </c>
    </row>
    <row r="86" spans="2:9" ht="15">
      <c r="B86" s="207" t="s">
        <v>292</v>
      </c>
      <c r="C86" s="184" t="s">
        <v>206</v>
      </c>
      <c r="D86" s="189" t="s">
        <v>288</v>
      </c>
      <c r="E86" s="303" t="s">
        <v>269</v>
      </c>
      <c r="F86" s="304"/>
      <c r="G86" s="185">
        <v>40</v>
      </c>
      <c r="H86" s="186">
        <v>23.29</v>
      </c>
      <c r="I86" s="201">
        <f t="shared" si="3"/>
        <v>931.59999999999991</v>
      </c>
    </row>
    <row r="87" spans="2:9" ht="15">
      <c r="B87" s="207" t="s">
        <v>327</v>
      </c>
      <c r="C87" s="251" t="s">
        <v>331</v>
      </c>
      <c r="D87" s="189"/>
      <c r="E87" s="305" t="s">
        <v>270</v>
      </c>
      <c r="F87" s="306"/>
      <c r="G87" s="185">
        <v>6</v>
      </c>
      <c r="H87" s="186">
        <v>51.75</v>
      </c>
      <c r="I87" s="201">
        <f t="shared" si="3"/>
        <v>310.5</v>
      </c>
    </row>
    <row r="88" spans="2:9" ht="15">
      <c r="B88" s="183"/>
      <c r="C88" s="184"/>
      <c r="D88" s="189"/>
      <c r="E88" s="305"/>
      <c r="F88" s="306"/>
      <c r="G88" s="185"/>
      <c r="H88" s="185"/>
      <c r="I88" s="201"/>
    </row>
    <row r="89" spans="2:9">
      <c r="B89" s="311" t="s">
        <v>271</v>
      </c>
      <c r="C89" s="331"/>
      <c r="D89" s="331"/>
      <c r="E89" s="331"/>
      <c r="F89" s="331"/>
      <c r="G89" s="331"/>
      <c r="H89" s="331"/>
      <c r="I89" s="332"/>
    </row>
    <row r="90" spans="2:9" ht="15">
      <c r="B90" s="190" t="s">
        <v>201</v>
      </c>
      <c r="C90" s="175" t="s">
        <v>202</v>
      </c>
      <c r="D90" s="175" t="s">
        <v>203</v>
      </c>
      <c r="E90" s="175" t="s">
        <v>204</v>
      </c>
      <c r="F90" s="175" t="s">
        <v>88</v>
      </c>
      <c r="G90" s="175" t="s">
        <v>221</v>
      </c>
      <c r="H90" s="175" t="s">
        <v>205</v>
      </c>
      <c r="I90" s="177" t="s">
        <v>90</v>
      </c>
    </row>
    <row r="91" spans="2:9" ht="15">
      <c r="B91" s="207" t="s">
        <v>291</v>
      </c>
      <c r="C91" s="250" t="s">
        <v>206</v>
      </c>
      <c r="D91" s="250">
        <v>33939</v>
      </c>
      <c r="E91" s="250" t="s">
        <v>269</v>
      </c>
      <c r="F91" s="250">
        <v>48</v>
      </c>
      <c r="G91" s="250"/>
      <c r="H91" s="210">
        <v>68.19</v>
      </c>
      <c r="I91" s="202">
        <f>F91*H91</f>
        <v>3273.12</v>
      </c>
    </row>
    <row r="92" spans="2:9" ht="15">
      <c r="B92" s="207" t="s">
        <v>292</v>
      </c>
      <c r="C92" s="250" t="s">
        <v>206</v>
      </c>
      <c r="D92" s="250">
        <v>532</v>
      </c>
      <c r="E92" s="250" t="s">
        <v>269</v>
      </c>
      <c r="F92" s="250">
        <v>48</v>
      </c>
      <c r="G92" s="250"/>
      <c r="H92" s="210">
        <v>23.29</v>
      </c>
      <c r="I92" s="202">
        <f t="shared" ref="I92:I98" si="4">F92*H92</f>
        <v>1117.92</v>
      </c>
    </row>
    <row r="93" spans="2:9" ht="15">
      <c r="B93" s="207" t="s">
        <v>293</v>
      </c>
      <c r="C93" s="250" t="s">
        <v>206</v>
      </c>
      <c r="D93" s="250">
        <v>33953</v>
      </c>
      <c r="E93" s="250" t="s">
        <v>269</v>
      </c>
      <c r="F93" s="250">
        <v>48</v>
      </c>
      <c r="G93" s="250"/>
      <c r="H93" s="210">
        <v>92.72</v>
      </c>
      <c r="I93" s="202">
        <f t="shared" si="4"/>
        <v>4450.5599999999995</v>
      </c>
    </row>
    <row r="94" spans="2:9" ht="15">
      <c r="B94" s="208" t="s">
        <v>326</v>
      </c>
      <c r="C94" s="250" t="s">
        <v>331</v>
      </c>
      <c r="D94" s="250"/>
      <c r="E94" s="250" t="s">
        <v>270</v>
      </c>
      <c r="F94" s="250">
        <v>6</v>
      </c>
      <c r="G94" s="250"/>
      <c r="H94" s="210">
        <v>48.4</v>
      </c>
      <c r="I94" s="202">
        <f t="shared" si="4"/>
        <v>290.39999999999998</v>
      </c>
    </row>
    <row r="95" spans="2:9" ht="15">
      <c r="B95" s="207" t="s">
        <v>325</v>
      </c>
      <c r="C95" s="250" t="s">
        <v>335</v>
      </c>
      <c r="D95" s="250">
        <v>4415</v>
      </c>
      <c r="E95" s="250" t="s">
        <v>269</v>
      </c>
      <c r="F95" s="250">
        <v>60</v>
      </c>
      <c r="G95" s="250"/>
      <c r="H95" s="210">
        <v>9.9</v>
      </c>
      <c r="I95" s="202">
        <f t="shared" si="4"/>
        <v>594</v>
      </c>
    </row>
    <row r="96" spans="2:9" ht="15">
      <c r="B96" s="207" t="s">
        <v>328</v>
      </c>
      <c r="C96" s="250" t="s">
        <v>206</v>
      </c>
      <c r="D96" s="250">
        <v>4222</v>
      </c>
      <c r="E96" s="250" t="s">
        <v>87</v>
      </c>
      <c r="F96" s="250">
        <v>60</v>
      </c>
      <c r="G96" s="250"/>
      <c r="H96" s="210">
        <v>3.97</v>
      </c>
      <c r="I96" s="202">
        <f t="shared" si="4"/>
        <v>238.20000000000002</v>
      </c>
    </row>
    <row r="97" spans="2:9" ht="15">
      <c r="B97" s="207" t="s">
        <v>329</v>
      </c>
      <c r="C97" s="250" t="s">
        <v>331</v>
      </c>
      <c r="D97" s="250"/>
      <c r="E97" s="250" t="s">
        <v>270</v>
      </c>
      <c r="F97" s="250">
        <v>12</v>
      </c>
      <c r="G97" s="250"/>
      <c r="H97" s="210">
        <v>150</v>
      </c>
      <c r="I97" s="202">
        <f t="shared" si="4"/>
        <v>1800</v>
      </c>
    </row>
    <row r="98" spans="2:9" ht="25.5">
      <c r="B98" s="208" t="s">
        <v>330</v>
      </c>
      <c r="C98" s="192" t="s">
        <v>331</v>
      </c>
      <c r="D98" s="192"/>
      <c r="E98" s="192" t="s">
        <v>91</v>
      </c>
      <c r="F98" s="192" t="s">
        <v>272</v>
      </c>
      <c r="G98" s="192"/>
      <c r="H98" s="210" t="s">
        <v>273</v>
      </c>
      <c r="I98" s="202">
        <f t="shared" si="4"/>
        <v>575</v>
      </c>
    </row>
    <row r="99" spans="2:9" ht="15">
      <c r="B99" s="208"/>
      <c r="C99" s="194"/>
      <c r="D99" s="194"/>
      <c r="E99" s="194"/>
      <c r="F99" s="194"/>
      <c r="G99" s="194"/>
      <c r="H99" s="194"/>
      <c r="I99" s="202"/>
    </row>
    <row r="100" spans="2:9" ht="15">
      <c r="B100" s="191" t="s">
        <v>227</v>
      </c>
      <c r="C100" s="194"/>
      <c r="D100" s="194"/>
      <c r="E100" s="194"/>
      <c r="F100" s="194"/>
      <c r="G100" s="194"/>
      <c r="H100" s="194"/>
      <c r="I100" s="196">
        <f>SUM(I84:I88,I91:I98)</f>
        <v>20017.7</v>
      </c>
    </row>
    <row r="101" spans="2:9" ht="15">
      <c r="B101" s="191" t="s">
        <v>228</v>
      </c>
      <c r="C101" s="194"/>
      <c r="D101" s="194"/>
      <c r="E101" s="194"/>
      <c r="F101" s="194"/>
      <c r="G101" s="194"/>
      <c r="H101" s="194"/>
      <c r="I101" s="197">
        <f>I100*0.2882</f>
        <v>5769.1011400000007</v>
      </c>
    </row>
    <row r="102" spans="2:9" ht="15">
      <c r="B102" s="191" t="s">
        <v>229</v>
      </c>
      <c r="C102" s="194"/>
      <c r="D102" s="194"/>
      <c r="E102" s="194"/>
      <c r="F102" s="194"/>
      <c r="G102" s="194"/>
      <c r="H102" s="194"/>
      <c r="I102" s="198">
        <f>I100+I101</f>
        <v>25786.801140000003</v>
      </c>
    </row>
    <row r="103" spans="2:9" ht="15">
      <c r="B103" s="191" t="s">
        <v>230</v>
      </c>
      <c r="C103" s="194"/>
      <c r="D103" s="194"/>
      <c r="E103" s="194"/>
      <c r="F103" s="194"/>
      <c r="G103" s="194"/>
      <c r="H103" s="194"/>
      <c r="I103" s="199"/>
    </row>
    <row r="104" spans="2:9" ht="15">
      <c r="B104" s="191"/>
      <c r="C104" s="194"/>
      <c r="D104" s="194"/>
      <c r="E104" s="194"/>
      <c r="F104" s="194"/>
      <c r="G104" s="194"/>
      <c r="H104" s="194"/>
      <c r="I104" s="199"/>
    </row>
    <row r="108" spans="2:9" ht="15">
      <c r="B108" s="278" t="s">
        <v>299</v>
      </c>
      <c r="C108" s="279"/>
      <c r="D108" s="279"/>
      <c r="E108" s="279"/>
      <c r="F108" s="279"/>
      <c r="G108" s="279"/>
      <c r="H108" s="279"/>
      <c r="I108" s="280"/>
    </row>
    <row r="109" spans="2:9" ht="30" customHeight="1">
      <c r="B109" s="323" t="s">
        <v>274</v>
      </c>
      <c r="C109" s="312"/>
      <c r="D109" s="312"/>
      <c r="E109" s="312"/>
      <c r="F109" s="312"/>
      <c r="G109" s="312"/>
      <c r="H109" s="312"/>
      <c r="I109" s="313"/>
    </row>
    <row r="110" spans="2:9" ht="15">
      <c r="B110" s="175" t="s">
        <v>201</v>
      </c>
      <c r="C110" s="175" t="s">
        <v>202</v>
      </c>
      <c r="D110" s="175" t="s">
        <v>203</v>
      </c>
      <c r="E110" s="314" t="s">
        <v>204</v>
      </c>
      <c r="F110" s="315"/>
      <c r="G110" s="175" t="s">
        <v>88</v>
      </c>
      <c r="H110" s="176" t="s">
        <v>205</v>
      </c>
      <c r="I110" s="177" t="s">
        <v>90</v>
      </c>
    </row>
    <row r="111" spans="2:9" ht="15">
      <c r="B111" s="206" t="s">
        <v>268</v>
      </c>
      <c r="C111" s="184"/>
      <c r="D111" s="189"/>
      <c r="E111" s="316"/>
      <c r="F111" s="317"/>
      <c r="G111" s="200"/>
      <c r="H111" s="186"/>
      <c r="I111" s="201"/>
    </row>
    <row r="112" spans="2:9" ht="15">
      <c r="B112" s="207" t="s">
        <v>291</v>
      </c>
      <c r="C112" s="184" t="s">
        <v>206</v>
      </c>
      <c r="D112" s="189" t="s">
        <v>286</v>
      </c>
      <c r="E112" s="303" t="s">
        <v>269</v>
      </c>
      <c r="F112" s="304"/>
      <c r="G112" s="185">
        <v>40</v>
      </c>
      <c r="H112" s="186">
        <v>68.19</v>
      </c>
      <c r="I112" s="201">
        <f>G112*H112</f>
        <v>2727.6</v>
      </c>
    </row>
    <row r="113" spans="2:9" ht="15">
      <c r="B113" s="207" t="s">
        <v>293</v>
      </c>
      <c r="C113" s="184" t="s">
        <v>206</v>
      </c>
      <c r="D113" s="189" t="s">
        <v>287</v>
      </c>
      <c r="E113" s="303" t="s">
        <v>269</v>
      </c>
      <c r="F113" s="304"/>
      <c r="G113" s="185">
        <v>40</v>
      </c>
      <c r="H113" s="186">
        <v>92.72</v>
      </c>
      <c r="I113" s="201">
        <f t="shared" ref="I113:I115" si="5">G113*H113</f>
        <v>3708.8</v>
      </c>
    </row>
    <row r="114" spans="2:9" ht="15">
      <c r="B114" s="207" t="s">
        <v>292</v>
      </c>
      <c r="C114" s="184" t="s">
        <v>206</v>
      </c>
      <c r="D114" s="189" t="s">
        <v>288</v>
      </c>
      <c r="E114" s="303" t="s">
        <v>269</v>
      </c>
      <c r="F114" s="304"/>
      <c r="G114" s="185">
        <v>40</v>
      </c>
      <c r="H114" s="186">
        <v>23.29</v>
      </c>
      <c r="I114" s="201">
        <f t="shared" si="5"/>
        <v>931.59999999999991</v>
      </c>
    </row>
    <row r="115" spans="2:9" ht="15">
      <c r="B115" s="252" t="s">
        <v>332</v>
      </c>
      <c r="C115" s="251" t="s">
        <v>331</v>
      </c>
      <c r="D115" s="189"/>
      <c r="E115" s="305" t="s">
        <v>270</v>
      </c>
      <c r="F115" s="306"/>
      <c r="G115" s="185">
        <v>6</v>
      </c>
      <c r="H115" s="186">
        <v>51.75</v>
      </c>
      <c r="I115" s="201">
        <f t="shared" si="5"/>
        <v>310.5</v>
      </c>
    </row>
    <row r="116" spans="2:9" ht="15">
      <c r="B116" s="183"/>
      <c r="C116" s="184"/>
      <c r="D116" s="189"/>
      <c r="E116" s="305"/>
      <c r="F116" s="306"/>
      <c r="G116" s="185"/>
      <c r="H116" s="185"/>
      <c r="I116" s="201"/>
    </row>
    <row r="117" spans="2:9">
      <c r="B117" s="311" t="s">
        <v>271</v>
      </c>
      <c r="C117" s="331"/>
      <c r="D117" s="331"/>
      <c r="E117" s="331"/>
      <c r="F117" s="331"/>
      <c r="G117" s="331"/>
      <c r="H117" s="331"/>
      <c r="I117" s="332"/>
    </row>
    <row r="118" spans="2:9" ht="15">
      <c r="B118" s="190" t="s">
        <v>201</v>
      </c>
      <c r="C118" s="175" t="s">
        <v>202</v>
      </c>
      <c r="D118" s="175" t="s">
        <v>203</v>
      </c>
      <c r="E118" s="175" t="s">
        <v>204</v>
      </c>
      <c r="F118" s="175" t="s">
        <v>88</v>
      </c>
      <c r="G118" s="175" t="s">
        <v>221</v>
      </c>
      <c r="H118" s="175" t="s">
        <v>205</v>
      </c>
      <c r="I118" s="177" t="s">
        <v>90</v>
      </c>
    </row>
    <row r="119" spans="2:9" ht="15">
      <c r="B119" s="207" t="s">
        <v>291</v>
      </c>
      <c r="C119" s="250" t="s">
        <v>206</v>
      </c>
      <c r="D119" s="250">
        <v>33939</v>
      </c>
      <c r="E119" s="250" t="s">
        <v>269</v>
      </c>
      <c r="F119" s="250">
        <v>8</v>
      </c>
      <c r="G119" s="250"/>
      <c r="H119" s="210">
        <v>68.19</v>
      </c>
      <c r="I119" s="202">
        <f>F119*H119</f>
        <v>545.52</v>
      </c>
    </row>
    <row r="120" spans="2:9" ht="15">
      <c r="B120" s="207" t="s">
        <v>292</v>
      </c>
      <c r="C120" s="250" t="s">
        <v>206</v>
      </c>
      <c r="D120" s="250">
        <v>532</v>
      </c>
      <c r="E120" s="250" t="s">
        <v>269</v>
      </c>
      <c r="F120" s="250">
        <v>8</v>
      </c>
      <c r="G120" s="250"/>
      <c r="H120" s="210">
        <v>23.29</v>
      </c>
      <c r="I120" s="202">
        <f t="shared" ref="I120:I126" si="6">F120*H120</f>
        <v>186.32</v>
      </c>
    </row>
    <row r="121" spans="2:9" ht="15">
      <c r="B121" s="207" t="s">
        <v>293</v>
      </c>
      <c r="C121" s="250" t="s">
        <v>206</v>
      </c>
      <c r="D121" s="250">
        <v>33953</v>
      </c>
      <c r="E121" s="250" t="s">
        <v>269</v>
      </c>
      <c r="F121" s="250">
        <v>8</v>
      </c>
      <c r="G121" s="250"/>
      <c r="H121" s="210">
        <v>92.72</v>
      </c>
      <c r="I121" s="202">
        <f t="shared" si="6"/>
        <v>741.76</v>
      </c>
    </row>
    <row r="122" spans="2:9" ht="15">
      <c r="B122" s="253" t="s">
        <v>326</v>
      </c>
      <c r="C122" s="250" t="s">
        <v>331</v>
      </c>
      <c r="D122" s="250"/>
      <c r="E122" s="250" t="s">
        <v>270</v>
      </c>
      <c r="F122" s="250">
        <v>1</v>
      </c>
      <c r="G122" s="250"/>
      <c r="H122" s="210">
        <v>48.4</v>
      </c>
      <c r="I122" s="202">
        <f t="shared" si="6"/>
        <v>48.4</v>
      </c>
    </row>
    <row r="123" spans="2:9" ht="15">
      <c r="B123" s="252" t="s">
        <v>325</v>
      </c>
      <c r="C123" s="250" t="s">
        <v>335</v>
      </c>
      <c r="D123" s="250">
        <v>4415</v>
      </c>
      <c r="E123" s="250" t="s">
        <v>269</v>
      </c>
      <c r="F123" s="250">
        <v>10</v>
      </c>
      <c r="G123" s="250"/>
      <c r="H123" s="210">
        <v>9.9</v>
      </c>
      <c r="I123" s="202">
        <f t="shared" si="6"/>
        <v>99</v>
      </c>
    </row>
    <row r="124" spans="2:9" ht="15">
      <c r="B124" s="252" t="s">
        <v>328</v>
      </c>
      <c r="C124" s="250" t="s">
        <v>206</v>
      </c>
      <c r="D124" s="250">
        <v>4222</v>
      </c>
      <c r="E124" s="250" t="s">
        <v>87</v>
      </c>
      <c r="F124" s="250">
        <v>10</v>
      </c>
      <c r="G124" s="250"/>
      <c r="H124" s="210">
        <v>3.97</v>
      </c>
      <c r="I124" s="202">
        <f t="shared" si="6"/>
        <v>39.700000000000003</v>
      </c>
    </row>
    <row r="125" spans="2:9" ht="15">
      <c r="B125" s="252" t="s">
        <v>329</v>
      </c>
      <c r="C125" s="250" t="s">
        <v>331</v>
      </c>
      <c r="D125" s="250"/>
      <c r="E125" s="250" t="s">
        <v>270</v>
      </c>
      <c r="F125" s="250">
        <v>1</v>
      </c>
      <c r="G125" s="250"/>
      <c r="H125" s="210">
        <v>150</v>
      </c>
      <c r="I125" s="202">
        <f t="shared" si="6"/>
        <v>150</v>
      </c>
    </row>
    <row r="126" spans="2:9" ht="25.5">
      <c r="B126" s="253" t="s">
        <v>333</v>
      </c>
      <c r="C126" s="250" t="s">
        <v>331</v>
      </c>
      <c r="D126" s="192"/>
      <c r="E126" s="192" t="s">
        <v>91</v>
      </c>
      <c r="F126" s="192" t="s">
        <v>275</v>
      </c>
      <c r="G126" s="192"/>
      <c r="H126" s="210" t="s">
        <v>273</v>
      </c>
      <c r="I126" s="202">
        <f t="shared" si="6"/>
        <v>230</v>
      </c>
    </row>
    <row r="127" spans="2:9" ht="15">
      <c r="B127" s="208"/>
      <c r="C127" s="194"/>
      <c r="D127" s="194"/>
      <c r="E127" s="194"/>
      <c r="F127" s="194"/>
      <c r="G127" s="194"/>
      <c r="H127" s="194"/>
      <c r="I127" s="202"/>
    </row>
    <row r="128" spans="2:9" ht="15">
      <c r="B128" s="191" t="s">
        <v>227</v>
      </c>
      <c r="C128" s="194"/>
      <c r="D128" s="194"/>
      <c r="E128" s="194"/>
      <c r="F128" s="194"/>
      <c r="G128" s="194"/>
      <c r="H128" s="194"/>
      <c r="I128" s="196">
        <f>SUM(I112:I116,I119:I126)</f>
        <v>9719.2000000000007</v>
      </c>
    </row>
    <row r="129" spans="2:9" ht="15">
      <c r="B129" s="191" t="s">
        <v>228</v>
      </c>
      <c r="C129" s="194"/>
      <c r="D129" s="194"/>
      <c r="E129" s="194"/>
      <c r="F129" s="194"/>
      <c r="G129" s="194"/>
      <c r="H129" s="194"/>
      <c r="I129" s="197">
        <f>I128*0.2882</f>
        <v>2801.0734400000001</v>
      </c>
    </row>
    <row r="130" spans="2:9" ht="15">
      <c r="B130" s="191" t="s">
        <v>229</v>
      </c>
      <c r="C130" s="194"/>
      <c r="D130" s="194"/>
      <c r="E130" s="194"/>
      <c r="F130" s="194"/>
      <c r="G130" s="194"/>
      <c r="H130" s="194"/>
      <c r="I130" s="198">
        <f>I128+I129</f>
        <v>12520.273440000001</v>
      </c>
    </row>
    <row r="131" spans="2:9" ht="15">
      <c r="B131" s="191" t="s">
        <v>230</v>
      </c>
      <c r="C131" s="194"/>
      <c r="D131" s="194"/>
      <c r="E131" s="194"/>
      <c r="F131" s="194"/>
      <c r="G131" s="194"/>
      <c r="H131" s="194"/>
      <c r="I131" s="199"/>
    </row>
    <row r="132" spans="2:9" ht="15">
      <c r="B132" s="191"/>
      <c r="C132" s="194"/>
      <c r="D132" s="194"/>
      <c r="E132" s="194"/>
      <c r="F132" s="194"/>
      <c r="G132" s="194"/>
      <c r="H132" s="194"/>
      <c r="I132" s="216"/>
    </row>
    <row r="133" spans="2:9" ht="15">
      <c r="B133" s="211"/>
      <c r="C133" s="212"/>
      <c r="D133" s="212"/>
      <c r="E133" s="212"/>
      <c r="F133" s="212"/>
      <c r="G133" s="212"/>
      <c r="H133" s="212"/>
      <c r="I133" s="213"/>
    </row>
    <row r="134" spans="2:9" ht="15">
      <c r="B134" s="211"/>
      <c r="C134" s="212"/>
      <c r="D134" s="212"/>
      <c r="E134" s="212"/>
      <c r="F134" s="212"/>
      <c r="G134" s="212"/>
      <c r="H134" s="212"/>
      <c r="I134" s="213"/>
    </row>
    <row r="135" spans="2:9" ht="15">
      <c r="B135" s="278" t="s">
        <v>300</v>
      </c>
      <c r="C135" s="279"/>
      <c r="D135" s="279"/>
      <c r="E135" s="279"/>
      <c r="F135" s="279"/>
      <c r="G135" s="279"/>
      <c r="H135" s="279"/>
      <c r="I135" s="280"/>
    </row>
    <row r="136" spans="2:9" ht="15">
      <c r="B136" s="328" t="s">
        <v>294</v>
      </c>
      <c r="C136" s="329"/>
      <c r="D136" s="329"/>
      <c r="E136" s="329"/>
      <c r="F136" s="329"/>
      <c r="G136" s="329"/>
      <c r="H136" s="329"/>
      <c r="I136" s="330"/>
    </row>
    <row r="137" spans="2:9" ht="15">
      <c r="B137" s="175" t="s">
        <v>201</v>
      </c>
      <c r="C137" s="175" t="s">
        <v>202</v>
      </c>
      <c r="D137" s="175" t="s">
        <v>203</v>
      </c>
      <c r="E137" s="314" t="s">
        <v>204</v>
      </c>
      <c r="F137" s="315"/>
      <c r="G137" s="175" t="s">
        <v>88</v>
      </c>
      <c r="H137" s="176" t="s">
        <v>205</v>
      </c>
      <c r="I137" s="177" t="s">
        <v>90</v>
      </c>
    </row>
    <row r="138" spans="2:9" ht="15">
      <c r="B138" s="257" t="s">
        <v>295</v>
      </c>
      <c r="C138" s="184" t="s">
        <v>206</v>
      </c>
      <c r="D138" s="189" t="s">
        <v>296</v>
      </c>
      <c r="E138" s="316" t="s">
        <v>297</v>
      </c>
      <c r="F138" s="317"/>
      <c r="G138" s="200">
        <v>12</v>
      </c>
      <c r="H138" s="188">
        <v>107.1</v>
      </c>
      <c r="I138" s="201">
        <f t="shared" ref="I138" si="7">G138*H138</f>
        <v>1285.1999999999998</v>
      </c>
    </row>
    <row r="139" spans="2:9" ht="15">
      <c r="B139" s="320"/>
      <c r="C139" s="321"/>
      <c r="D139" s="321"/>
      <c r="E139" s="321"/>
      <c r="F139" s="321"/>
      <c r="G139" s="321"/>
      <c r="H139" s="321"/>
      <c r="I139" s="322"/>
    </row>
    <row r="140" spans="2:9" ht="15">
      <c r="B140" s="191"/>
      <c r="C140" s="194"/>
      <c r="D140" s="194"/>
      <c r="E140" s="194"/>
      <c r="F140" s="194"/>
      <c r="G140" s="194"/>
      <c r="H140" s="194"/>
      <c r="I140" s="195"/>
    </row>
    <row r="141" spans="2:9" ht="15">
      <c r="B141" s="191" t="s">
        <v>227</v>
      </c>
      <c r="C141" s="194"/>
      <c r="D141" s="194"/>
      <c r="E141" s="194"/>
      <c r="F141" s="194"/>
      <c r="G141" s="194"/>
      <c r="H141" s="194"/>
      <c r="I141" s="196">
        <f>I138</f>
        <v>1285.1999999999998</v>
      </c>
    </row>
    <row r="142" spans="2:9" ht="15">
      <c r="B142" s="191" t="s">
        <v>228</v>
      </c>
      <c r="C142" s="194"/>
      <c r="D142" s="194"/>
      <c r="E142" s="194"/>
      <c r="F142" s="194"/>
      <c r="G142" s="194"/>
      <c r="H142" s="194"/>
      <c r="I142" s="197">
        <f>I141*0.2882</f>
        <v>370.39463999999998</v>
      </c>
    </row>
    <row r="143" spans="2:9" ht="15">
      <c r="B143" s="191" t="s">
        <v>229</v>
      </c>
      <c r="C143" s="194"/>
      <c r="D143" s="194"/>
      <c r="E143" s="194"/>
      <c r="F143" s="194"/>
      <c r="G143" s="194"/>
      <c r="H143" s="194"/>
      <c r="I143" s="198">
        <f>I141+I142</f>
        <v>1655.5946399999998</v>
      </c>
    </row>
    <row r="144" spans="2:9" ht="15">
      <c r="B144" s="191" t="s">
        <v>298</v>
      </c>
      <c r="C144" s="194"/>
      <c r="D144" s="194"/>
      <c r="E144" s="194"/>
      <c r="F144" s="194"/>
      <c r="G144" s="194"/>
      <c r="H144" s="194"/>
      <c r="I144" s="216"/>
    </row>
    <row r="145" spans="2:9" ht="15">
      <c r="B145" s="211"/>
      <c r="C145" s="212"/>
      <c r="D145" s="212"/>
      <c r="E145" s="212"/>
      <c r="F145" s="212"/>
      <c r="G145" s="212"/>
      <c r="H145" s="212"/>
      <c r="I145" s="213"/>
    </row>
    <row r="146" spans="2:9" ht="15">
      <c r="B146" s="211"/>
      <c r="C146" s="212"/>
      <c r="D146" s="212"/>
      <c r="E146" s="212"/>
      <c r="F146" s="212"/>
      <c r="G146" s="212"/>
      <c r="H146" s="212"/>
      <c r="I146" s="213"/>
    </row>
    <row r="147" spans="2:9" ht="15">
      <c r="B147" s="278" t="s">
        <v>304</v>
      </c>
      <c r="C147" s="279"/>
      <c r="D147" s="279"/>
      <c r="E147" s="279"/>
      <c r="F147" s="279"/>
      <c r="G147" s="279"/>
      <c r="H147" s="279"/>
      <c r="I147" s="280"/>
    </row>
    <row r="148" spans="2:9" ht="15">
      <c r="B148" s="328" t="s">
        <v>305</v>
      </c>
      <c r="C148" s="329"/>
      <c r="D148" s="329"/>
      <c r="E148" s="329"/>
      <c r="F148" s="329"/>
      <c r="G148" s="329"/>
      <c r="H148" s="329"/>
      <c r="I148" s="330"/>
    </row>
    <row r="149" spans="2:9" ht="15">
      <c r="B149" s="175" t="s">
        <v>201</v>
      </c>
      <c r="C149" s="175" t="s">
        <v>202</v>
      </c>
      <c r="D149" s="175" t="s">
        <v>203</v>
      </c>
      <c r="E149" s="314" t="s">
        <v>204</v>
      </c>
      <c r="F149" s="315"/>
      <c r="G149" s="175" t="s">
        <v>88</v>
      </c>
      <c r="H149" s="226" t="s">
        <v>205</v>
      </c>
      <c r="I149" s="177" t="s">
        <v>90</v>
      </c>
    </row>
    <row r="150" spans="2:9" ht="15">
      <c r="B150" s="258" t="s">
        <v>306</v>
      </c>
      <c r="C150" s="184" t="s">
        <v>206</v>
      </c>
      <c r="D150" s="227">
        <v>93358</v>
      </c>
      <c r="E150" s="307" t="s">
        <v>311</v>
      </c>
      <c r="F150" s="308"/>
      <c r="G150" s="229">
        <v>2</v>
      </c>
      <c r="H150" s="230">
        <v>54.31</v>
      </c>
      <c r="I150" s="228">
        <f t="shared" ref="I150:I153" si="8">G150*H150</f>
        <v>108.62</v>
      </c>
    </row>
    <row r="151" spans="2:9" ht="15">
      <c r="B151" s="258" t="s">
        <v>307</v>
      </c>
      <c r="C151" s="184" t="s">
        <v>206</v>
      </c>
      <c r="D151" s="227">
        <v>94974</v>
      </c>
      <c r="E151" s="307" t="s">
        <v>311</v>
      </c>
      <c r="F151" s="308"/>
      <c r="G151" s="229">
        <v>0.6</v>
      </c>
      <c r="H151" s="230">
        <v>346.4</v>
      </c>
      <c r="I151" s="228">
        <f t="shared" si="8"/>
        <v>207.83999999999997</v>
      </c>
    </row>
    <row r="152" spans="2:9" ht="15">
      <c r="B152" s="258" t="s">
        <v>308</v>
      </c>
      <c r="C152" s="184" t="s">
        <v>206</v>
      </c>
      <c r="D152" s="227">
        <v>87472</v>
      </c>
      <c r="E152" s="307" t="s">
        <v>7</v>
      </c>
      <c r="F152" s="308"/>
      <c r="G152" s="229">
        <v>6</v>
      </c>
      <c r="H152" s="230">
        <v>37.25</v>
      </c>
      <c r="I152" s="228">
        <f t="shared" si="8"/>
        <v>223.5</v>
      </c>
    </row>
    <row r="153" spans="2:9" ht="15">
      <c r="B153" s="258" t="s">
        <v>309</v>
      </c>
      <c r="C153" s="184" t="s">
        <v>206</v>
      </c>
      <c r="D153" s="227">
        <v>94975</v>
      </c>
      <c r="E153" s="307" t="s">
        <v>311</v>
      </c>
      <c r="F153" s="308"/>
      <c r="G153" s="229">
        <v>1.3</v>
      </c>
      <c r="H153" s="230">
        <v>372.62</v>
      </c>
      <c r="I153" s="228">
        <f t="shared" si="8"/>
        <v>484.40600000000001</v>
      </c>
    </row>
    <row r="154" spans="2:9" ht="15">
      <c r="B154" s="259" t="s">
        <v>310</v>
      </c>
      <c r="C154" s="184" t="s">
        <v>206</v>
      </c>
      <c r="D154" s="227">
        <v>90406</v>
      </c>
      <c r="E154" s="326" t="s">
        <v>7</v>
      </c>
      <c r="F154" s="327"/>
      <c r="G154" s="229">
        <v>12</v>
      </c>
      <c r="H154" s="230">
        <v>35.61</v>
      </c>
      <c r="I154" s="228">
        <f t="shared" ref="I154" si="9">G154*H154</f>
        <v>427.32</v>
      </c>
    </row>
    <row r="155" spans="2:9" ht="15">
      <c r="B155" s="320"/>
      <c r="C155" s="321"/>
      <c r="D155" s="321"/>
      <c r="E155" s="321"/>
      <c r="F155" s="321"/>
      <c r="G155" s="321"/>
      <c r="H155" s="321"/>
      <c r="I155" s="322"/>
    </row>
    <row r="156" spans="2:9" ht="15">
      <c r="B156" s="191"/>
      <c r="C156" s="194"/>
      <c r="D156" s="194"/>
      <c r="E156" s="194"/>
      <c r="F156" s="194"/>
      <c r="G156" s="194"/>
      <c r="H156" s="194"/>
      <c r="I156" s="195"/>
    </row>
    <row r="157" spans="2:9" ht="15" customHeight="1">
      <c r="B157" s="191" t="s">
        <v>227</v>
      </c>
      <c r="C157" s="194"/>
      <c r="D157" s="194"/>
      <c r="E157" s="194"/>
      <c r="F157" s="194"/>
      <c r="G157" s="194"/>
      <c r="H157" s="194"/>
      <c r="I157" s="196">
        <f>SUM(I149:I154)</f>
        <v>1451.6859999999999</v>
      </c>
    </row>
    <row r="158" spans="2:9" ht="15">
      <c r="B158" s="191" t="s">
        <v>228</v>
      </c>
      <c r="C158" s="194"/>
      <c r="D158" s="194"/>
      <c r="E158" s="194"/>
      <c r="F158" s="194"/>
      <c r="G158" s="194"/>
      <c r="H158" s="194"/>
      <c r="I158" s="197">
        <f>I157*0.2882</f>
        <v>418.37590519999998</v>
      </c>
    </row>
    <row r="159" spans="2:9" ht="15">
      <c r="B159" s="191" t="s">
        <v>229</v>
      </c>
      <c r="C159" s="194"/>
      <c r="D159" s="194"/>
      <c r="E159" s="194"/>
      <c r="F159" s="194"/>
      <c r="G159" s="194"/>
      <c r="H159" s="194"/>
      <c r="I159" s="198">
        <f>I157+I158</f>
        <v>1870.0619052</v>
      </c>
    </row>
    <row r="160" spans="2:9" ht="15">
      <c r="B160" s="191" t="s">
        <v>298</v>
      </c>
      <c r="C160" s="194"/>
      <c r="D160" s="194"/>
      <c r="E160" s="194"/>
      <c r="F160" s="194"/>
      <c r="G160" s="194"/>
      <c r="H160" s="194"/>
      <c r="I160" s="216"/>
    </row>
    <row r="161" spans="2:9" ht="15">
      <c r="B161" s="211"/>
      <c r="C161" s="212"/>
      <c r="D161" s="212"/>
      <c r="E161" s="212"/>
      <c r="F161" s="212"/>
      <c r="G161" s="212"/>
      <c r="H161" s="212"/>
      <c r="I161" s="213"/>
    </row>
    <row r="162" spans="2:9">
      <c r="I162" s="3"/>
    </row>
  </sheetData>
  <mergeCells count="84">
    <mergeCell ref="B1:I1"/>
    <mergeCell ref="B2:I2"/>
    <mergeCell ref="E113:F113"/>
    <mergeCell ref="E114:F114"/>
    <mergeCell ref="E115:F115"/>
    <mergeCell ref="B80:I80"/>
    <mergeCell ref="B81:I81"/>
    <mergeCell ref="E112:F112"/>
    <mergeCell ref="E83:F83"/>
    <mergeCell ref="E84:F84"/>
    <mergeCell ref="E85:F85"/>
    <mergeCell ref="E86:F86"/>
    <mergeCell ref="E87:F87"/>
    <mergeCell ref="E88:F88"/>
    <mergeCell ref="B89:I89"/>
    <mergeCell ref="B108:I108"/>
    <mergeCell ref="E116:F116"/>
    <mergeCell ref="B117:I117"/>
    <mergeCell ref="B147:I147"/>
    <mergeCell ref="B148:I148"/>
    <mergeCell ref="E149:F149"/>
    <mergeCell ref="E154:F154"/>
    <mergeCell ref="B155:I155"/>
    <mergeCell ref="E150:F150"/>
    <mergeCell ref="B135:I135"/>
    <mergeCell ref="B136:I136"/>
    <mergeCell ref="E137:F137"/>
    <mergeCell ref="E138:F138"/>
    <mergeCell ref="B139:I139"/>
    <mergeCell ref="E110:F110"/>
    <mergeCell ref="E111:F111"/>
    <mergeCell ref="E72:F72"/>
    <mergeCell ref="E73:F73"/>
    <mergeCell ref="E74:F74"/>
    <mergeCell ref="E75:F75"/>
    <mergeCell ref="E76:F76"/>
    <mergeCell ref="B35:I35"/>
    <mergeCell ref="B47:I47"/>
    <mergeCell ref="E48:F48"/>
    <mergeCell ref="E49:F49"/>
    <mergeCell ref="B109:I109"/>
    <mergeCell ref="E53:F53"/>
    <mergeCell ref="E54:F54"/>
    <mergeCell ref="E55:F55"/>
    <mergeCell ref="E56:F56"/>
    <mergeCell ref="E50:F50"/>
    <mergeCell ref="E51:F51"/>
    <mergeCell ref="B3:I3"/>
    <mergeCell ref="B4:I4"/>
    <mergeCell ref="B5:I5"/>
    <mergeCell ref="E6:F6"/>
    <mergeCell ref="E7:F7"/>
    <mergeCell ref="E8:F8"/>
    <mergeCell ref="E9:F9"/>
    <mergeCell ref="E10:F10"/>
    <mergeCell ref="E11:F11"/>
    <mergeCell ref="E12:F12"/>
    <mergeCell ref="E13:F13"/>
    <mergeCell ref="B14:I14"/>
    <mergeCell ref="B26:I26"/>
    <mergeCell ref="B27:I27"/>
    <mergeCell ref="E34:F34"/>
    <mergeCell ref="E29:F29"/>
    <mergeCell ref="E30:F30"/>
    <mergeCell ref="E31:F31"/>
    <mergeCell ref="E32:F32"/>
    <mergeCell ref="E33:F33"/>
    <mergeCell ref="E28:F28"/>
    <mergeCell ref="E66:F66"/>
    <mergeCell ref="E52:F52"/>
    <mergeCell ref="E151:F151"/>
    <mergeCell ref="E152:F152"/>
    <mergeCell ref="E153:F153"/>
    <mergeCell ref="E57:F57"/>
    <mergeCell ref="E58:F58"/>
    <mergeCell ref="B62:I62"/>
    <mergeCell ref="B63:I63"/>
    <mergeCell ref="E64:F64"/>
    <mergeCell ref="E65:F65"/>
    <mergeCell ref="E82:F82"/>
    <mergeCell ref="E67:F67"/>
    <mergeCell ref="E68:F68"/>
    <mergeCell ref="E69:F69"/>
    <mergeCell ref="E70:F70"/>
  </mergeCells>
  <pageMargins left="0.51181102362204722" right="0.51181102362204722" top="0.78740157480314965" bottom="0.78740157480314965" header="0.31496062992125984" footer="0.31496062992125984"/>
  <pageSetup paperSize="9" scale="58" fitToHeight="4" orientation="landscape" r:id="rId1"/>
  <rowBreaks count="3" manualBreakCount="3">
    <brk id="44" max="16383" man="1"/>
    <brk id="78" max="16383" man="1"/>
    <brk id="13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50"/>
  <sheetViews>
    <sheetView showGridLines="0" view="pageBreakPreview" zoomScaleSheetLayoutView="100" workbookViewId="0">
      <selection activeCell="G15" sqref="G15"/>
    </sheetView>
  </sheetViews>
  <sheetFormatPr defaultColWidth="11.42578125" defaultRowHeight="15" customHeight="1"/>
  <cols>
    <col min="1" max="1" width="11.42578125" style="22"/>
    <col min="2" max="2" width="3.85546875" style="39" customWidth="1"/>
    <col min="3" max="3" width="26" style="39" customWidth="1"/>
    <col min="4" max="4" width="18" style="39" customWidth="1"/>
    <col min="5" max="5" width="6.7109375" style="39" customWidth="1"/>
    <col min="6" max="6" width="7.7109375" style="39" customWidth="1"/>
    <col min="7" max="7" width="11.42578125" style="39"/>
    <col min="8" max="16384" width="11.42578125" style="22"/>
  </cols>
  <sheetData>
    <row r="2" spans="2:9" s="81" customFormat="1" ht="12.75" customHeight="1">
      <c r="B2" s="169"/>
      <c r="C2" s="351"/>
      <c r="D2" s="351"/>
      <c r="E2" s="351"/>
      <c r="F2" s="351"/>
      <c r="G2" s="351"/>
      <c r="H2" s="351"/>
      <c r="I2" s="351"/>
    </row>
    <row r="3" spans="2:9" s="81" customFormat="1" ht="12.75" customHeight="1">
      <c r="B3" s="169"/>
      <c r="C3" s="352"/>
      <c r="D3" s="352"/>
      <c r="E3" s="352"/>
      <c r="F3" s="352"/>
      <c r="G3" s="352"/>
      <c r="H3" s="352"/>
      <c r="I3" s="352"/>
    </row>
    <row r="4" spans="2:9" s="81" customFormat="1" ht="12.75" customHeight="1">
      <c r="B4" s="169"/>
      <c r="C4" s="352"/>
      <c r="D4" s="352"/>
      <c r="E4" s="352"/>
      <c r="F4" s="352"/>
      <c r="G4" s="352"/>
      <c r="H4" s="352"/>
      <c r="I4" s="352"/>
    </row>
    <row r="6" spans="2:9" ht="11.25">
      <c r="B6" s="353" t="s">
        <v>19</v>
      </c>
      <c r="C6" s="353"/>
      <c r="D6" s="353"/>
      <c r="E6" s="353"/>
      <c r="F6" s="353"/>
      <c r="G6" s="353"/>
    </row>
    <row r="7" spans="2:9" ht="20.100000000000001" customHeight="1">
      <c r="B7" s="353"/>
      <c r="C7" s="353"/>
      <c r="D7" s="353"/>
      <c r="E7" s="353"/>
      <c r="F7" s="353"/>
      <c r="G7" s="353"/>
    </row>
    <row r="8" spans="2:9" ht="12.6" customHeight="1">
      <c r="B8" s="354"/>
      <c r="C8" s="354"/>
      <c r="D8" s="354"/>
      <c r="E8" s="354"/>
      <c r="F8" s="354"/>
      <c r="G8" s="354"/>
    </row>
    <row r="9" spans="2:9" ht="12.6" customHeight="1">
      <c r="B9" s="349" t="s">
        <v>10</v>
      </c>
      <c r="C9" s="349"/>
      <c r="D9" s="349"/>
      <c r="E9" s="349"/>
      <c r="F9" s="349"/>
      <c r="G9" s="23"/>
    </row>
    <row r="10" spans="2:9" ht="12.6" customHeight="1" thickBot="1">
      <c r="B10" s="350"/>
      <c r="C10" s="350"/>
      <c r="D10" s="350"/>
      <c r="E10" s="350"/>
      <c r="F10" s="350"/>
      <c r="G10" s="24" t="s">
        <v>20</v>
      </c>
    </row>
    <row r="11" spans="2:9" ht="15" customHeight="1" thickTop="1">
      <c r="B11" s="25" t="s">
        <v>21</v>
      </c>
      <c r="C11" s="344" t="s">
        <v>22</v>
      </c>
      <c r="D11" s="344"/>
      <c r="E11" s="344"/>
      <c r="F11" s="344"/>
      <c r="G11" s="26"/>
    </row>
    <row r="12" spans="2:9" ht="15" customHeight="1">
      <c r="B12" s="27" t="s">
        <v>23</v>
      </c>
      <c r="C12" s="345" t="s">
        <v>24</v>
      </c>
      <c r="D12" s="346"/>
      <c r="E12" s="346"/>
      <c r="F12" s="347"/>
      <c r="G12" s="82">
        <v>0</v>
      </c>
    </row>
    <row r="13" spans="2:9" ht="15" customHeight="1">
      <c r="B13" s="27" t="s">
        <v>25</v>
      </c>
      <c r="C13" s="345" t="s">
        <v>26</v>
      </c>
      <c r="D13" s="346"/>
      <c r="E13" s="346"/>
      <c r="F13" s="347"/>
      <c r="G13" s="82">
        <v>1.4999999999999999E-2</v>
      </c>
    </row>
    <row r="14" spans="2:9" ht="15" customHeight="1">
      <c r="B14" s="27" t="s">
        <v>27</v>
      </c>
      <c r="C14" s="345" t="s">
        <v>28</v>
      </c>
      <c r="D14" s="346"/>
      <c r="E14" s="346"/>
      <c r="F14" s="347"/>
      <c r="G14" s="82">
        <v>0.01</v>
      </c>
    </row>
    <row r="15" spans="2:9" ht="15" customHeight="1">
      <c r="B15" s="27" t="s">
        <v>29</v>
      </c>
      <c r="C15" s="345" t="s">
        <v>30</v>
      </c>
      <c r="D15" s="346"/>
      <c r="E15" s="346"/>
      <c r="F15" s="347"/>
      <c r="G15" s="82">
        <v>2E-3</v>
      </c>
    </row>
    <row r="16" spans="2:9" ht="15" customHeight="1">
      <c r="B16" s="27" t="s">
        <v>31</v>
      </c>
      <c r="C16" s="345" t="s">
        <v>32</v>
      </c>
      <c r="D16" s="346"/>
      <c r="E16" s="346"/>
      <c r="F16" s="347"/>
      <c r="G16" s="82">
        <v>6.0000000000000001E-3</v>
      </c>
    </row>
    <row r="17" spans="2:7" ht="15" customHeight="1">
      <c r="B17" s="27" t="s">
        <v>33</v>
      </c>
      <c r="C17" s="345" t="s">
        <v>34</v>
      </c>
      <c r="D17" s="346"/>
      <c r="E17" s="346"/>
      <c r="F17" s="347"/>
      <c r="G17" s="82">
        <v>2.5000000000000001E-2</v>
      </c>
    </row>
    <row r="18" spans="2:7" ht="15" customHeight="1">
      <c r="B18" s="27" t="s">
        <v>35</v>
      </c>
      <c r="C18" s="345" t="s">
        <v>36</v>
      </c>
      <c r="D18" s="346"/>
      <c r="E18" s="346"/>
      <c r="F18" s="347"/>
      <c r="G18" s="82">
        <v>0.03</v>
      </c>
    </row>
    <row r="19" spans="2:7" ht="15" customHeight="1">
      <c r="B19" s="27" t="s">
        <v>37</v>
      </c>
      <c r="C19" s="345" t="s">
        <v>38</v>
      </c>
      <c r="D19" s="346"/>
      <c r="E19" s="346"/>
      <c r="F19" s="347"/>
      <c r="G19" s="82">
        <v>0.08</v>
      </c>
    </row>
    <row r="20" spans="2:7" ht="15" customHeight="1">
      <c r="B20" s="27" t="s">
        <v>39</v>
      </c>
      <c r="C20" s="345" t="s">
        <v>40</v>
      </c>
      <c r="D20" s="346"/>
      <c r="E20" s="346"/>
      <c r="F20" s="347"/>
      <c r="G20" s="83">
        <v>0</v>
      </c>
    </row>
    <row r="21" spans="2:7" ht="15" customHeight="1" thickBot="1">
      <c r="B21" s="339" t="s">
        <v>41</v>
      </c>
      <c r="C21" s="339"/>
      <c r="D21" s="339"/>
      <c r="E21" s="339"/>
      <c r="F21" s="339"/>
      <c r="G21" s="28">
        <f>ROUND(SUM(G12:G20),4)</f>
        <v>0.16800000000000001</v>
      </c>
    </row>
    <row r="22" spans="2:7" ht="20.100000000000001" customHeight="1" thickTop="1">
      <c r="B22" s="29"/>
      <c r="C22" s="30"/>
      <c r="D22" s="30"/>
      <c r="E22" s="30"/>
      <c r="F22" s="30"/>
      <c r="G22" s="30"/>
    </row>
    <row r="23" spans="2:7" ht="15" customHeight="1">
      <c r="B23" s="31" t="s">
        <v>42</v>
      </c>
      <c r="C23" s="348" t="s">
        <v>43</v>
      </c>
      <c r="D23" s="348"/>
      <c r="E23" s="348"/>
      <c r="F23" s="348"/>
      <c r="G23" s="32"/>
    </row>
    <row r="24" spans="2:7" ht="15" customHeight="1">
      <c r="B24" s="33" t="s">
        <v>44</v>
      </c>
      <c r="C24" s="342" t="s">
        <v>45</v>
      </c>
      <c r="D24" s="342"/>
      <c r="E24" s="342"/>
      <c r="F24" s="342"/>
      <c r="G24" s="84">
        <v>0.1799</v>
      </c>
    </row>
    <row r="25" spans="2:7" ht="15" customHeight="1">
      <c r="B25" s="33" t="s">
        <v>46</v>
      </c>
      <c r="C25" s="342" t="s">
        <v>47</v>
      </c>
      <c r="D25" s="342"/>
      <c r="E25" s="342"/>
      <c r="F25" s="342"/>
      <c r="G25" s="84">
        <v>3.9699999999999999E-2</v>
      </c>
    </row>
    <row r="26" spans="2:7" ht="15" customHeight="1">
      <c r="B26" s="33" t="s">
        <v>48</v>
      </c>
      <c r="C26" s="342" t="s">
        <v>49</v>
      </c>
      <c r="D26" s="342"/>
      <c r="E26" s="342"/>
      <c r="F26" s="342"/>
      <c r="G26" s="84">
        <v>9.1999999999999998E-3</v>
      </c>
    </row>
    <row r="27" spans="2:7" ht="15" customHeight="1">
      <c r="B27" s="33" t="s">
        <v>50</v>
      </c>
      <c r="C27" s="342" t="s">
        <v>51</v>
      </c>
      <c r="D27" s="342"/>
      <c r="E27" s="342"/>
      <c r="F27" s="342"/>
      <c r="G27" s="84">
        <v>0.11020000000000001</v>
      </c>
    </row>
    <row r="28" spans="2:7" ht="15" customHeight="1">
      <c r="B28" s="33" t="s">
        <v>52</v>
      </c>
      <c r="C28" s="342" t="s">
        <v>53</v>
      </c>
      <c r="D28" s="342"/>
      <c r="E28" s="342"/>
      <c r="F28" s="342"/>
      <c r="G28" s="84">
        <v>8.0000000000000004E-4</v>
      </c>
    </row>
    <row r="29" spans="2:7" ht="15" customHeight="1">
      <c r="B29" s="33" t="s">
        <v>54</v>
      </c>
      <c r="C29" s="342" t="s">
        <v>55</v>
      </c>
      <c r="D29" s="342"/>
      <c r="E29" s="342"/>
      <c r="F29" s="342"/>
      <c r="G29" s="84">
        <v>7.3000000000000001E-3</v>
      </c>
    </row>
    <row r="30" spans="2:7" ht="15" customHeight="1">
      <c r="B30" s="33" t="s">
        <v>56</v>
      </c>
      <c r="C30" s="342" t="s">
        <v>57</v>
      </c>
      <c r="D30" s="342"/>
      <c r="E30" s="342"/>
      <c r="F30" s="342"/>
      <c r="G30" s="84">
        <v>2.07E-2</v>
      </c>
    </row>
    <row r="31" spans="2:7" ht="15" customHeight="1">
      <c r="B31" s="33" t="s">
        <v>58</v>
      </c>
      <c r="C31" s="342" t="s">
        <v>59</v>
      </c>
      <c r="D31" s="342"/>
      <c r="E31" s="342"/>
      <c r="F31" s="342"/>
      <c r="G31" s="84">
        <v>1.1999999999999999E-3</v>
      </c>
    </row>
    <row r="32" spans="2:7" ht="15" customHeight="1">
      <c r="B32" s="33" t="s">
        <v>60</v>
      </c>
      <c r="C32" s="342" t="s">
        <v>61</v>
      </c>
      <c r="D32" s="342"/>
      <c r="E32" s="342"/>
      <c r="F32" s="342"/>
      <c r="G32" s="84">
        <v>0.1103</v>
      </c>
    </row>
    <row r="33" spans="2:7" ht="15" customHeight="1">
      <c r="B33" s="33" t="s">
        <v>62</v>
      </c>
      <c r="C33" s="342" t="s">
        <v>63</v>
      </c>
      <c r="D33" s="342"/>
      <c r="E33" s="342"/>
      <c r="F33" s="342"/>
      <c r="G33" s="84">
        <v>2.9999999999999997E-4</v>
      </c>
    </row>
    <row r="34" spans="2:7" ht="15" customHeight="1" thickBot="1">
      <c r="B34" s="339" t="s">
        <v>64</v>
      </c>
      <c r="C34" s="339"/>
      <c r="D34" s="339"/>
      <c r="E34" s="339"/>
      <c r="F34" s="339"/>
      <c r="G34" s="34">
        <f>SUM(G24:G33)</f>
        <v>0.47960000000000003</v>
      </c>
    </row>
    <row r="35" spans="2:7" ht="20.100000000000001" customHeight="1" thickTop="1" thickBot="1">
      <c r="B35" s="35"/>
      <c r="C35" s="30"/>
      <c r="D35" s="30"/>
      <c r="E35" s="30"/>
      <c r="F35" s="30"/>
      <c r="G35" s="30"/>
    </row>
    <row r="36" spans="2:7" ht="15" customHeight="1" thickTop="1">
      <c r="B36" s="25" t="s">
        <v>65</v>
      </c>
      <c r="C36" s="344" t="s">
        <v>66</v>
      </c>
      <c r="D36" s="344"/>
      <c r="E36" s="344"/>
      <c r="F36" s="344"/>
      <c r="G36" s="26"/>
    </row>
    <row r="37" spans="2:7" ht="11.25" customHeight="1">
      <c r="B37" s="27" t="s">
        <v>67</v>
      </c>
      <c r="C37" s="342" t="s">
        <v>68</v>
      </c>
      <c r="D37" s="342"/>
      <c r="E37" s="342"/>
      <c r="F37" s="342"/>
      <c r="G37" s="82">
        <v>7.1999999999999995E-2</v>
      </c>
    </row>
    <row r="38" spans="2:7" ht="15" customHeight="1">
      <c r="B38" s="27" t="s">
        <v>69</v>
      </c>
      <c r="C38" s="342" t="s">
        <v>70</v>
      </c>
      <c r="D38" s="342"/>
      <c r="E38" s="342"/>
      <c r="F38" s="342"/>
      <c r="G38" s="82">
        <v>1.6999999999999999E-3</v>
      </c>
    </row>
    <row r="39" spans="2:7" ht="15" customHeight="1">
      <c r="B39" s="27" t="s">
        <v>71</v>
      </c>
      <c r="C39" s="36" t="s">
        <v>72</v>
      </c>
      <c r="D39" s="36"/>
      <c r="E39" s="36"/>
      <c r="F39" s="36"/>
      <c r="G39" s="83">
        <v>3.2300000000000002E-2</v>
      </c>
    </row>
    <row r="40" spans="2:7" ht="15" customHeight="1">
      <c r="B40" s="27" t="s">
        <v>73</v>
      </c>
      <c r="C40" s="36" t="s">
        <v>74</v>
      </c>
      <c r="D40" s="36"/>
      <c r="E40" s="36"/>
      <c r="F40" s="36"/>
      <c r="G40" s="83">
        <v>5.2299999999999999E-2</v>
      </c>
    </row>
    <row r="41" spans="2:7" ht="15" customHeight="1">
      <c r="B41" s="27" t="s">
        <v>75</v>
      </c>
      <c r="C41" s="36" t="s">
        <v>76</v>
      </c>
      <c r="D41" s="36"/>
      <c r="E41" s="36"/>
      <c r="F41" s="36"/>
      <c r="G41" s="83">
        <v>6.1000000000000004E-3</v>
      </c>
    </row>
    <row r="42" spans="2:7" ht="15" customHeight="1" thickBot="1">
      <c r="B42" s="339" t="s">
        <v>77</v>
      </c>
      <c r="C42" s="339"/>
      <c r="D42" s="339"/>
      <c r="E42" s="339"/>
      <c r="F42" s="339"/>
      <c r="G42" s="28">
        <f>ROUND(SUM(G37:G41),4)</f>
        <v>0.16439999999999999</v>
      </c>
    </row>
    <row r="43" spans="2:7" ht="20.100000000000001" customHeight="1" thickTop="1">
      <c r="B43" s="343"/>
      <c r="C43" s="343"/>
      <c r="D43" s="343"/>
      <c r="E43" s="343"/>
      <c r="F43" s="343"/>
      <c r="G43" s="343"/>
    </row>
    <row r="44" spans="2:7" ht="15" customHeight="1">
      <c r="B44" s="25" t="s">
        <v>78</v>
      </c>
      <c r="C44" s="344" t="s">
        <v>79</v>
      </c>
      <c r="D44" s="344"/>
      <c r="E44" s="344"/>
      <c r="F44" s="344"/>
      <c r="G44" s="26"/>
    </row>
    <row r="45" spans="2:7" ht="15" customHeight="1">
      <c r="B45" s="27" t="s">
        <v>80</v>
      </c>
      <c r="C45" s="338" t="s">
        <v>81</v>
      </c>
      <c r="D45" s="338"/>
      <c r="E45" s="338"/>
      <c r="F45" s="338"/>
      <c r="G45" s="82">
        <v>8.0600000000000005E-2</v>
      </c>
    </row>
    <row r="46" spans="2:7" ht="25.5" customHeight="1">
      <c r="B46" s="27" t="s">
        <v>82</v>
      </c>
      <c r="C46" s="337" t="s">
        <v>83</v>
      </c>
      <c r="D46" s="338"/>
      <c r="E46" s="338"/>
      <c r="F46" s="338"/>
      <c r="G46" s="82">
        <v>6.0000000000000001E-3</v>
      </c>
    </row>
    <row r="47" spans="2:7" ht="15" customHeight="1" thickBot="1">
      <c r="B47" s="339" t="s">
        <v>84</v>
      </c>
      <c r="C47" s="339"/>
      <c r="D47" s="339"/>
      <c r="E47" s="339"/>
      <c r="F47" s="339"/>
      <c r="G47" s="28">
        <f>SUM(G45:G46)</f>
        <v>8.660000000000001E-2</v>
      </c>
    </row>
    <row r="48" spans="2:7" ht="20.100000000000001" customHeight="1" thickTop="1" thickBot="1">
      <c r="B48" s="37"/>
      <c r="C48" s="38"/>
      <c r="D48" s="38"/>
      <c r="E48" s="38"/>
      <c r="F48" s="340"/>
      <c r="G48" s="340"/>
    </row>
    <row r="49" spans="2:7" ht="20.100000000000001" customHeight="1" thickTop="1" thickBot="1">
      <c r="B49" s="341" t="s">
        <v>85</v>
      </c>
      <c r="C49" s="341"/>
      <c r="D49" s="341"/>
      <c r="E49" s="341"/>
      <c r="F49" s="341"/>
      <c r="G49" s="85">
        <f>ROUND(G21+G34+G42+G47,4)</f>
        <v>0.89859999999999995</v>
      </c>
    </row>
    <row r="50" spans="2:7" ht="15" customHeight="1" thickTop="1">
      <c r="G50" s="39">
        <v>1.8986000000000001</v>
      </c>
    </row>
  </sheetData>
  <sheetProtection selectLockedCells="1" selectUnlockedCells="1"/>
  <mergeCells count="40">
    <mergeCell ref="C2:I2"/>
    <mergeCell ref="C3:I3"/>
    <mergeCell ref="C4:I4"/>
    <mergeCell ref="B6:G7"/>
    <mergeCell ref="B8:G8"/>
    <mergeCell ref="B9:F10"/>
    <mergeCell ref="C11:F11"/>
    <mergeCell ref="C12:F12"/>
    <mergeCell ref="C13:F13"/>
    <mergeCell ref="C14:F14"/>
    <mergeCell ref="C15:F15"/>
    <mergeCell ref="C16:F16"/>
    <mergeCell ref="C17:F17"/>
    <mergeCell ref="C18:F18"/>
    <mergeCell ref="C19:F19"/>
    <mergeCell ref="C20:F20"/>
    <mergeCell ref="B21:F21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2:F32"/>
    <mergeCell ref="C33:F33"/>
    <mergeCell ref="B34:F34"/>
    <mergeCell ref="C36:F36"/>
    <mergeCell ref="C46:F46"/>
    <mergeCell ref="B47:F47"/>
    <mergeCell ref="F48:G48"/>
    <mergeCell ref="B49:F49"/>
    <mergeCell ref="C37:F37"/>
    <mergeCell ref="C38:F38"/>
    <mergeCell ref="B42:F42"/>
    <mergeCell ref="B43:G43"/>
    <mergeCell ref="C44:F44"/>
    <mergeCell ref="C45:F45"/>
  </mergeCells>
  <pageMargins left="1.1812499999999999" right="0.39374999999999999" top="0.78749999999999998" bottom="0.39374999999999999" header="0.51180555555555551" footer="0.51180555555555551"/>
  <pageSetup paperSize="9" scale="90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7"/>
  <sheetViews>
    <sheetView view="pageBreakPreview" zoomScale="120" zoomScaleNormal="100" zoomScaleSheetLayoutView="120" workbookViewId="0">
      <selection activeCell="M36" sqref="M36"/>
    </sheetView>
  </sheetViews>
  <sheetFormatPr defaultRowHeight="14.25"/>
  <cols>
    <col min="1" max="1" width="10.28515625" style="88" customWidth="1"/>
    <col min="2" max="2" width="56.7109375" style="88" customWidth="1"/>
    <col min="3" max="3" width="18.7109375" style="88" customWidth="1"/>
    <col min="4" max="4" width="2" style="88" hidden="1" customWidth="1"/>
    <col min="5" max="5" width="11.42578125" style="88" hidden="1" customWidth="1"/>
    <col min="6" max="6" width="1" style="88" hidden="1" customWidth="1"/>
    <col min="7" max="7" width="10.42578125" style="88" hidden="1" customWidth="1"/>
    <col min="8" max="8" width="11.42578125" style="88" hidden="1" customWidth="1"/>
    <col min="9" max="9" width="2.140625" style="88" hidden="1" customWidth="1"/>
    <col min="10" max="10" width="9.140625" style="88" hidden="1" customWidth="1"/>
    <col min="11" max="16384" width="9.140625" style="88"/>
  </cols>
  <sheetData>
    <row r="1" spans="1:11" s="87" customFormat="1" ht="13.5" thickBot="1">
      <c r="A1" s="392"/>
      <c r="B1" s="392"/>
      <c r="C1" s="392"/>
      <c r="D1" s="392"/>
      <c r="E1" s="392"/>
      <c r="F1" s="392"/>
      <c r="G1" s="392"/>
      <c r="H1" s="392"/>
      <c r="I1" s="86"/>
    </row>
    <row r="2" spans="1:11" ht="15.75" thickBot="1">
      <c r="A2" s="393" t="s">
        <v>113</v>
      </c>
      <c r="B2" s="394"/>
      <c r="C2" s="394"/>
      <c r="D2" s="394"/>
      <c r="E2" s="394"/>
      <c r="F2" s="394"/>
      <c r="G2" s="394"/>
      <c r="H2" s="395"/>
    </row>
    <row r="3" spans="1:11" ht="3.75" customHeight="1" thickBot="1">
      <c r="A3" s="89"/>
      <c r="B3" s="90"/>
      <c r="C3" s="90"/>
      <c r="D3" s="90"/>
      <c r="E3" s="90"/>
      <c r="F3" s="91"/>
      <c r="G3" s="91"/>
      <c r="H3" s="92"/>
    </row>
    <row r="4" spans="1:11" ht="15.75" thickBot="1">
      <c r="A4" s="393" t="s">
        <v>114</v>
      </c>
      <c r="B4" s="394"/>
      <c r="C4" s="395"/>
      <c r="D4" s="90"/>
      <c r="E4" s="396" t="s">
        <v>115</v>
      </c>
      <c r="F4" s="397"/>
      <c r="G4" s="398"/>
      <c r="H4" s="399"/>
    </row>
    <row r="5" spans="1:11" ht="23.25" customHeight="1">
      <c r="A5" s="404" t="s">
        <v>116</v>
      </c>
      <c r="B5" s="406" t="s">
        <v>117</v>
      </c>
      <c r="C5" s="408" t="s">
        <v>118</v>
      </c>
      <c r="D5" s="93"/>
      <c r="E5" s="400"/>
      <c r="F5" s="401"/>
      <c r="G5" s="402"/>
      <c r="H5" s="403"/>
    </row>
    <row r="6" spans="1:11" ht="15" thickBot="1">
      <c r="A6" s="405"/>
      <c r="B6" s="407"/>
      <c r="C6" s="409"/>
      <c r="D6" s="93"/>
      <c r="E6" s="94" t="s">
        <v>119</v>
      </c>
      <c r="F6" s="410" t="s">
        <v>120</v>
      </c>
      <c r="G6" s="411"/>
      <c r="H6" s="95" t="s">
        <v>121</v>
      </c>
    </row>
    <row r="7" spans="1:11" ht="3" customHeight="1" thickBot="1">
      <c r="A7" s="388"/>
      <c r="B7" s="389"/>
      <c r="C7" s="389"/>
      <c r="D7" s="96"/>
      <c r="E7" s="96"/>
      <c r="F7" s="91"/>
      <c r="G7" s="91"/>
      <c r="H7" s="92"/>
    </row>
    <row r="8" spans="1:11">
      <c r="A8" s="97" t="s">
        <v>122</v>
      </c>
      <c r="B8" s="369" t="s">
        <v>123</v>
      </c>
      <c r="C8" s="370"/>
      <c r="D8" s="98"/>
      <c r="E8" s="99"/>
      <c r="F8" s="390"/>
      <c r="G8" s="391"/>
      <c r="H8" s="100"/>
    </row>
    <row r="9" spans="1:11">
      <c r="A9" s="101" t="s">
        <v>23</v>
      </c>
      <c r="B9" s="102" t="s">
        <v>124</v>
      </c>
      <c r="C9" s="103">
        <v>3.0000000000000001E-3</v>
      </c>
      <c r="D9" s="104"/>
      <c r="E9" s="105">
        <v>3.0000000000000001E-3</v>
      </c>
      <c r="F9" s="361">
        <v>4.7999999999999996E-3</v>
      </c>
      <c r="G9" s="362"/>
      <c r="H9" s="106">
        <v>8.2000000000000007E-3</v>
      </c>
    </row>
    <row r="10" spans="1:11">
      <c r="A10" s="101" t="s">
        <v>25</v>
      </c>
      <c r="B10" s="102" t="s">
        <v>125</v>
      </c>
      <c r="C10" s="103">
        <v>5.5999999999999999E-3</v>
      </c>
      <c r="D10" s="104"/>
      <c r="E10" s="105">
        <v>5.5999999999999999E-3</v>
      </c>
      <c r="F10" s="361">
        <v>8.5000000000000006E-3</v>
      </c>
      <c r="G10" s="362"/>
      <c r="H10" s="106">
        <v>8.8999999999999999E-3</v>
      </c>
    </row>
    <row r="11" spans="1:11">
      <c r="A11" s="101" t="s">
        <v>27</v>
      </c>
      <c r="B11" s="102" t="s">
        <v>126</v>
      </c>
      <c r="C11" s="103">
        <v>8.5000000000000006E-3</v>
      </c>
      <c r="D11" s="104"/>
      <c r="E11" s="105">
        <v>8.5000000000000006E-3</v>
      </c>
      <c r="F11" s="361">
        <v>8.5000000000000006E-3</v>
      </c>
      <c r="G11" s="362"/>
      <c r="H11" s="106">
        <v>1.11E-2</v>
      </c>
    </row>
    <row r="12" spans="1:11">
      <c r="A12" s="101" t="s">
        <v>29</v>
      </c>
      <c r="B12" s="102" t="s">
        <v>127</v>
      </c>
      <c r="C12" s="103">
        <v>2.52E-2</v>
      </c>
      <c r="D12" s="104"/>
      <c r="E12" s="105">
        <v>1.4999999999999999E-2</v>
      </c>
      <c r="F12" s="361">
        <v>3.4500000000000003E-2</v>
      </c>
      <c r="G12" s="362"/>
      <c r="H12" s="106">
        <v>4.4900000000000002E-2</v>
      </c>
    </row>
    <row r="13" spans="1:11" ht="15" thickBot="1">
      <c r="A13" s="363" t="s">
        <v>128</v>
      </c>
      <c r="B13" s="364"/>
      <c r="C13" s="107">
        <f>SUM(C9:C12)</f>
        <v>4.2300000000000004E-2</v>
      </c>
      <c r="D13" s="108"/>
      <c r="E13" s="109"/>
      <c r="F13" s="365"/>
      <c r="G13" s="366"/>
      <c r="H13" s="110"/>
      <c r="K13" s="111"/>
    </row>
    <row r="14" spans="1:11" ht="3" customHeight="1" thickBot="1">
      <c r="A14" s="367"/>
      <c r="B14" s="368"/>
      <c r="C14" s="368"/>
      <c r="D14" s="112"/>
      <c r="E14" s="104"/>
      <c r="F14" s="104"/>
      <c r="G14" s="104"/>
      <c r="H14" s="113"/>
    </row>
    <row r="15" spans="1:11">
      <c r="A15" s="97" t="s">
        <v>129</v>
      </c>
      <c r="B15" s="369" t="s">
        <v>130</v>
      </c>
      <c r="C15" s="370"/>
      <c r="D15" s="98"/>
      <c r="E15" s="114"/>
      <c r="F15" s="386"/>
      <c r="G15" s="387"/>
      <c r="H15" s="115"/>
    </row>
    <row r="16" spans="1:11">
      <c r="A16" s="101" t="s">
        <v>44</v>
      </c>
      <c r="B16" s="102" t="s">
        <v>131</v>
      </c>
      <c r="C16" s="103">
        <v>3.5000000000000003E-2</v>
      </c>
      <c r="D16" s="104"/>
      <c r="E16" s="105">
        <v>3.5000000000000003E-2</v>
      </c>
      <c r="F16" s="361">
        <v>5.11E-2</v>
      </c>
      <c r="G16" s="362"/>
      <c r="H16" s="106">
        <v>6.2199999999999998E-2</v>
      </c>
    </row>
    <row r="17" spans="1:11" ht="15" thickBot="1">
      <c r="A17" s="363" t="s">
        <v>132</v>
      </c>
      <c r="B17" s="364"/>
      <c r="C17" s="107">
        <f>SUM(C16)</f>
        <v>3.5000000000000003E-2</v>
      </c>
      <c r="D17" s="108"/>
      <c r="E17" s="109"/>
      <c r="F17" s="365"/>
      <c r="G17" s="366"/>
      <c r="H17" s="110"/>
    </row>
    <row r="18" spans="1:11" ht="3" customHeight="1" thickBot="1">
      <c r="A18" s="367"/>
      <c r="B18" s="368"/>
      <c r="C18" s="368"/>
      <c r="D18" s="112"/>
      <c r="E18" s="104"/>
      <c r="F18" s="104"/>
      <c r="G18" s="104"/>
      <c r="H18" s="113"/>
    </row>
    <row r="19" spans="1:11">
      <c r="A19" s="97" t="s">
        <v>133</v>
      </c>
      <c r="B19" s="369" t="s">
        <v>134</v>
      </c>
      <c r="C19" s="370"/>
      <c r="D19" s="98"/>
      <c r="E19" s="116"/>
      <c r="F19" s="116"/>
      <c r="G19" s="116"/>
      <c r="H19" s="117"/>
    </row>
    <row r="20" spans="1:11">
      <c r="A20" s="101" t="s">
        <v>67</v>
      </c>
      <c r="B20" s="102" t="s">
        <v>135</v>
      </c>
      <c r="C20" s="103">
        <v>6.4999999999999997E-3</v>
      </c>
      <c r="D20" s="104"/>
      <c r="E20" s="118"/>
      <c r="F20" s="119"/>
      <c r="G20" s="119"/>
      <c r="H20" s="120"/>
    </row>
    <row r="21" spans="1:11" ht="15" thickBot="1">
      <c r="A21" s="101" t="s">
        <v>69</v>
      </c>
      <c r="B21" s="102" t="s">
        <v>136</v>
      </c>
      <c r="C21" s="103">
        <v>0.03</v>
      </c>
      <c r="D21" s="104"/>
      <c r="E21" s="118"/>
      <c r="F21" s="119"/>
      <c r="G21" s="119"/>
      <c r="H21" s="120"/>
    </row>
    <row r="22" spans="1:11" ht="15" thickBot="1">
      <c r="A22" s="363" t="s">
        <v>138</v>
      </c>
      <c r="B22" s="364"/>
      <c r="C22" s="107">
        <f>SUM(C20:C21)</f>
        <v>3.6499999999999998E-2</v>
      </c>
      <c r="D22" s="108"/>
      <c r="E22" s="371" t="s">
        <v>139</v>
      </c>
      <c r="F22" s="372"/>
      <c r="G22" s="372"/>
      <c r="H22" s="373"/>
    </row>
    <row r="23" spans="1:11" ht="3" customHeight="1">
      <c r="A23" s="377"/>
      <c r="B23" s="378"/>
      <c r="C23" s="378"/>
      <c r="D23" s="125"/>
      <c r="E23" s="374"/>
      <c r="F23" s="375"/>
      <c r="G23" s="375"/>
      <c r="H23" s="376"/>
    </row>
    <row r="24" spans="1:11">
      <c r="A24" s="126"/>
      <c r="B24" s="98" t="s">
        <v>140</v>
      </c>
      <c r="C24" s="127"/>
      <c r="D24" s="127"/>
      <c r="E24" s="374"/>
      <c r="F24" s="375"/>
      <c r="G24" s="375"/>
      <c r="H24" s="376"/>
    </row>
    <row r="25" spans="1:11" ht="2.25" customHeight="1" thickBot="1">
      <c r="A25" s="124"/>
      <c r="B25" s="125"/>
      <c r="C25" s="125"/>
      <c r="D25" s="125"/>
      <c r="E25" s="374"/>
      <c r="F25" s="375"/>
      <c r="G25" s="375"/>
      <c r="H25" s="376"/>
    </row>
    <row r="26" spans="1:11">
      <c r="A26" s="379" t="s">
        <v>141</v>
      </c>
      <c r="B26" s="380"/>
      <c r="C26" s="381"/>
      <c r="D26" s="128"/>
      <c r="E26" s="374"/>
      <c r="F26" s="375"/>
      <c r="G26" s="375"/>
      <c r="H26" s="376"/>
    </row>
    <row r="27" spans="1:11" ht="15" thickBot="1">
      <c r="A27" s="382"/>
      <c r="B27" s="383"/>
      <c r="C27" s="384"/>
      <c r="D27" s="128"/>
      <c r="E27" s="94" t="s">
        <v>142</v>
      </c>
      <c r="F27" s="385" t="s">
        <v>120</v>
      </c>
      <c r="G27" s="385"/>
      <c r="H27" s="95" t="s">
        <v>143</v>
      </c>
    </row>
    <row r="28" spans="1:11" ht="2.25" customHeight="1" thickBot="1">
      <c r="A28" s="129"/>
      <c r="B28" s="130"/>
      <c r="C28" s="131"/>
      <c r="D28" s="131"/>
      <c r="E28" s="131"/>
      <c r="F28" s="91"/>
      <c r="G28" s="91"/>
      <c r="H28" s="92"/>
    </row>
    <row r="29" spans="1:11" ht="16.5" thickBot="1">
      <c r="A29" s="355" t="s">
        <v>144</v>
      </c>
      <c r="B29" s="356"/>
      <c r="C29" s="132">
        <f>(((1+C12+C9+C10)*(1+C11)*(1+C17))/(1-C22))-1</f>
        <v>0.11995625895173823</v>
      </c>
      <c r="D29" s="133"/>
      <c r="E29" s="134">
        <v>0.111</v>
      </c>
      <c r="F29" s="359">
        <v>0.14019999999999999</v>
      </c>
      <c r="G29" s="360"/>
      <c r="H29" s="135">
        <v>0.16800000000000001</v>
      </c>
    </row>
    <row r="30" spans="1:11" ht="16.5" thickBot="1">
      <c r="A30" s="357"/>
      <c r="B30" s="358"/>
      <c r="C30" s="136"/>
      <c r="D30" s="137"/>
      <c r="E30" s="137"/>
      <c r="F30" s="138"/>
      <c r="G30" s="138"/>
      <c r="H30" s="139"/>
      <c r="K30" s="111"/>
    </row>
    <row r="33" spans="2:4" ht="18">
      <c r="D33" s="140"/>
    </row>
    <row r="37" spans="2:4">
      <c r="B37" s="141"/>
    </row>
  </sheetData>
  <mergeCells count="32">
    <mergeCell ref="A1:H1"/>
    <mergeCell ref="A2:H2"/>
    <mergeCell ref="A4:C4"/>
    <mergeCell ref="E4:H5"/>
    <mergeCell ref="A5:A6"/>
    <mergeCell ref="B5:B6"/>
    <mergeCell ref="C5:C6"/>
    <mergeCell ref="F6:G6"/>
    <mergeCell ref="A7:C7"/>
    <mergeCell ref="B8:C8"/>
    <mergeCell ref="F8:G8"/>
    <mergeCell ref="F9:G9"/>
    <mergeCell ref="F10:G10"/>
    <mergeCell ref="F11:G11"/>
    <mergeCell ref="A26:C27"/>
    <mergeCell ref="F27:G27"/>
    <mergeCell ref="F12:G12"/>
    <mergeCell ref="A13:B13"/>
    <mergeCell ref="F13:G13"/>
    <mergeCell ref="A14:C14"/>
    <mergeCell ref="B15:C15"/>
    <mergeCell ref="F15:G15"/>
    <mergeCell ref="A29:B30"/>
    <mergeCell ref="F29:G29"/>
    <mergeCell ref="F16:G16"/>
    <mergeCell ref="A17:B17"/>
    <mergeCell ref="F17:G17"/>
    <mergeCell ref="A18:C18"/>
    <mergeCell ref="B19:C19"/>
    <mergeCell ref="A22:B22"/>
    <mergeCell ref="E22:H26"/>
    <mergeCell ref="A23:C2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33"/>
  <sheetViews>
    <sheetView view="pageBreakPreview" zoomScaleNormal="100" zoomScaleSheetLayoutView="100" workbookViewId="0">
      <selection activeCell="Q22" sqref="Q22"/>
    </sheetView>
  </sheetViews>
  <sheetFormatPr defaultRowHeight="12.75"/>
  <cols>
    <col min="1" max="1" width="15.5703125" style="12" customWidth="1"/>
    <col min="2" max="2" width="48.7109375" style="12" customWidth="1"/>
    <col min="3" max="3" width="14.7109375" style="12" customWidth="1"/>
    <col min="4" max="4" width="1.140625" style="12" customWidth="1"/>
    <col min="5" max="6" width="9.140625" style="12" hidden="1" customWidth="1"/>
    <col min="7" max="7" width="5.28515625" style="12" hidden="1" customWidth="1"/>
    <col min="8" max="8" width="10.85546875" style="12" hidden="1" customWidth="1"/>
    <col min="9" max="9" width="9.140625" style="12" hidden="1" customWidth="1"/>
    <col min="10" max="10" width="0" style="12" hidden="1" customWidth="1"/>
    <col min="11" max="16384" width="9.140625" style="12"/>
  </cols>
  <sheetData>
    <row r="1" spans="1:8" ht="27" customHeight="1" thickBot="1">
      <c r="A1" s="393" t="s">
        <v>145</v>
      </c>
      <c r="B1" s="394"/>
      <c r="C1" s="394"/>
      <c r="D1" s="394"/>
      <c r="E1" s="394"/>
      <c r="F1" s="394"/>
      <c r="G1" s="394"/>
      <c r="H1" s="395"/>
    </row>
    <row r="2" spans="1:8" ht="15.75" thickBot="1">
      <c r="A2" s="89"/>
      <c r="B2" s="90"/>
      <c r="C2" s="90"/>
      <c r="D2" s="90"/>
      <c r="E2" s="90"/>
      <c r="F2" s="91"/>
      <c r="G2" s="91"/>
      <c r="H2" s="92"/>
    </row>
    <row r="3" spans="1:8" ht="15.75" thickBot="1">
      <c r="A3" s="393" t="s">
        <v>114</v>
      </c>
      <c r="B3" s="394"/>
      <c r="C3" s="395"/>
      <c r="D3" s="90"/>
      <c r="E3" s="396" t="s">
        <v>146</v>
      </c>
      <c r="F3" s="397"/>
      <c r="G3" s="398"/>
      <c r="H3" s="399"/>
    </row>
    <row r="4" spans="1:8">
      <c r="A4" s="404" t="s">
        <v>116</v>
      </c>
      <c r="B4" s="406" t="s">
        <v>117</v>
      </c>
      <c r="C4" s="408" t="s">
        <v>118</v>
      </c>
      <c r="D4" s="93"/>
      <c r="E4" s="400"/>
      <c r="F4" s="401"/>
      <c r="G4" s="402"/>
      <c r="H4" s="403"/>
    </row>
    <row r="5" spans="1:8" ht="13.5" thickBot="1">
      <c r="A5" s="405"/>
      <c r="B5" s="407"/>
      <c r="C5" s="409"/>
      <c r="D5" s="93"/>
      <c r="E5" s="94" t="s">
        <v>119</v>
      </c>
      <c r="F5" s="410" t="s">
        <v>120</v>
      </c>
      <c r="G5" s="411"/>
      <c r="H5" s="95" t="s">
        <v>121</v>
      </c>
    </row>
    <row r="6" spans="1:8" ht="15" thickBot="1">
      <c r="A6" s="388"/>
      <c r="B6" s="389"/>
      <c r="C6" s="389"/>
      <c r="D6" s="96"/>
      <c r="E6" s="96"/>
      <c r="F6" s="91"/>
      <c r="G6" s="91"/>
      <c r="H6" s="92"/>
    </row>
    <row r="7" spans="1:8" ht="14.25">
      <c r="A7" s="97" t="s">
        <v>122</v>
      </c>
      <c r="B7" s="369" t="s">
        <v>123</v>
      </c>
      <c r="C7" s="370"/>
      <c r="D7" s="98"/>
      <c r="E7" s="99"/>
      <c r="F7" s="390"/>
      <c r="G7" s="391"/>
      <c r="H7" s="100"/>
    </row>
    <row r="8" spans="1:8">
      <c r="A8" s="101" t="s">
        <v>23</v>
      </c>
      <c r="B8" s="102" t="s">
        <v>124</v>
      </c>
      <c r="C8" s="103">
        <v>8.0000000000000002E-3</v>
      </c>
      <c r="D8" s="104"/>
      <c r="E8" s="105">
        <v>8.0000000000000002E-3</v>
      </c>
      <c r="F8" s="361">
        <v>8.0000000000000002E-3</v>
      </c>
      <c r="G8" s="362"/>
      <c r="H8" s="106">
        <v>0.01</v>
      </c>
    </row>
    <row r="9" spans="1:8">
      <c r="A9" s="101" t="s">
        <v>25</v>
      </c>
      <c r="B9" s="102" t="s">
        <v>125</v>
      </c>
      <c r="C9" s="103">
        <v>9.7000000000000003E-3</v>
      </c>
      <c r="D9" s="104"/>
      <c r="E9" s="105">
        <v>9.7000000000000003E-3</v>
      </c>
      <c r="F9" s="361">
        <v>1.2699999999999999E-2</v>
      </c>
      <c r="G9" s="362"/>
      <c r="H9" s="106">
        <v>1.2699999999999999E-2</v>
      </c>
    </row>
    <row r="10" spans="1:8">
      <c r="A10" s="101" t="s">
        <v>27</v>
      </c>
      <c r="B10" s="102" t="s">
        <v>126</v>
      </c>
      <c r="C10" s="103">
        <v>5.8999999999999999E-3</v>
      </c>
      <c r="D10" s="104"/>
      <c r="E10" s="105">
        <v>5.8999999999999999E-3</v>
      </c>
      <c r="F10" s="361">
        <v>1.23E-2</v>
      </c>
      <c r="G10" s="362"/>
      <c r="H10" s="106">
        <v>1.3899999999999999E-2</v>
      </c>
    </row>
    <row r="11" spans="1:8">
      <c r="A11" s="101" t="s">
        <v>29</v>
      </c>
      <c r="B11" s="102" t="s">
        <v>127</v>
      </c>
      <c r="C11" s="103">
        <v>0.03</v>
      </c>
      <c r="D11" s="104"/>
      <c r="E11" s="105">
        <v>0.03</v>
      </c>
      <c r="F11" s="361">
        <v>0.04</v>
      </c>
      <c r="G11" s="362"/>
      <c r="H11" s="106">
        <v>5.5E-2</v>
      </c>
    </row>
    <row r="12" spans="1:8" ht="13.5" thickBot="1">
      <c r="A12" s="363" t="s">
        <v>128</v>
      </c>
      <c r="B12" s="364"/>
      <c r="C12" s="107">
        <f>SUM(C8:C11)</f>
        <v>5.3599999999999995E-2</v>
      </c>
      <c r="D12" s="108"/>
      <c r="E12" s="109"/>
      <c r="F12" s="365"/>
      <c r="G12" s="366"/>
      <c r="H12" s="110"/>
    </row>
    <row r="13" spans="1:8" ht="13.5" thickBot="1">
      <c r="A13" s="367"/>
      <c r="B13" s="368"/>
      <c r="C13" s="368"/>
      <c r="D13" s="112"/>
      <c r="E13" s="104"/>
      <c r="F13" s="104"/>
      <c r="G13" s="104"/>
      <c r="H13" s="113"/>
    </row>
    <row r="14" spans="1:8">
      <c r="A14" s="97" t="s">
        <v>129</v>
      </c>
      <c r="B14" s="369" t="s">
        <v>130</v>
      </c>
      <c r="C14" s="370"/>
      <c r="D14" s="98"/>
      <c r="E14" s="114"/>
      <c r="F14" s="386"/>
      <c r="G14" s="387"/>
      <c r="H14" s="115"/>
    </row>
    <row r="15" spans="1:8">
      <c r="A15" s="101" t="s">
        <v>147</v>
      </c>
      <c r="B15" s="102" t="s">
        <v>131</v>
      </c>
      <c r="C15" s="103">
        <v>6.1600000000000002E-2</v>
      </c>
      <c r="D15" s="104"/>
      <c r="E15" s="105">
        <v>6.1600000000000002E-2</v>
      </c>
      <c r="F15" s="361">
        <v>7.3999999999999996E-2</v>
      </c>
      <c r="G15" s="362"/>
      <c r="H15" s="106">
        <v>8.9599999999999999E-2</v>
      </c>
    </row>
    <row r="16" spans="1:8" ht="13.5" thickBot="1">
      <c r="A16" s="363" t="s">
        <v>132</v>
      </c>
      <c r="B16" s="364"/>
      <c r="C16" s="107">
        <f>SUM(C15)</f>
        <v>6.1600000000000002E-2</v>
      </c>
      <c r="D16" s="108"/>
      <c r="E16" s="109"/>
      <c r="F16" s="365"/>
      <c r="G16" s="366"/>
      <c r="H16" s="110"/>
    </row>
    <row r="17" spans="1:8" ht="13.5" thickBot="1">
      <c r="A17" s="367"/>
      <c r="B17" s="368"/>
      <c r="C17" s="368"/>
      <c r="D17" s="112"/>
      <c r="E17" s="104"/>
      <c r="F17" s="104"/>
      <c r="G17" s="104"/>
      <c r="H17" s="113"/>
    </row>
    <row r="18" spans="1:8">
      <c r="A18" s="97" t="s">
        <v>133</v>
      </c>
      <c r="B18" s="369" t="s">
        <v>134</v>
      </c>
      <c r="C18" s="370"/>
      <c r="D18" s="98"/>
      <c r="E18" s="421" t="s">
        <v>148</v>
      </c>
      <c r="F18" s="422"/>
      <c r="G18" s="422"/>
      <c r="H18" s="423"/>
    </row>
    <row r="19" spans="1:8">
      <c r="A19" s="101" t="s">
        <v>149</v>
      </c>
      <c r="B19" s="102" t="s">
        <v>135</v>
      </c>
      <c r="C19" s="103">
        <v>6.4999999999999997E-3</v>
      </c>
      <c r="D19" s="104"/>
      <c r="E19" s="424" t="s">
        <v>150</v>
      </c>
      <c r="F19" s="426" t="s">
        <v>151</v>
      </c>
      <c r="G19" s="426"/>
      <c r="H19" s="428" t="s">
        <v>152</v>
      </c>
    </row>
    <row r="20" spans="1:8" ht="13.5" thickBot="1">
      <c r="A20" s="101" t="s">
        <v>153</v>
      </c>
      <c r="B20" s="102" t="s">
        <v>136</v>
      </c>
      <c r="C20" s="103">
        <v>0.03</v>
      </c>
      <c r="D20" s="104"/>
      <c r="E20" s="425"/>
      <c r="F20" s="427"/>
      <c r="G20" s="427"/>
      <c r="H20" s="429"/>
    </row>
    <row r="21" spans="1:8" ht="13.5" thickBot="1">
      <c r="A21" s="412" t="s">
        <v>154</v>
      </c>
      <c r="B21" s="414" t="s">
        <v>86</v>
      </c>
      <c r="C21" s="416">
        <v>0.05</v>
      </c>
      <c r="D21" s="104"/>
      <c r="E21" s="142"/>
      <c r="F21" s="104"/>
      <c r="G21" s="104"/>
      <c r="H21" s="113"/>
    </row>
    <row r="22" spans="1:8" ht="13.5" thickBot="1">
      <c r="A22" s="413"/>
      <c r="B22" s="415"/>
      <c r="C22" s="417"/>
      <c r="D22" s="104"/>
      <c r="E22" s="134">
        <v>0.05</v>
      </c>
      <c r="F22" s="418">
        <v>0.6</v>
      </c>
      <c r="G22" s="419"/>
      <c r="H22" s="143">
        <f>E22*F22</f>
        <v>0.03</v>
      </c>
    </row>
    <row r="23" spans="1:8" ht="13.5" thickBot="1">
      <c r="A23" s="121" t="s">
        <v>155</v>
      </c>
      <c r="B23" s="122" t="s">
        <v>137</v>
      </c>
      <c r="C23" s="123">
        <v>4.4999999999999998E-2</v>
      </c>
      <c r="D23" s="104"/>
      <c r="E23" s="104"/>
      <c r="F23" s="420"/>
      <c r="G23" s="420"/>
      <c r="H23" s="113"/>
    </row>
    <row r="24" spans="1:8" ht="13.5" thickBot="1">
      <c r="A24" s="363" t="s">
        <v>138</v>
      </c>
      <c r="B24" s="364"/>
      <c r="C24" s="107">
        <f>SUM(C19:C23)</f>
        <v>0.13150000000000001</v>
      </c>
      <c r="D24" s="108"/>
      <c r="E24" s="371" t="s">
        <v>156</v>
      </c>
      <c r="F24" s="372"/>
      <c r="G24" s="372"/>
      <c r="H24" s="373"/>
    </row>
    <row r="25" spans="1:8">
      <c r="A25" s="377"/>
      <c r="B25" s="378"/>
      <c r="C25" s="378"/>
      <c r="D25" s="125"/>
      <c r="E25" s="374"/>
      <c r="F25" s="375"/>
      <c r="G25" s="375"/>
      <c r="H25" s="376"/>
    </row>
    <row r="26" spans="1:8">
      <c r="A26" s="126"/>
      <c r="B26" s="98" t="s">
        <v>140</v>
      </c>
      <c r="C26" s="127"/>
      <c r="D26" s="127"/>
      <c r="E26" s="374"/>
      <c r="F26" s="375"/>
      <c r="G26" s="375"/>
      <c r="H26" s="376"/>
    </row>
    <row r="27" spans="1:8" ht="13.5" thickBot="1">
      <c r="A27" s="124"/>
      <c r="B27" s="125"/>
      <c r="C27" s="125"/>
      <c r="D27" s="125"/>
      <c r="E27" s="374"/>
      <c r="F27" s="375"/>
      <c r="G27" s="375"/>
      <c r="H27" s="376"/>
    </row>
    <row r="28" spans="1:8">
      <c r="A28" s="379" t="s">
        <v>157</v>
      </c>
      <c r="B28" s="380"/>
      <c r="C28" s="381"/>
      <c r="D28" s="128"/>
      <c r="E28" s="374"/>
      <c r="F28" s="375"/>
      <c r="G28" s="375"/>
      <c r="H28" s="376"/>
    </row>
    <row r="29" spans="1:8" ht="13.5" thickBot="1">
      <c r="A29" s="382"/>
      <c r="B29" s="383"/>
      <c r="C29" s="384"/>
      <c r="D29" s="128"/>
      <c r="E29" s="94" t="s">
        <v>142</v>
      </c>
      <c r="F29" s="385" t="s">
        <v>120</v>
      </c>
      <c r="G29" s="385"/>
      <c r="H29" s="95" t="s">
        <v>143</v>
      </c>
    </row>
    <row r="30" spans="1:8" ht="15" thickBot="1">
      <c r="A30" s="129"/>
      <c r="B30" s="130"/>
      <c r="C30" s="131"/>
      <c r="D30" s="131"/>
      <c r="E30" s="131"/>
      <c r="F30" s="91"/>
      <c r="G30" s="91"/>
      <c r="H30" s="92"/>
    </row>
    <row r="31" spans="1:8" ht="16.5" thickBot="1">
      <c r="A31" s="355" t="s">
        <v>144</v>
      </c>
      <c r="B31" s="356"/>
      <c r="C31" s="132">
        <f>(((1+C11+C8+C9)*(1+C10)*(1+C16))/(1-C24))-1</f>
        <v>0.2881986483454233</v>
      </c>
      <c r="D31" s="133"/>
      <c r="E31" s="134">
        <v>0.2034</v>
      </c>
      <c r="F31" s="359">
        <v>0.22120000000000001</v>
      </c>
      <c r="G31" s="360"/>
      <c r="H31" s="135">
        <v>0.25</v>
      </c>
    </row>
    <row r="32" spans="1:8" ht="16.5" thickBot="1">
      <c r="A32" s="357"/>
      <c r="B32" s="358"/>
      <c r="C32" s="136"/>
      <c r="D32" s="137"/>
      <c r="E32" s="137"/>
      <c r="F32" s="138"/>
      <c r="G32" s="138"/>
      <c r="H32" s="139"/>
    </row>
    <row r="33" spans="1:8" ht="14.25">
      <c r="A33" s="88"/>
      <c r="B33" s="88"/>
      <c r="C33" s="88"/>
      <c r="D33" s="88"/>
      <c r="E33" s="88"/>
      <c r="F33" s="88"/>
      <c r="G33" s="88"/>
      <c r="H33" s="88"/>
    </row>
  </sheetData>
  <mergeCells count="40">
    <mergeCell ref="A1:H1"/>
    <mergeCell ref="A3:C3"/>
    <mergeCell ref="E3:H4"/>
    <mergeCell ref="A4:A5"/>
    <mergeCell ref="B4:B5"/>
    <mergeCell ref="C4:C5"/>
    <mergeCell ref="F5:G5"/>
    <mergeCell ref="A6:C6"/>
    <mergeCell ref="B7:C7"/>
    <mergeCell ref="F7:G7"/>
    <mergeCell ref="F8:G8"/>
    <mergeCell ref="F9:G9"/>
    <mergeCell ref="F10:G10"/>
    <mergeCell ref="F11:G11"/>
    <mergeCell ref="A12:B12"/>
    <mergeCell ref="F12:G12"/>
    <mergeCell ref="A13:C13"/>
    <mergeCell ref="B14:C14"/>
    <mergeCell ref="F14:G14"/>
    <mergeCell ref="F15:G15"/>
    <mergeCell ref="A16:B16"/>
    <mergeCell ref="F16:G16"/>
    <mergeCell ref="A17:C17"/>
    <mergeCell ref="B18:C18"/>
    <mergeCell ref="E18:H18"/>
    <mergeCell ref="E19:E20"/>
    <mergeCell ref="F19:G20"/>
    <mergeCell ref="H19:H20"/>
    <mergeCell ref="A21:A22"/>
    <mergeCell ref="B21:B22"/>
    <mergeCell ref="C21:C22"/>
    <mergeCell ref="F22:G22"/>
    <mergeCell ref="A31:B32"/>
    <mergeCell ref="F31:G31"/>
    <mergeCell ref="F23:G23"/>
    <mergeCell ref="A24:B24"/>
    <mergeCell ref="E24:H28"/>
    <mergeCell ref="A25:C25"/>
    <mergeCell ref="A28:C29"/>
    <mergeCell ref="F29:G2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PNS I - Serviços</vt:lpstr>
      <vt:lpstr>PNS II - Comp Serv Preliminares</vt:lpstr>
      <vt:lpstr>PNS III - Comp Serv Diversos</vt:lpstr>
      <vt:lpstr>PNS IV - Det Enc Soc</vt:lpstr>
      <vt:lpstr>PNS V - BDI Materiais</vt:lpstr>
      <vt:lpstr>PNS VI - BDI Serviços</vt:lpstr>
      <vt:lpstr>'PNS I - Serviços'!Area_de_impressao</vt:lpstr>
      <vt:lpstr>'PNS II - Comp Serv Preliminares'!Area_de_impressao</vt:lpstr>
      <vt:lpstr>'PNS IV - Det Enc Soc'!Area_de_impressao</vt:lpstr>
      <vt:lpstr>'PNS I - Serviços'!Titulos_de_impressao</vt:lpstr>
    </vt:vector>
  </TitlesOfParts>
  <Company>-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mauricio.nascimento</cp:lastModifiedBy>
  <cp:lastPrinted>2017-11-21T17:22:34Z</cp:lastPrinted>
  <dcterms:created xsi:type="dcterms:W3CDTF">2008-05-14T18:16:48Z</dcterms:created>
  <dcterms:modified xsi:type="dcterms:W3CDTF">2017-11-21T17:23:05Z</dcterms:modified>
</cp:coreProperties>
</file>