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42sr\2ª_grd\LICITAÇÕES 2018\CONSTRUÇÃO DE PRAÇAS_BARRO ALTO 08-07-2018\CD DA LICITAÇÃO\"/>
    </mc:Choice>
  </mc:AlternateContent>
  <bookViews>
    <workbookView xWindow="90" yWindow="90" windowWidth="9450" windowHeight="4230" tabRatio="876"/>
  </bookViews>
  <sheets>
    <sheet name="Planilha" sheetId="28" r:id="rId1"/>
    <sheet name="Cronograma" sheetId="30" r:id="rId2"/>
    <sheet name="MC - Serviços Prelimiares" sheetId="75" r:id="rId3"/>
    <sheet name="MC - Praça da Gameleira" sheetId="29" r:id="rId4"/>
    <sheet name="Mobilização" sheetId="60" r:id="rId5"/>
    <sheet name="CPU 01" sheetId="74" r:id="rId6"/>
    <sheet name="CPU 02" sheetId="70" r:id="rId7"/>
    <sheet name="Equipamento Parque" sheetId="68" r:id="rId8"/>
    <sheet name="Equipamento Academia" sheetId="67" r:id="rId9"/>
    <sheet name="Plantas" sheetId="69" r:id="rId10"/>
    <sheet name="Diversos" sheetId="76" r:id="rId11"/>
  </sheets>
  <definedNames>
    <definedName name="AccessDatabase" hidden="1">"D:\Arquivos do excel\Planilha modelo1.mdb"</definedName>
    <definedName name="af" localSheetId="5">#REF!</definedName>
    <definedName name="af" localSheetId="1">#REF!</definedName>
    <definedName name="af" localSheetId="3">#REF!</definedName>
    <definedName name="af" localSheetId="2">#REF!</definedName>
    <definedName name="af" localSheetId="0">#REF!</definedName>
    <definedName name="af">#REF!</definedName>
    <definedName name="ag" localSheetId="5">#REF!</definedName>
    <definedName name="ag" localSheetId="1">#REF!</definedName>
    <definedName name="ag" localSheetId="3">#REF!</definedName>
    <definedName name="ag" localSheetId="2">#REF!</definedName>
    <definedName name="ag" localSheetId="0">#REF!</definedName>
    <definedName name="ag">#REF!</definedName>
    <definedName name="_xlnm.Print_Area" localSheetId="5">'CPU 01'!$A$1:$G$85</definedName>
    <definedName name="_xlnm.Print_Area" localSheetId="6">'CPU 02'!$A$1:$G$571</definedName>
    <definedName name="_xlnm.Print_Area" localSheetId="1">Cronograma!$A$1:$F$45</definedName>
    <definedName name="_xlnm.Print_Area" localSheetId="10">Diversos!$A$1:$G$7</definedName>
    <definedName name="_xlnm.Print_Area" localSheetId="8">'Equipamento Academia'!$A$1:$G$11</definedName>
    <definedName name="_xlnm.Print_Area" localSheetId="7">'Equipamento Parque'!$A$1:$G$7</definedName>
    <definedName name="_xlnm.Print_Area" localSheetId="3">'MC - Praça da Gameleira'!$A$1:$E$125</definedName>
    <definedName name="_xlnm.Print_Area" localSheetId="2">'MC - Serviços Prelimiares'!$A$1:$E$13</definedName>
    <definedName name="_xlnm.Print_Area" localSheetId="0">Planilha!$A$1:$G$140</definedName>
    <definedName name="_xlnm.Print_Area" localSheetId="9">Plantas!$A$1:$G$8</definedName>
    <definedName name="BALTO" localSheetId="5">#REF!</definedName>
    <definedName name="BALTO" localSheetId="1">#REF!</definedName>
    <definedName name="BALTO" localSheetId="3">#REF!</definedName>
    <definedName name="BALTO" localSheetId="2">#REF!</definedName>
    <definedName name="BALTO" localSheetId="0">#REF!</definedName>
    <definedName name="BALTO">#REF!</definedName>
    <definedName name="cho" localSheetId="5">#REF!</definedName>
    <definedName name="cho" localSheetId="1">#REF!</definedName>
    <definedName name="cho" localSheetId="3">#REF!</definedName>
    <definedName name="cho" localSheetId="2">#REF!</definedName>
    <definedName name="cho" localSheetId="0">#REF!</definedName>
    <definedName name="cho">#REF!</definedName>
    <definedName name="ci" localSheetId="5">#REF!</definedName>
    <definedName name="ci" localSheetId="1">#REF!</definedName>
    <definedName name="ci" localSheetId="3">#REF!</definedName>
    <definedName name="ci" localSheetId="2">#REF!</definedName>
    <definedName name="ci" localSheetId="0">#REF!</definedName>
    <definedName name="ci">#REF!</definedName>
    <definedName name="COD_ATRIUM" localSheetId="5">#REF!</definedName>
    <definedName name="COD_ATRIUM" localSheetId="2">#REF!</definedName>
    <definedName name="COD_ATRIUM">#REF!</definedName>
    <definedName name="COD_SINAPI" localSheetId="5">#REF!</definedName>
    <definedName name="COD_SINAPI" localSheetId="2">#REF!</definedName>
    <definedName name="COD_SINAPI">#REF!</definedName>
    <definedName name="jazida5" localSheetId="5">#REF!</definedName>
    <definedName name="jazida5" localSheetId="2">#REF!</definedName>
    <definedName name="jazida5">#REF!</definedName>
    <definedName name="jazida6" localSheetId="5">#REF!</definedName>
    <definedName name="jazida6" localSheetId="2">#REF!</definedName>
    <definedName name="jazida6">#REF!</definedName>
    <definedName name="ls" localSheetId="5">#REF!</definedName>
    <definedName name="ls" localSheetId="1">#REF!</definedName>
    <definedName name="ls" localSheetId="3">#REF!</definedName>
    <definedName name="ls" localSheetId="2">#REF!</definedName>
    <definedName name="ls" localSheetId="0">#REF!</definedName>
    <definedName name="ls">#REF!</definedName>
    <definedName name="lub" localSheetId="5">#REF!</definedName>
    <definedName name="lub" localSheetId="1">#REF!</definedName>
    <definedName name="lub" localSheetId="3">#REF!</definedName>
    <definedName name="lub" localSheetId="2">#REF!</definedName>
    <definedName name="lub" localSheetId="0">#REF!</definedName>
    <definedName name="lub">#REF!</definedName>
    <definedName name="meio" localSheetId="5">#REF!</definedName>
    <definedName name="meio" localSheetId="1">#REF!</definedName>
    <definedName name="meio" localSheetId="3">#REF!</definedName>
    <definedName name="meio" localSheetId="2">#REF!</definedName>
    <definedName name="meio" localSheetId="0">#REF!</definedName>
    <definedName name="meio">#REF!</definedName>
    <definedName name="od" localSheetId="5">#REF!</definedName>
    <definedName name="od" localSheetId="1">#REF!</definedName>
    <definedName name="od" localSheetId="3">#REF!</definedName>
    <definedName name="od" localSheetId="2">#REF!</definedName>
    <definedName name="od" localSheetId="0">#REF!</definedName>
    <definedName name="od">#REF!</definedName>
    <definedName name="of" localSheetId="5">#REF!</definedName>
    <definedName name="of" localSheetId="1">#REF!</definedName>
    <definedName name="of" localSheetId="3">#REF!</definedName>
    <definedName name="of" localSheetId="2">#REF!</definedName>
    <definedName name="of" localSheetId="0">#REF!</definedName>
    <definedName name="of">#REF!</definedName>
    <definedName name="pdm" localSheetId="5">#REF!</definedName>
    <definedName name="pdm" localSheetId="1">#REF!</definedName>
    <definedName name="pdm" localSheetId="3">#REF!</definedName>
    <definedName name="pdm" localSheetId="2">#REF!</definedName>
    <definedName name="pdm" localSheetId="0">#REF!</definedName>
    <definedName name="pdm">#REF!</definedName>
    <definedName name="pedra" localSheetId="5">#REF!</definedName>
    <definedName name="pedra" localSheetId="1">#REF!</definedName>
    <definedName name="pedra" localSheetId="3">#REF!</definedName>
    <definedName name="pedra" localSheetId="2">#REF!</definedName>
    <definedName name="pedra" localSheetId="0">#REF!</definedName>
    <definedName name="pedra">#REF!</definedName>
    <definedName name="port" localSheetId="5">#REF!</definedName>
    <definedName name="port" localSheetId="1">#REF!</definedName>
    <definedName name="port" localSheetId="3">#REF!</definedName>
    <definedName name="port" localSheetId="2">#REF!</definedName>
    <definedName name="port" localSheetId="0">#REF!</definedName>
    <definedName name="port">#REF!</definedName>
    <definedName name="PREF" localSheetId="5">#REF!</definedName>
    <definedName name="PREF" localSheetId="1">#REF!</definedName>
    <definedName name="PREF" localSheetId="3">#REF!</definedName>
    <definedName name="PREF" localSheetId="2">#REF!</definedName>
    <definedName name="PREF" localSheetId="0">#REF!</definedName>
    <definedName name="PREF">#REF!</definedName>
    <definedName name="ruas" localSheetId="5">#REF!</definedName>
    <definedName name="ruas" localSheetId="1">#REF!</definedName>
    <definedName name="ruas" localSheetId="3">#REF!</definedName>
    <definedName name="ruas" localSheetId="2">#REF!</definedName>
    <definedName name="ruas" localSheetId="0">#REF!</definedName>
    <definedName name="ruas">#REF!</definedName>
    <definedName name="s" localSheetId="5">#REF!</definedName>
    <definedName name="s" localSheetId="2">#REF!</definedName>
    <definedName name="s">#REF!</definedName>
    <definedName name="se" localSheetId="5">#REF!</definedName>
    <definedName name="se" localSheetId="1">#REF!</definedName>
    <definedName name="se" localSheetId="3">#REF!</definedName>
    <definedName name="se" localSheetId="2">#REF!</definedName>
    <definedName name="se" localSheetId="0">#REF!</definedName>
    <definedName name="se">#REF!</definedName>
    <definedName name="sx" localSheetId="5">#REF!</definedName>
    <definedName name="sx" localSheetId="1">#REF!</definedName>
    <definedName name="sx" localSheetId="3">#REF!</definedName>
    <definedName name="sx" localSheetId="2">#REF!</definedName>
    <definedName name="sx" localSheetId="0">#REF!</definedName>
    <definedName name="sx">#REF!</definedName>
    <definedName name="tb100cm" localSheetId="5">#REF!</definedName>
    <definedName name="tb100cm" localSheetId="1">#REF!</definedName>
    <definedName name="tb100cm" localSheetId="3">#REF!</definedName>
    <definedName name="tb100cm" localSheetId="2">#REF!</definedName>
    <definedName name="tb100cm" localSheetId="0">#REF!</definedName>
    <definedName name="tb100cm">#REF!</definedName>
    <definedName name="_xlnm.Print_Titles" localSheetId="0">Planilha!$4:$11</definedName>
    <definedName name="total" localSheetId="5">#REF!</definedName>
    <definedName name="total" localSheetId="1">#REF!</definedName>
    <definedName name="total" localSheetId="3">#REF!</definedName>
    <definedName name="total" localSheetId="2">#REF!</definedName>
    <definedName name="total" localSheetId="0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E12" i="75" l="1"/>
  <c r="E11" i="75"/>
  <c r="C17" i="60"/>
  <c r="E10" i="75"/>
  <c r="E13" i="75"/>
  <c r="G6" i="76" l="1"/>
  <c r="G7" i="76"/>
  <c r="G5" i="76"/>
  <c r="G4" i="76"/>
  <c r="G5" i="67"/>
  <c r="G6" i="67"/>
  <c r="G7" i="67"/>
  <c r="G8" i="67"/>
  <c r="G9" i="67"/>
  <c r="G10" i="67"/>
  <c r="G11" i="67"/>
  <c r="G4" i="67"/>
  <c r="E38" i="29" l="1"/>
  <c r="E123" i="29" l="1"/>
  <c r="B357" i="70"/>
  <c r="B356" i="70"/>
  <c r="B355" i="70"/>
  <c r="B87" i="70"/>
  <c r="B550" i="70"/>
  <c r="B558" i="70"/>
  <c r="D564" i="70"/>
  <c r="G562" i="70"/>
  <c r="G561" i="70"/>
  <c r="G560" i="70"/>
  <c r="G559" i="70"/>
  <c r="F371" i="70"/>
  <c r="F368" i="70"/>
  <c r="F87" i="70"/>
  <c r="F550" i="70"/>
  <c r="F558" i="70"/>
  <c r="G558" i="70" s="1"/>
  <c r="F370" i="70"/>
  <c r="F369" i="70"/>
  <c r="F367" i="70"/>
  <c r="G563" i="70" l="1"/>
  <c r="B38" i="30"/>
  <c r="A38" i="30"/>
  <c r="B36" i="30"/>
  <c r="A36" i="30"/>
  <c r="B34" i="30"/>
  <c r="A34" i="30"/>
  <c r="B32" i="30"/>
  <c r="A32" i="30"/>
  <c r="B30" i="30"/>
  <c r="A30" i="30"/>
  <c r="B28" i="30"/>
  <c r="A28" i="30"/>
  <c r="B26" i="30"/>
  <c r="A26" i="30"/>
  <c r="B24" i="30"/>
  <c r="A24" i="30"/>
  <c r="B22" i="30"/>
  <c r="A22" i="30"/>
  <c r="B18" i="30"/>
  <c r="A18" i="30"/>
  <c r="B16" i="30"/>
  <c r="A16" i="30"/>
  <c r="B13" i="30"/>
  <c r="A13" i="30"/>
  <c r="A14" i="30"/>
  <c r="G564" i="70" l="1"/>
  <c r="G565" i="70" s="1"/>
  <c r="E18" i="29" l="1"/>
  <c r="E13" i="29"/>
  <c r="B28" i="28"/>
  <c r="D59" i="70"/>
  <c r="G57" i="70"/>
  <c r="G58" i="70" s="1"/>
  <c r="G59" i="70" l="1"/>
  <c r="G60" i="70" s="1"/>
  <c r="F28" i="28" s="1"/>
  <c r="B25" i="28" l="1"/>
  <c r="G48" i="70"/>
  <c r="G49" i="70"/>
  <c r="G50" i="70"/>
  <c r="G51" i="70"/>
  <c r="B86" i="28" l="1"/>
  <c r="A123" i="29" l="1"/>
  <c r="A124" i="29"/>
  <c r="E25" i="28" l="1"/>
  <c r="E124" i="29"/>
  <c r="E136" i="28" s="1"/>
  <c r="E135" i="28"/>
  <c r="E122" i="29"/>
  <c r="E134" i="28" s="1"/>
  <c r="E119" i="29"/>
  <c r="E118" i="29"/>
  <c r="E117" i="29"/>
  <c r="E116" i="29"/>
  <c r="E115" i="29"/>
  <c r="E114" i="29"/>
  <c r="E111" i="29"/>
  <c r="E123" i="28" s="1"/>
  <c r="E110" i="29"/>
  <c r="E122" i="28" s="1"/>
  <c r="E104" i="29"/>
  <c r="E116" i="28" s="1"/>
  <c r="E103" i="29"/>
  <c r="E115" i="28" s="1"/>
  <c r="E102" i="29"/>
  <c r="E114" i="28" s="1"/>
  <c r="E101" i="29"/>
  <c r="E113" i="28" s="1"/>
  <c r="E100" i="29"/>
  <c r="E112" i="28" s="1"/>
  <c r="E99" i="29"/>
  <c r="E111" i="28" s="1"/>
  <c r="E98" i="29"/>
  <c r="E110" i="28" s="1"/>
  <c r="E95" i="29"/>
  <c r="E107" i="28" s="1"/>
  <c r="E92" i="29"/>
  <c r="E104" i="28" s="1"/>
  <c r="E91" i="29"/>
  <c r="E103" i="28" s="1"/>
  <c r="B100" i="28" l="1"/>
  <c r="D344" i="70"/>
  <c r="G342" i="70"/>
  <c r="G341" i="70"/>
  <c r="G340" i="70"/>
  <c r="G339" i="70"/>
  <c r="G338" i="70"/>
  <c r="E85" i="29"/>
  <c r="E97" i="28" s="1"/>
  <c r="E84" i="29"/>
  <c r="E96" i="28" s="1"/>
  <c r="C84" i="29"/>
  <c r="C85" i="29"/>
  <c r="C86" i="29"/>
  <c r="C87" i="29"/>
  <c r="C88" i="29"/>
  <c r="B84" i="29"/>
  <c r="B85" i="29"/>
  <c r="B86" i="29"/>
  <c r="B87" i="29"/>
  <c r="B88" i="29"/>
  <c r="A84" i="29"/>
  <c r="A85" i="29"/>
  <c r="A86" i="29"/>
  <c r="A87" i="29"/>
  <c r="A88" i="29"/>
  <c r="B97" i="28"/>
  <c r="B96" i="28"/>
  <c r="D314" i="70"/>
  <c r="G312" i="70"/>
  <c r="G311" i="70"/>
  <c r="G310" i="70"/>
  <c r="D324" i="70"/>
  <c r="G322" i="70"/>
  <c r="G321" i="70"/>
  <c r="G320" i="70"/>
  <c r="G319" i="70"/>
  <c r="G318" i="70"/>
  <c r="B98" i="28"/>
  <c r="D334" i="70"/>
  <c r="G332" i="70"/>
  <c r="G331" i="70"/>
  <c r="G330" i="70"/>
  <c r="G329" i="70"/>
  <c r="G328" i="70"/>
  <c r="B93" i="28"/>
  <c r="B92" i="28"/>
  <c r="D306" i="70"/>
  <c r="G304" i="70"/>
  <c r="G303" i="70"/>
  <c r="G302" i="70"/>
  <c r="G301" i="70"/>
  <c r="G300" i="70"/>
  <c r="D296" i="70"/>
  <c r="G294" i="70"/>
  <c r="G293" i="70"/>
  <c r="G292" i="70"/>
  <c r="G291" i="70"/>
  <c r="G290" i="70"/>
  <c r="G289" i="70"/>
  <c r="G288" i="70"/>
  <c r="G287" i="70"/>
  <c r="G286" i="70"/>
  <c r="G285" i="70"/>
  <c r="E87" i="29"/>
  <c r="E99" i="28" s="1"/>
  <c r="E86" i="29"/>
  <c r="E98" i="28" s="1"/>
  <c r="E88" i="29"/>
  <c r="E100" i="28" s="1"/>
  <c r="E83" i="29"/>
  <c r="E95" i="28" s="1"/>
  <c r="E82" i="29"/>
  <c r="E94" i="28" s="1"/>
  <c r="E81" i="29"/>
  <c r="E93" i="28" s="1"/>
  <c r="E80" i="29"/>
  <c r="E92" i="28" s="1"/>
  <c r="E79" i="29"/>
  <c r="E91" i="28" s="1"/>
  <c r="E78" i="29"/>
  <c r="E90" i="28" s="1"/>
  <c r="E77" i="29"/>
  <c r="E89" i="28" s="1"/>
  <c r="E76" i="29"/>
  <c r="E88" i="28" s="1"/>
  <c r="E75" i="29"/>
  <c r="E87" i="28" s="1"/>
  <c r="E74" i="29"/>
  <c r="E86" i="28" s="1"/>
  <c r="E73" i="29"/>
  <c r="E85" i="28" s="1"/>
  <c r="A74" i="29"/>
  <c r="A75" i="29"/>
  <c r="A76" i="29"/>
  <c r="A77" i="29"/>
  <c r="A78" i="29"/>
  <c r="A79" i="29"/>
  <c r="A80" i="29"/>
  <c r="A81" i="29"/>
  <c r="A82" i="29"/>
  <c r="A83" i="29"/>
  <c r="B74" i="29"/>
  <c r="B75" i="29"/>
  <c r="B76" i="29"/>
  <c r="B77" i="29"/>
  <c r="B78" i="29"/>
  <c r="B79" i="29"/>
  <c r="B80" i="29"/>
  <c r="B81" i="29"/>
  <c r="B82" i="29"/>
  <c r="B83" i="29"/>
  <c r="C74" i="29"/>
  <c r="C75" i="29"/>
  <c r="C76" i="29"/>
  <c r="C77" i="29"/>
  <c r="C78" i="29"/>
  <c r="C79" i="29"/>
  <c r="C80" i="29"/>
  <c r="C81" i="29"/>
  <c r="C82" i="29"/>
  <c r="C83" i="29"/>
  <c r="C73" i="29"/>
  <c r="B73" i="29"/>
  <c r="A73" i="29"/>
  <c r="B70" i="28"/>
  <c r="D281" i="70"/>
  <c r="G279" i="70"/>
  <c r="G278" i="70"/>
  <c r="G277" i="70"/>
  <c r="G276" i="70"/>
  <c r="G275" i="70"/>
  <c r="G274" i="70"/>
  <c r="G273" i="70"/>
  <c r="G272" i="70"/>
  <c r="G271" i="70"/>
  <c r="G270" i="70"/>
  <c r="G269" i="70"/>
  <c r="B21" i="28"/>
  <c r="E68" i="29"/>
  <c r="E80" i="28" s="1"/>
  <c r="E70" i="29"/>
  <c r="E82" i="28" s="1"/>
  <c r="E69" i="29"/>
  <c r="E81" i="28" s="1"/>
  <c r="E67" i="29"/>
  <c r="E79" i="28" s="1"/>
  <c r="E66" i="29"/>
  <c r="E78" i="28" s="1"/>
  <c r="B66" i="29"/>
  <c r="B67" i="29"/>
  <c r="B68" i="29"/>
  <c r="B69" i="29"/>
  <c r="B70" i="29"/>
  <c r="B65" i="29"/>
  <c r="E65" i="29"/>
  <c r="E77" i="28" s="1"/>
  <c r="A66" i="29"/>
  <c r="A67" i="29"/>
  <c r="A68" i="29"/>
  <c r="A69" i="29"/>
  <c r="A70" i="29"/>
  <c r="B72" i="29"/>
  <c r="A72" i="29"/>
  <c r="A65" i="29"/>
  <c r="B64" i="29"/>
  <c r="A64" i="29"/>
  <c r="E62" i="29"/>
  <c r="E74" i="28" s="1"/>
  <c r="E61" i="29"/>
  <c r="E73" i="28" s="1"/>
  <c r="E60" i="29"/>
  <c r="E72" i="28" s="1"/>
  <c r="E59" i="29"/>
  <c r="E71" i="28" s="1"/>
  <c r="E58" i="29"/>
  <c r="E70" i="28" s="1"/>
  <c r="E57" i="29"/>
  <c r="E69" i="28" s="1"/>
  <c r="E56" i="29"/>
  <c r="E68" i="28" s="1"/>
  <c r="E55" i="29"/>
  <c r="E67" i="28" s="1"/>
  <c r="E54" i="29"/>
  <c r="E66" i="28" s="1"/>
  <c r="E53" i="29"/>
  <c r="E65" i="28" s="1"/>
  <c r="E52" i="29"/>
  <c r="E64" i="28" s="1"/>
  <c r="C53" i="29"/>
  <c r="C54" i="29"/>
  <c r="C55" i="29"/>
  <c r="C56" i="29"/>
  <c r="C57" i="29"/>
  <c r="C58" i="29"/>
  <c r="C59" i="29"/>
  <c r="C60" i="29"/>
  <c r="C61" i="29"/>
  <c r="C62" i="29"/>
  <c r="B53" i="29"/>
  <c r="B54" i="29"/>
  <c r="B55" i="29"/>
  <c r="B56" i="29"/>
  <c r="B57" i="29"/>
  <c r="B58" i="29"/>
  <c r="B59" i="29"/>
  <c r="B60" i="29"/>
  <c r="B61" i="29"/>
  <c r="B62" i="29"/>
  <c r="A53" i="29"/>
  <c r="A54" i="29"/>
  <c r="A55" i="29"/>
  <c r="A56" i="29"/>
  <c r="A57" i="29"/>
  <c r="A58" i="29"/>
  <c r="A59" i="29"/>
  <c r="A60" i="29"/>
  <c r="A61" i="29"/>
  <c r="A62" i="29"/>
  <c r="C52" i="29"/>
  <c r="B52" i="29"/>
  <c r="A52" i="29"/>
  <c r="B51" i="29"/>
  <c r="A51" i="29"/>
  <c r="B64" i="28" l="1"/>
  <c r="G343" i="70"/>
  <c r="G344" i="70" s="1"/>
  <c r="G345" i="70" s="1"/>
  <c r="F100" i="28" s="1"/>
  <c r="G100" i="28" s="1"/>
  <c r="G313" i="70"/>
  <c r="G314" i="70" s="1"/>
  <c r="G315" i="70" s="1"/>
  <c r="F96" i="28" s="1"/>
  <c r="G96" i="28" s="1"/>
  <c r="G305" i="70"/>
  <c r="G306" i="70" s="1"/>
  <c r="G333" i="70"/>
  <c r="G323" i="70"/>
  <c r="G324" i="70" s="1"/>
  <c r="G325" i="70" s="1"/>
  <c r="F97" i="28" s="1"/>
  <c r="G97" i="28" s="1"/>
  <c r="G280" i="70"/>
  <c r="G281" i="70" s="1"/>
  <c r="G295" i="70"/>
  <c r="G296" i="70" s="1"/>
  <c r="G297" i="70" s="1"/>
  <c r="F92" i="28" s="1"/>
  <c r="G92" i="28" s="1"/>
  <c r="G334" i="70"/>
  <c r="G335" i="70" s="1"/>
  <c r="F98" i="28" s="1"/>
  <c r="G98" i="28" s="1"/>
  <c r="B85" i="28"/>
  <c r="B77" i="28"/>
  <c r="G282" i="70" l="1"/>
  <c r="F70" i="28" s="1"/>
  <c r="G307" i="70"/>
  <c r="F93" i="28" s="1"/>
  <c r="G93" i="28" s="1"/>
  <c r="G70" i="28" l="1"/>
  <c r="E49" i="29"/>
  <c r="E61" i="28" s="1"/>
  <c r="E47" i="29"/>
  <c r="E59" i="28" s="1"/>
  <c r="E46" i="29"/>
  <c r="E58" i="28" s="1"/>
  <c r="E45" i="29"/>
  <c r="E57" i="28" s="1"/>
  <c r="C46" i="29"/>
  <c r="C47" i="29"/>
  <c r="C48" i="29"/>
  <c r="C49" i="29"/>
  <c r="B46" i="29"/>
  <c r="B47" i="29"/>
  <c r="B48" i="29"/>
  <c r="B49" i="29"/>
  <c r="A46" i="29"/>
  <c r="A47" i="29"/>
  <c r="A48" i="29"/>
  <c r="A49" i="29"/>
  <c r="E48" i="29"/>
  <c r="E60" i="28" s="1"/>
  <c r="E44" i="29"/>
  <c r="E56" i="28" s="1"/>
  <c r="E43" i="29"/>
  <c r="E55" i="28" s="1"/>
  <c r="E42" i="29"/>
  <c r="E54" i="28" s="1"/>
  <c r="E41" i="29"/>
  <c r="E53" i="28" s="1"/>
  <c r="E40" i="29"/>
  <c r="E52" i="28" s="1"/>
  <c r="E39" i="29"/>
  <c r="E51" i="28" s="1"/>
  <c r="E50" i="28" l="1"/>
  <c r="E35" i="29" l="1"/>
  <c r="E47" i="28" l="1"/>
  <c r="E34" i="29"/>
  <c r="E46" i="28" s="1"/>
  <c r="E32" i="29"/>
  <c r="E44" i="28" s="1"/>
  <c r="E31" i="29"/>
  <c r="E43" i="28" s="1"/>
  <c r="E30" i="29"/>
  <c r="E42" i="28" s="1"/>
  <c r="E28" i="29"/>
  <c r="E40" i="28" s="1"/>
  <c r="E27" i="29"/>
  <c r="E39" i="28" s="1"/>
  <c r="E26" i="29"/>
  <c r="E38" i="28" s="1"/>
  <c r="E33" i="29"/>
  <c r="E45" i="28" s="1"/>
  <c r="E25" i="29"/>
  <c r="E37" i="28" s="1"/>
  <c r="E29" i="29"/>
  <c r="E41" i="28" s="1"/>
  <c r="B34" i="28"/>
  <c r="G117" i="70"/>
  <c r="G118" i="70"/>
  <c r="G119" i="70"/>
  <c r="G120" i="70"/>
  <c r="D122" i="70"/>
  <c r="G116" i="70"/>
  <c r="G115" i="70"/>
  <c r="E22" i="29"/>
  <c r="E34" i="28" s="1"/>
  <c r="E21" i="29"/>
  <c r="E33" i="28" s="1"/>
  <c r="B21" i="29"/>
  <c r="E20" i="29"/>
  <c r="E32" i="28" s="1"/>
  <c r="C17" i="29"/>
  <c r="C18" i="29"/>
  <c r="C19" i="29"/>
  <c r="C20" i="29"/>
  <c r="C21" i="29"/>
  <c r="C22" i="29"/>
  <c r="B17" i="29"/>
  <c r="B18" i="29"/>
  <c r="B19" i="29"/>
  <c r="B20" i="29"/>
  <c r="B22" i="29"/>
  <c r="A22" i="29"/>
  <c r="A17" i="29"/>
  <c r="A18" i="29"/>
  <c r="A19" i="29"/>
  <c r="A20" i="29"/>
  <c r="A21" i="29"/>
  <c r="E30" i="28"/>
  <c r="E19" i="29"/>
  <c r="E31" i="28" s="1"/>
  <c r="E17" i="29"/>
  <c r="E29" i="28" s="1"/>
  <c r="E16" i="29"/>
  <c r="E28" i="28" s="1"/>
  <c r="E21" i="28"/>
  <c r="A10" i="29"/>
  <c r="A11" i="29"/>
  <c r="A12" i="29"/>
  <c r="A13" i="29"/>
  <c r="B10" i="29"/>
  <c r="B11" i="29"/>
  <c r="B12" i="29"/>
  <c r="B13" i="29"/>
  <c r="B9" i="29"/>
  <c r="E12" i="29"/>
  <c r="E24" i="28" s="1"/>
  <c r="E11" i="29"/>
  <c r="E23" i="28" s="1"/>
  <c r="E10" i="29"/>
  <c r="E22" i="28" s="1"/>
  <c r="D17" i="70"/>
  <c r="G15" i="70"/>
  <c r="G14" i="70"/>
  <c r="G16" i="70" l="1"/>
  <c r="G17" i="70" s="1"/>
  <c r="G18" i="70" s="1"/>
  <c r="F21" i="28" s="1"/>
  <c r="G121" i="70"/>
  <c r="G122" i="70" s="1"/>
  <c r="G123" i="70" s="1"/>
  <c r="F34" i="28" s="1"/>
  <c r="G34" i="28" l="1"/>
  <c r="B47" i="28" l="1"/>
  <c r="B82" i="28" l="1"/>
  <c r="B99" i="28"/>
  <c r="B59" i="28"/>
  <c r="B74" i="28"/>
  <c r="B44" i="28" l="1"/>
  <c r="B43" i="28"/>
  <c r="B42" i="28"/>
  <c r="B41" i="28"/>
  <c r="B40" i="28"/>
  <c r="B39" i="28"/>
  <c r="B38" i="28"/>
  <c r="C123" i="29"/>
  <c r="C124" i="29"/>
  <c r="C122" i="29"/>
  <c r="B123" i="29"/>
  <c r="B124" i="29"/>
  <c r="A122" i="29"/>
  <c r="C115" i="29"/>
  <c r="C116" i="29"/>
  <c r="C117" i="29"/>
  <c r="C118" i="29"/>
  <c r="C119" i="29"/>
  <c r="C114" i="29"/>
  <c r="A115" i="29"/>
  <c r="A116" i="29"/>
  <c r="A117" i="29"/>
  <c r="A118" i="29"/>
  <c r="A119" i="29"/>
  <c r="A114" i="29"/>
  <c r="C108" i="29"/>
  <c r="C109" i="29"/>
  <c r="C110" i="29"/>
  <c r="C111" i="29"/>
  <c r="C107" i="29"/>
  <c r="A108" i="29"/>
  <c r="A109" i="29"/>
  <c r="A110" i="29"/>
  <c r="A111" i="29"/>
  <c r="A107" i="29"/>
  <c r="C99" i="29"/>
  <c r="C100" i="29"/>
  <c r="C101" i="29"/>
  <c r="C102" i="29"/>
  <c r="C103" i="29"/>
  <c r="C104" i="29"/>
  <c r="C98" i="29"/>
  <c r="A99" i="29"/>
  <c r="A100" i="29"/>
  <c r="A101" i="29"/>
  <c r="A102" i="29"/>
  <c r="A103" i="29"/>
  <c r="A104" i="29"/>
  <c r="A98" i="29"/>
  <c r="C95" i="29"/>
  <c r="A95" i="29"/>
  <c r="C92" i="29"/>
  <c r="C91" i="29"/>
  <c r="A92" i="29"/>
  <c r="A91" i="29"/>
  <c r="C39" i="29"/>
  <c r="C40" i="29"/>
  <c r="C41" i="29"/>
  <c r="C42" i="29"/>
  <c r="C43" i="29"/>
  <c r="C44" i="29"/>
  <c r="C45" i="29"/>
  <c r="C38" i="29"/>
  <c r="A39" i="29"/>
  <c r="A40" i="29"/>
  <c r="A41" i="29"/>
  <c r="A42" i="29"/>
  <c r="A43" i="29"/>
  <c r="A44" i="29"/>
  <c r="A45" i="29"/>
  <c r="A38" i="29"/>
  <c r="B51" i="28"/>
  <c r="G223" i="70"/>
  <c r="G224" i="70"/>
  <c r="G225" i="70"/>
  <c r="G226" i="70"/>
  <c r="D228" i="70"/>
  <c r="G222" i="70"/>
  <c r="G221" i="70"/>
  <c r="A26" i="29"/>
  <c r="A27" i="29"/>
  <c r="A28" i="29"/>
  <c r="A29" i="29"/>
  <c r="A30" i="29"/>
  <c r="A31" i="29"/>
  <c r="A32" i="29"/>
  <c r="A33" i="29"/>
  <c r="A34" i="29"/>
  <c r="A35" i="29"/>
  <c r="C26" i="29"/>
  <c r="C27" i="29"/>
  <c r="C28" i="29"/>
  <c r="C29" i="29"/>
  <c r="C30" i="29"/>
  <c r="C31" i="29"/>
  <c r="C32" i="29"/>
  <c r="C33" i="29"/>
  <c r="C34" i="29"/>
  <c r="C35" i="29"/>
  <c r="B33" i="29"/>
  <c r="B34" i="29"/>
  <c r="B35" i="29"/>
  <c r="D217" i="70"/>
  <c r="G215" i="70"/>
  <c r="G214" i="70"/>
  <c r="G213" i="70"/>
  <c r="B46" i="28"/>
  <c r="G205" i="70"/>
  <c r="G206" i="70"/>
  <c r="G207" i="70"/>
  <c r="D209" i="70"/>
  <c r="G204" i="70"/>
  <c r="D192" i="70"/>
  <c r="G190" i="70"/>
  <c r="G189" i="70"/>
  <c r="G188" i="70"/>
  <c r="D184" i="70"/>
  <c r="G182" i="70"/>
  <c r="G181" i="70"/>
  <c r="G180" i="70"/>
  <c r="C25" i="29"/>
  <c r="B31" i="29"/>
  <c r="B32" i="29"/>
  <c r="A25" i="29"/>
  <c r="A24" i="29"/>
  <c r="C16" i="29"/>
  <c r="A16" i="29"/>
  <c r="C10" i="29"/>
  <c r="C11" i="29"/>
  <c r="C12" i="29"/>
  <c r="C13" i="29"/>
  <c r="C9" i="29"/>
  <c r="A9" i="29"/>
  <c r="C10" i="75"/>
  <c r="C11" i="75"/>
  <c r="C12" i="75"/>
  <c r="C13" i="75"/>
  <c r="C9" i="75"/>
  <c r="A10" i="75"/>
  <c r="A11" i="75"/>
  <c r="A12" i="75"/>
  <c r="A13" i="75"/>
  <c r="A9" i="75"/>
  <c r="E17" i="28"/>
  <c r="E16" i="28"/>
  <c r="E15" i="28"/>
  <c r="E14" i="28"/>
  <c r="E13" i="28"/>
  <c r="B12" i="75"/>
  <c r="B11" i="75"/>
  <c r="B10" i="75"/>
  <c r="B9" i="75"/>
  <c r="B8" i="75"/>
  <c r="A8" i="75"/>
  <c r="A5" i="75"/>
  <c r="B17" i="28"/>
  <c r="B16" i="28"/>
  <c r="B15" i="28"/>
  <c r="B14" i="28"/>
  <c r="B13" i="28"/>
  <c r="D84" i="74"/>
  <c r="G82" i="74"/>
  <c r="G81" i="74"/>
  <c r="G80" i="74"/>
  <c r="G79" i="74"/>
  <c r="G78" i="74"/>
  <c r="G77" i="74"/>
  <c r="G76" i="74"/>
  <c r="D72" i="74"/>
  <c r="G70" i="74"/>
  <c r="G71" i="74" s="1"/>
  <c r="G72" i="74" s="1"/>
  <c r="G73" i="74" s="1"/>
  <c r="F16" i="28" s="1"/>
  <c r="D66" i="74"/>
  <c r="G64" i="74"/>
  <c r="G63" i="74"/>
  <c r="G62" i="74"/>
  <c r="G61" i="74"/>
  <c r="G60" i="74"/>
  <c r="G59" i="74"/>
  <c r="G58" i="74"/>
  <c r="G57" i="74"/>
  <c r="G56" i="74"/>
  <c r="G55" i="74"/>
  <c r="G54" i="74"/>
  <c r="G53" i="74"/>
  <c r="G52" i="74"/>
  <c r="G51" i="74"/>
  <c r="G50" i="74"/>
  <c r="G49" i="74"/>
  <c r="G48" i="74"/>
  <c r="G47" i="74"/>
  <c r="G46" i="74"/>
  <c r="G45" i="74"/>
  <c r="G44" i="74"/>
  <c r="G43" i="74"/>
  <c r="G42" i="74"/>
  <c r="G41" i="74"/>
  <c r="G40" i="74"/>
  <c r="G39" i="74"/>
  <c r="G38" i="74"/>
  <c r="G37" i="74"/>
  <c r="G36" i="74"/>
  <c r="G35" i="74"/>
  <c r="G34" i="74"/>
  <c r="G33" i="74"/>
  <c r="G32" i="74"/>
  <c r="G31" i="74"/>
  <c r="G30" i="74"/>
  <c r="G29" i="74"/>
  <c r="G28" i="74"/>
  <c r="G27" i="74"/>
  <c r="G26" i="74"/>
  <c r="G25" i="74"/>
  <c r="G24" i="74"/>
  <c r="G23" i="74"/>
  <c r="D19" i="74"/>
  <c r="G15" i="74"/>
  <c r="G14" i="74"/>
  <c r="A7" i="74"/>
  <c r="G65" i="74" l="1"/>
  <c r="G66" i="74" s="1"/>
  <c r="G67" i="74" s="1"/>
  <c r="F14" i="28" s="1"/>
  <c r="B88" i="28"/>
  <c r="B95" i="28"/>
  <c r="B89" i="28"/>
  <c r="B56" i="28"/>
  <c r="B78" i="28"/>
  <c r="B91" i="28"/>
  <c r="B90" i="28"/>
  <c r="B65" i="28"/>
  <c r="B87" i="28"/>
  <c r="B71" i="28"/>
  <c r="B94" i="28"/>
  <c r="B69" i="28"/>
  <c r="B81" i="28"/>
  <c r="B68" i="28"/>
  <c r="B80" i="28"/>
  <c r="B67" i="28"/>
  <c r="B79" i="28"/>
  <c r="B58" i="28"/>
  <c r="B72" i="28"/>
  <c r="F15" i="28"/>
  <c r="G16" i="74"/>
  <c r="G17" i="74" s="1"/>
  <c r="G83" i="74"/>
  <c r="G84" i="74" s="1"/>
  <c r="G85" i="74" s="1"/>
  <c r="F17" i="28" s="1"/>
  <c r="G183" i="70"/>
  <c r="G184" i="70" s="1"/>
  <c r="G185" i="70" s="1"/>
  <c r="F43" i="28" s="1"/>
  <c r="F94" i="28" s="1"/>
  <c r="G94" i="28" s="1"/>
  <c r="G227" i="70"/>
  <c r="G228" i="70" s="1"/>
  <c r="G229" i="70" s="1"/>
  <c r="F51" i="28" s="1"/>
  <c r="G216" i="70"/>
  <c r="G217" i="70" s="1"/>
  <c r="G218" i="70" s="1"/>
  <c r="F47" i="28" s="1"/>
  <c r="G208" i="70"/>
  <c r="G209" i="70" s="1"/>
  <c r="G210" i="70" s="1"/>
  <c r="F46" i="28" s="1"/>
  <c r="G191" i="70"/>
  <c r="G192" i="70" s="1"/>
  <c r="G193" i="70" s="1"/>
  <c r="F44" i="28" s="1"/>
  <c r="F95" i="28" s="1"/>
  <c r="G95" i="28" s="1"/>
  <c r="G18" i="74" l="1"/>
  <c r="G19" i="74" s="1"/>
  <c r="G20" i="74" s="1"/>
  <c r="F13" i="28" s="1"/>
  <c r="F99" i="28"/>
  <c r="G99" i="28" s="1"/>
  <c r="F65" i="28"/>
  <c r="G65" i="28" s="1"/>
  <c r="F87" i="28"/>
  <c r="G87" i="28" s="1"/>
  <c r="F74" i="28"/>
  <c r="G74" i="28" s="1"/>
  <c r="F82" i="28"/>
  <c r="G82" i="28" s="1"/>
  <c r="F58" i="28"/>
  <c r="G58" i="28" s="1"/>
  <c r="F72" i="28"/>
  <c r="G72" i="28" s="1"/>
  <c r="F56" i="28"/>
  <c r="F71" i="28"/>
  <c r="G71" i="28" s="1"/>
  <c r="F59" i="28"/>
  <c r="G59" i="28" s="1"/>
  <c r="G44" i="28"/>
  <c r="G43" i="28"/>
  <c r="G46" i="28"/>
  <c r="B20" i="30" l="1"/>
  <c r="A20" i="30"/>
  <c r="B14" i="30"/>
  <c r="B11" i="30"/>
  <c r="A11" i="30"/>
  <c r="B532" i="70"/>
  <c r="B525" i="70"/>
  <c r="B518" i="70"/>
  <c r="B511" i="70"/>
  <c r="B504" i="70"/>
  <c r="F8" i="69" l="1"/>
  <c r="E8" i="69"/>
  <c r="D8" i="69"/>
  <c r="G8" i="69" s="1"/>
  <c r="F532" i="70" s="1"/>
  <c r="G7" i="69"/>
  <c r="F525" i="70" s="1"/>
  <c r="G6" i="69"/>
  <c r="F518" i="70" s="1"/>
  <c r="G5" i="69"/>
  <c r="F511" i="70" s="1"/>
  <c r="G4" i="69"/>
  <c r="F504" i="70" s="1"/>
  <c r="G7" i="68"/>
  <c r="F357" i="70" s="1"/>
  <c r="G6" i="68"/>
  <c r="G5" i="68" l="1"/>
  <c r="F356" i="70" s="1"/>
  <c r="G4" i="68"/>
  <c r="F355" i="70" s="1"/>
  <c r="D570" i="70"/>
  <c r="G568" i="70"/>
  <c r="G569" i="70" l="1"/>
  <c r="G570" i="70" s="1"/>
  <c r="G571" i="70" l="1"/>
  <c r="F136" i="28" s="1"/>
  <c r="D554" i="70"/>
  <c r="G552" i="70"/>
  <c r="G551" i="70"/>
  <c r="G550" i="70"/>
  <c r="D546" i="70"/>
  <c r="G544" i="70"/>
  <c r="G543" i="70"/>
  <c r="G542" i="70"/>
  <c r="G541" i="70"/>
  <c r="G540" i="70"/>
  <c r="G539" i="70"/>
  <c r="D535" i="70"/>
  <c r="G545" i="70" l="1"/>
  <c r="G553" i="70"/>
  <c r="G533" i="70"/>
  <c r="G532" i="70"/>
  <c r="D528" i="70"/>
  <c r="G526" i="70"/>
  <c r="G525" i="70"/>
  <c r="D521" i="70"/>
  <c r="G519" i="70"/>
  <c r="G518" i="70"/>
  <c r="D514" i="70"/>
  <c r="G512" i="70"/>
  <c r="G511" i="70"/>
  <c r="D507" i="70"/>
  <c r="G505" i="70"/>
  <c r="G504" i="70"/>
  <c r="D500" i="70"/>
  <c r="G498" i="70"/>
  <c r="G497" i="70"/>
  <c r="G496" i="70"/>
  <c r="G495" i="70"/>
  <c r="D491" i="70"/>
  <c r="G489" i="70"/>
  <c r="G488" i="70"/>
  <c r="G487" i="70"/>
  <c r="G486" i="70"/>
  <c r="G485" i="70"/>
  <c r="G484" i="70"/>
  <c r="D480" i="70"/>
  <c r="G478" i="70"/>
  <c r="G477" i="70"/>
  <c r="G476" i="70"/>
  <c r="G475" i="70"/>
  <c r="G474" i="70"/>
  <c r="G473" i="70"/>
  <c r="G472" i="70"/>
  <c r="G471" i="70"/>
  <c r="G470" i="70"/>
  <c r="G469" i="70"/>
  <c r="G468" i="70"/>
  <c r="G467" i="70"/>
  <c r="D463" i="70"/>
  <c r="G461" i="70"/>
  <c r="G460" i="70"/>
  <c r="G459" i="70"/>
  <c r="D455" i="70"/>
  <c r="G453" i="70"/>
  <c r="G452" i="70"/>
  <c r="G451" i="70"/>
  <c r="G450" i="70"/>
  <c r="G499" i="70" l="1"/>
  <c r="G462" i="70"/>
  <c r="G454" i="70"/>
  <c r="G490" i="70"/>
  <c r="G534" i="70"/>
  <c r="G535" i="70" s="1"/>
  <c r="G536" i="70" s="1"/>
  <c r="G527" i="70"/>
  <c r="G528" i="70" s="1"/>
  <c r="G520" i="70"/>
  <c r="G513" i="70"/>
  <c r="G514" i="70" s="1"/>
  <c r="G506" i="70"/>
  <c r="G507" i="70" s="1"/>
  <c r="G508" i="70" s="1"/>
  <c r="G479" i="70"/>
  <c r="D446" i="70"/>
  <c r="G444" i="70"/>
  <c r="G443" i="70"/>
  <c r="D439" i="70"/>
  <c r="F126" i="28" l="1"/>
  <c r="F130" i="28"/>
  <c r="G445" i="70"/>
  <c r="G446" i="70" s="1"/>
  <c r="G529" i="70"/>
  <c r="G515" i="70"/>
  <c r="G437" i="70"/>
  <c r="G436" i="70"/>
  <c r="D432" i="70"/>
  <c r="G430" i="70"/>
  <c r="G429" i="70"/>
  <c r="G428" i="70"/>
  <c r="G427" i="70"/>
  <c r="D423" i="70"/>
  <c r="G421" i="70"/>
  <c r="G420" i="70"/>
  <c r="G419" i="70"/>
  <c r="G418" i="70"/>
  <c r="D414" i="70"/>
  <c r="G412" i="70"/>
  <c r="G411" i="70"/>
  <c r="G410" i="70"/>
  <c r="G409" i="70"/>
  <c r="D405" i="70"/>
  <c r="G403" i="70"/>
  <c r="G402" i="70"/>
  <c r="D398" i="70"/>
  <c r="G396" i="70"/>
  <c r="G395" i="70"/>
  <c r="G394" i="70"/>
  <c r="G393" i="70"/>
  <c r="G392" i="70"/>
  <c r="G391" i="70"/>
  <c r="G390" i="70"/>
  <c r="G389" i="70"/>
  <c r="G388" i="70"/>
  <c r="G387" i="70"/>
  <c r="G386" i="70"/>
  <c r="G385" i="70"/>
  <c r="G384" i="70"/>
  <c r="G383" i="70"/>
  <c r="G382" i="70"/>
  <c r="G381" i="70"/>
  <c r="D377" i="70"/>
  <c r="G375" i="70"/>
  <c r="G374" i="70"/>
  <c r="G373" i="70"/>
  <c r="G372" i="70"/>
  <c r="G371" i="70"/>
  <c r="B371" i="70"/>
  <c r="G370" i="70"/>
  <c r="B370" i="70"/>
  <c r="G369" i="70"/>
  <c r="B369" i="70"/>
  <c r="G368" i="70"/>
  <c r="B368" i="70"/>
  <c r="G367" i="70"/>
  <c r="B367" i="70"/>
  <c r="D363" i="70"/>
  <c r="G361" i="70"/>
  <c r="G360" i="70"/>
  <c r="G359" i="70"/>
  <c r="G358" i="70"/>
  <c r="F127" i="28" l="1"/>
  <c r="F129" i="28"/>
  <c r="G397" i="70"/>
  <c r="G447" i="70"/>
  <c r="F116" i="28" s="1"/>
  <c r="G404" i="70"/>
  <c r="G422" i="70"/>
  <c r="G376" i="70"/>
  <c r="G413" i="70"/>
  <c r="G431" i="70"/>
  <c r="G438" i="70"/>
  <c r="D351" i="70"/>
  <c r="G349" i="70"/>
  <c r="G348" i="70"/>
  <c r="D265" i="70"/>
  <c r="G263" i="70"/>
  <c r="G262" i="70"/>
  <c r="G261" i="70"/>
  <c r="G260" i="70"/>
  <c r="G259" i="70"/>
  <c r="D255" i="70"/>
  <c r="G253" i="70"/>
  <c r="G252" i="70"/>
  <c r="G251" i="70"/>
  <c r="G250" i="70"/>
  <c r="D246" i="70"/>
  <c r="G244" i="70"/>
  <c r="G243" i="70"/>
  <c r="G242" i="70"/>
  <c r="D238" i="70"/>
  <c r="G236" i="70"/>
  <c r="G235" i="70"/>
  <c r="G234" i="70"/>
  <c r="G233" i="70"/>
  <c r="G232" i="70"/>
  <c r="G264" i="70" l="1"/>
  <c r="G350" i="70"/>
  <c r="G237" i="70"/>
  <c r="G254" i="70"/>
  <c r="G245" i="70"/>
  <c r="D200" i="70" l="1"/>
  <c r="G198" i="70"/>
  <c r="G197" i="70"/>
  <c r="G196" i="70"/>
  <c r="D176" i="70"/>
  <c r="G174" i="70"/>
  <c r="G173" i="70"/>
  <c r="G172" i="70"/>
  <c r="G171" i="70"/>
  <c r="G170" i="70"/>
  <c r="G169" i="70"/>
  <c r="G168" i="70"/>
  <c r="D164" i="70"/>
  <c r="G162" i="70"/>
  <c r="G161" i="70"/>
  <c r="G160" i="70"/>
  <c r="G159" i="70"/>
  <c r="G158" i="70"/>
  <c r="G157" i="70"/>
  <c r="G156" i="70"/>
  <c r="D152" i="70"/>
  <c r="G150" i="70"/>
  <c r="G149" i="70"/>
  <c r="G148" i="70"/>
  <c r="G147" i="70"/>
  <c r="G146" i="70"/>
  <c r="D142" i="70"/>
  <c r="G140" i="70"/>
  <c r="G139" i="70"/>
  <c r="G138" i="70"/>
  <c r="G137" i="70"/>
  <c r="G136" i="70"/>
  <c r="D132" i="70"/>
  <c r="G163" i="70" l="1"/>
  <c r="G199" i="70"/>
  <c r="G151" i="70"/>
  <c r="G141" i="70"/>
  <c r="G142" i="70" s="1"/>
  <c r="G175" i="70"/>
  <c r="G130" i="70"/>
  <c r="G129" i="70"/>
  <c r="G128" i="70"/>
  <c r="G127" i="70"/>
  <c r="G126" i="70"/>
  <c r="D111" i="70"/>
  <c r="G109" i="70"/>
  <c r="G108" i="70"/>
  <c r="G107" i="70"/>
  <c r="D103" i="70"/>
  <c r="G101" i="70"/>
  <c r="G100" i="70"/>
  <c r="G99" i="70"/>
  <c r="G98" i="70"/>
  <c r="G97" i="70"/>
  <c r="G96" i="70"/>
  <c r="G95" i="70"/>
  <c r="G94" i="70"/>
  <c r="G93" i="70"/>
  <c r="D89" i="70"/>
  <c r="G102" i="70" l="1"/>
  <c r="G131" i="70"/>
  <c r="G143" i="70"/>
  <c r="G110" i="70"/>
  <c r="G87" i="70"/>
  <c r="G86" i="70"/>
  <c r="G85" i="70"/>
  <c r="G84" i="70"/>
  <c r="D80" i="70"/>
  <c r="G78" i="70"/>
  <c r="G77" i="70"/>
  <c r="G76" i="70"/>
  <c r="G75" i="70"/>
  <c r="G74" i="70"/>
  <c r="G73" i="70"/>
  <c r="D69" i="70"/>
  <c r="G88" i="70" l="1"/>
  <c r="G79" i="70"/>
  <c r="G67" i="70"/>
  <c r="G66" i="70"/>
  <c r="G65" i="70"/>
  <c r="G64" i="70"/>
  <c r="G63" i="70"/>
  <c r="G68" i="70" l="1"/>
  <c r="D53" i="70" l="1"/>
  <c r="G47" i="70"/>
  <c r="G46" i="70"/>
  <c r="G52" i="70" l="1"/>
  <c r="D42" i="70"/>
  <c r="G40" i="70"/>
  <c r="G39" i="70"/>
  <c r="G38" i="70"/>
  <c r="G37" i="70"/>
  <c r="G36" i="70"/>
  <c r="G35" i="70"/>
  <c r="D31" i="70"/>
  <c r="F77" i="28" l="1"/>
  <c r="G77" i="28" s="1"/>
  <c r="F85" i="28"/>
  <c r="G85" i="28" s="1"/>
  <c r="F64" i="28"/>
  <c r="G64" i="28" s="1"/>
  <c r="G41" i="70"/>
  <c r="G29" i="70"/>
  <c r="G30" i="70" s="1"/>
  <c r="D25" i="70"/>
  <c r="G23" i="70"/>
  <c r="G22" i="70"/>
  <c r="G21" i="70"/>
  <c r="G42" i="70" l="1"/>
  <c r="G43" i="70" s="1"/>
  <c r="F24" i="28" s="1"/>
  <c r="G24" i="70"/>
  <c r="G25" i="70" s="1"/>
  <c r="G26" i="70" l="1"/>
  <c r="F22" i="28" s="1"/>
  <c r="A7" i="70" l="1"/>
  <c r="H21" i="60" l="1"/>
  <c r="A24" i="60" l="1"/>
  <c r="F24" i="60"/>
  <c r="A5" i="60"/>
  <c r="B122" i="29"/>
  <c r="B121" i="29"/>
  <c r="A121" i="29"/>
  <c r="B119" i="29"/>
  <c r="B118" i="29"/>
  <c r="B117" i="29"/>
  <c r="B116" i="29"/>
  <c r="B115" i="29"/>
  <c r="B114" i="29"/>
  <c r="B113" i="29"/>
  <c r="A113" i="29"/>
  <c r="B111" i="29"/>
  <c r="B110" i="29"/>
  <c r="E109" i="29"/>
  <c r="E121" i="28" s="1"/>
  <c r="B109" i="29"/>
  <c r="E108" i="29"/>
  <c r="E120" i="28" s="1"/>
  <c r="B108" i="29"/>
  <c r="E107" i="29"/>
  <c r="E119" i="28" s="1"/>
  <c r="B107" i="29"/>
  <c r="B106" i="29"/>
  <c r="A106" i="29"/>
  <c r="B104" i="29"/>
  <c r="B103" i="29"/>
  <c r="B102" i="29"/>
  <c r="B101" i="29"/>
  <c r="B100" i="29"/>
  <c r="B99" i="29"/>
  <c r="B98" i="29"/>
  <c r="B97" i="29"/>
  <c r="A97" i="29"/>
  <c r="B95" i="29"/>
  <c r="B94" i="29"/>
  <c r="A94" i="29"/>
  <c r="B92" i="29"/>
  <c r="B91" i="29"/>
  <c r="B90" i="29"/>
  <c r="A90" i="29"/>
  <c r="B45" i="29"/>
  <c r="B44" i="29"/>
  <c r="B43" i="29"/>
  <c r="B42" i="29"/>
  <c r="B41" i="29"/>
  <c r="B40" i="29"/>
  <c r="B39" i="29"/>
  <c r="B38" i="29"/>
  <c r="B37" i="29"/>
  <c r="A37" i="29"/>
  <c r="B30" i="29"/>
  <c r="B29" i="29"/>
  <c r="B28" i="29"/>
  <c r="B27" i="29"/>
  <c r="B26" i="29"/>
  <c r="B25" i="29"/>
  <c r="B24" i="29"/>
  <c r="B16" i="29"/>
  <c r="B15" i="29"/>
  <c r="A15" i="29"/>
  <c r="B8" i="29"/>
  <c r="A8" i="29"/>
  <c r="A5" i="29" l="1"/>
  <c r="A5" i="30" l="1"/>
  <c r="G136" i="28" l="1"/>
  <c r="B136" i="28"/>
  <c r="B135" i="28"/>
  <c r="B134" i="28"/>
  <c r="E131" i="28"/>
  <c r="B131" i="28"/>
  <c r="E130" i="28"/>
  <c r="G130" i="28" s="1"/>
  <c r="B130" i="28"/>
  <c r="E129" i="28"/>
  <c r="G129" i="28" s="1"/>
  <c r="B129" i="28"/>
  <c r="E128" i="28"/>
  <c r="B128" i="28"/>
  <c r="E127" i="28"/>
  <c r="G127" i="28" s="1"/>
  <c r="B127" i="28"/>
  <c r="E126" i="28"/>
  <c r="G126" i="28" s="1"/>
  <c r="B126" i="28"/>
  <c r="B123" i="28" l="1"/>
  <c r="B122" i="28" l="1"/>
  <c r="B121" i="28"/>
  <c r="B120" i="28"/>
  <c r="B119" i="28"/>
  <c r="B116" i="28"/>
  <c r="B115" i="28"/>
  <c r="B114" i="28"/>
  <c r="B113" i="28"/>
  <c r="B112" i="28"/>
  <c r="G116" i="28" l="1"/>
  <c r="B111" i="28"/>
  <c r="B110" i="28" l="1"/>
  <c r="B107" i="28"/>
  <c r="B104" i="28" l="1"/>
  <c r="B103" i="28"/>
  <c r="B61" i="28"/>
  <c r="B60" i="28"/>
  <c r="B57" i="28"/>
  <c r="B52" i="28" l="1"/>
  <c r="B45" i="28"/>
  <c r="B55" i="28"/>
  <c r="B54" i="28"/>
  <c r="B53" i="28"/>
  <c r="F39" i="28"/>
  <c r="B66" i="28" l="1"/>
  <c r="F89" i="28"/>
  <c r="G89" i="28" s="1"/>
  <c r="G39" i="28"/>
  <c r="B33" i="28" l="1"/>
  <c r="B32" i="28"/>
  <c r="B31" i="28"/>
  <c r="B30" i="28"/>
  <c r="B29" i="28"/>
  <c r="B73" i="28" l="1"/>
  <c r="B50" i="28"/>
  <c r="B37" i="28" l="1"/>
  <c r="G28" i="28"/>
  <c r="F50" i="28"/>
  <c r="G50" i="28" s="1"/>
  <c r="F37" i="28"/>
  <c r="G37" i="28" s="1"/>
  <c r="B24" i="28"/>
  <c r="B23" i="28"/>
  <c r="B22" i="28"/>
  <c r="G14" i="28" l="1"/>
  <c r="J14" i="28" s="1"/>
  <c r="G16" i="28"/>
  <c r="L16" i="28" s="1"/>
  <c r="G17" i="28"/>
  <c r="J17" i="28" s="1"/>
  <c r="G355" i="70"/>
  <c r="G356" i="70"/>
  <c r="G357" i="70"/>
  <c r="G377" i="70"/>
  <c r="G378" i="70" s="1"/>
  <c r="G480" i="70"/>
  <c r="G481" i="70" s="1"/>
  <c r="F121" i="28" s="1"/>
  <c r="G491" i="70"/>
  <c r="G492" i="70" s="1"/>
  <c r="F122" i="28" s="1"/>
  <c r="G500" i="70"/>
  <c r="G501" i="70" s="1"/>
  <c r="F123" i="28" s="1"/>
  <c r="F107" i="28" l="1"/>
  <c r="G107" i="28" s="1"/>
  <c r="G108" i="28" s="1"/>
  <c r="C30" i="30" s="1"/>
  <c r="G362" i="70"/>
  <c r="G15" i="28"/>
  <c r="J15" i="28" s="1"/>
  <c r="G22" i="28"/>
  <c r="G24" i="28"/>
  <c r="D30" i="30" l="1"/>
  <c r="D31" i="30" s="1"/>
  <c r="F30" i="30"/>
  <c r="F31" i="30" s="1"/>
  <c r="E30" i="30"/>
  <c r="E31" i="30" s="1"/>
  <c r="G121" i="28"/>
  <c r="G123" i="28"/>
  <c r="G122" i="28"/>
  <c r="G363" i="70"/>
  <c r="G364" i="70" s="1"/>
  <c r="G521" i="70"/>
  <c r="G522" i="70" s="1"/>
  <c r="G546" i="70"/>
  <c r="G547" i="70" s="1"/>
  <c r="G554" i="70"/>
  <c r="G555" i="70" s="1"/>
  <c r="F135" i="28"/>
  <c r="F128" i="28" l="1"/>
  <c r="G128" i="28" s="1"/>
  <c r="F134" i="28"/>
  <c r="G135" i="28"/>
  <c r="G134" i="28"/>
  <c r="F104" i="28"/>
  <c r="F131" i="28"/>
  <c r="G13" i="28"/>
  <c r="J13" i="28" l="1"/>
  <c r="J18" i="28" s="1"/>
  <c r="K13" i="28"/>
  <c r="K18" i="28" s="1"/>
  <c r="L13" i="28"/>
  <c r="L18" i="28" s="1"/>
  <c r="G104" i="28"/>
  <c r="G137" i="28"/>
  <c r="G131" i="28"/>
  <c r="G132" i="28" s="1"/>
  <c r="G18" i="28"/>
  <c r="J19" i="28" l="1"/>
  <c r="K19" i="28"/>
  <c r="L19" i="28"/>
  <c r="C38" i="30"/>
  <c r="C36" i="30"/>
  <c r="C11" i="30"/>
  <c r="E36" i="30" l="1"/>
  <c r="E37" i="30" s="1"/>
  <c r="D36" i="30"/>
  <c r="D37" i="30" s="1"/>
  <c r="F36" i="30"/>
  <c r="F37" i="30" s="1"/>
  <c r="F38" i="30"/>
  <c r="F39" i="30" s="1"/>
  <c r="E38" i="30"/>
  <c r="E39" i="30" s="1"/>
  <c r="D38" i="30"/>
  <c r="D39" i="30" s="1"/>
  <c r="D11" i="30"/>
  <c r="F11" i="30"/>
  <c r="E11" i="30"/>
  <c r="G89" i="70"/>
  <c r="G90" i="70" s="1"/>
  <c r="F31" i="28" l="1"/>
  <c r="E12" i="30"/>
  <c r="F12" i="30"/>
  <c r="D12" i="30"/>
  <c r="G31" i="28" l="1"/>
  <c r="G69" i="70"/>
  <c r="G70" i="70" s="1"/>
  <c r="F29" i="28" s="1"/>
  <c r="G80" i="70"/>
  <c r="G81" i="70" s="1"/>
  <c r="F30" i="28" s="1"/>
  <c r="G103" i="70"/>
  <c r="G104" i="70" s="1"/>
  <c r="F32" i="28" s="1"/>
  <c r="G111" i="70"/>
  <c r="G112" i="70" s="1"/>
  <c r="F33" i="28" s="1"/>
  <c r="G31" i="70"/>
  <c r="G32" i="70" s="1"/>
  <c r="F23" i="28" s="1"/>
  <c r="G53" i="70"/>
  <c r="G54" i="70" s="1"/>
  <c r="F25" i="28" s="1"/>
  <c r="G351" i="70"/>
  <c r="G352" i="70" s="1"/>
  <c r="G455" i="70"/>
  <c r="G456" i="70" s="1"/>
  <c r="F119" i="28" s="1"/>
  <c r="G463" i="70"/>
  <c r="G464" i="70" s="1"/>
  <c r="F120" i="28" s="1"/>
  <c r="G238" i="70"/>
  <c r="G239" i="70" s="1"/>
  <c r="G152" i="70"/>
  <c r="G153" i="70" s="1"/>
  <c r="G164" i="70"/>
  <c r="G165" i="70" s="1"/>
  <c r="F41" i="28" s="1"/>
  <c r="G176" i="70"/>
  <c r="G177" i="70" s="1"/>
  <c r="G246" i="70"/>
  <c r="G247" i="70" s="1"/>
  <c r="F57" i="28" s="1"/>
  <c r="G255" i="70"/>
  <c r="G256" i="70" s="1"/>
  <c r="F60" i="28" s="1"/>
  <c r="G265" i="70"/>
  <c r="G266" i="70" s="1"/>
  <c r="F61" i="28" s="1"/>
  <c r="G398" i="70"/>
  <c r="G399" i="70" s="1"/>
  <c r="F110" i="28" s="1"/>
  <c r="G405" i="70"/>
  <c r="G406" i="70" s="1"/>
  <c r="F111" i="28" s="1"/>
  <c r="G414" i="70"/>
  <c r="G415" i="70" s="1"/>
  <c r="F112" i="28" s="1"/>
  <c r="G423" i="70"/>
  <c r="G424" i="70" s="1"/>
  <c r="F113" i="28" s="1"/>
  <c r="G432" i="70"/>
  <c r="G433" i="70" s="1"/>
  <c r="F114" i="28" s="1"/>
  <c r="G439" i="70"/>
  <c r="G440" i="70" s="1"/>
  <c r="F115" i="28" s="1"/>
  <c r="G132" i="70"/>
  <c r="G133" i="70" s="1"/>
  <c r="G200" i="70"/>
  <c r="G201" i="70" s="1"/>
  <c r="F45" i="28" s="1"/>
  <c r="G47" i="28"/>
  <c r="F86" i="28" l="1"/>
  <c r="G86" i="28" s="1"/>
  <c r="G32" i="28"/>
  <c r="G29" i="28"/>
  <c r="F90" i="28"/>
  <c r="G90" i="28" s="1"/>
  <c r="G30" i="28"/>
  <c r="F68" i="28"/>
  <c r="G68" i="28" s="1"/>
  <c r="F80" i="28"/>
  <c r="G80" i="28" s="1"/>
  <c r="G33" i="28"/>
  <c r="F73" i="28"/>
  <c r="G73" i="28" s="1"/>
  <c r="G112" i="28"/>
  <c r="G25" i="28"/>
  <c r="F54" i="28"/>
  <c r="G54" i="28" s="1"/>
  <c r="G45" i="28"/>
  <c r="F52" i="28"/>
  <c r="F66" i="28" s="1"/>
  <c r="G66" i="28" s="1"/>
  <c r="F40" i="28"/>
  <c r="F103" i="28"/>
  <c r="F42" i="28"/>
  <c r="F91" i="28" s="1"/>
  <c r="G91" i="28" s="1"/>
  <c r="F38" i="28"/>
  <c r="G61" i="28"/>
  <c r="G51" i="28"/>
  <c r="G56" i="28"/>
  <c r="G60" i="28"/>
  <c r="G41" i="28"/>
  <c r="G57" i="28"/>
  <c r="G35" i="28" l="1"/>
  <c r="C16" i="30"/>
  <c r="F88" i="28"/>
  <c r="G88" i="28" s="1"/>
  <c r="G101" i="28" s="1"/>
  <c r="F78" i="28"/>
  <c r="G78" i="28" s="1"/>
  <c r="F67" i="28"/>
  <c r="G67" i="28" s="1"/>
  <c r="F79" i="28"/>
  <c r="G79" i="28" s="1"/>
  <c r="F69" i="28"/>
  <c r="G69" i="28" s="1"/>
  <c r="F81" i="28"/>
  <c r="G81" i="28" s="1"/>
  <c r="G21" i="28"/>
  <c r="G115" i="28"/>
  <c r="G119" i="28"/>
  <c r="G113" i="28"/>
  <c r="G120" i="28"/>
  <c r="G103" i="28"/>
  <c r="G105" i="28" s="1"/>
  <c r="G114" i="28"/>
  <c r="G111" i="28"/>
  <c r="G23" i="28"/>
  <c r="G110" i="28"/>
  <c r="G52" i="28"/>
  <c r="F55" i="28"/>
  <c r="G55" i="28" s="1"/>
  <c r="F53" i="28"/>
  <c r="G53" i="28" s="1"/>
  <c r="G38" i="28"/>
  <c r="G40" i="28"/>
  <c r="G42" i="28"/>
  <c r="D16" i="30" l="1"/>
  <c r="D17" i="30" s="1"/>
  <c r="F16" i="30"/>
  <c r="F17" i="30" s="1"/>
  <c r="E16" i="30"/>
  <c r="E17" i="30" s="1"/>
  <c r="C26" i="30"/>
  <c r="G48" i="28"/>
  <c r="C28" i="30"/>
  <c r="G26" i="28"/>
  <c r="C14" i="30" s="1"/>
  <c r="G75" i="28"/>
  <c r="C22" i="30" s="1"/>
  <c r="G83" i="28"/>
  <c r="C24" i="30" s="1"/>
  <c r="G117" i="28"/>
  <c r="G62" i="28"/>
  <c r="G124" i="28"/>
  <c r="C34" i="30" s="1"/>
  <c r="C18" i="30"/>
  <c r="E34" i="30" l="1"/>
  <c r="E35" i="30" s="1"/>
  <c r="D34" i="30"/>
  <c r="D35" i="30" s="1"/>
  <c r="F34" i="30"/>
  <c r="F35" i="30" s="1"/>
  <c r="F26" i="30"/>
  <c r="E26" i="30"/>
  <c r="D23" i="30"/>
  <c r="F22" i="30"/>
  <c r="F23" i="30" s="1"/>
  <c r="E22" i="30"/>
  <c r="E23" i="30" s="1"/>
  <c r="D22" i="30"/>
  <c r="D14" i="30"/>
  <c r="F14" i="30"/>
  <c r="E14" i="30"/>
  <c r="F28" i="30"/>
  <c r="F29" i="30" s="1"/>
  <c r="E28" i="30"/>
  <c r="E29" i="30" s="1"/>
  <c r="D28" i="30"/>
  <c r="D29" i="30" s="1"/>
  <c r="D18" i="30"/>
  <c r="D19" i="30" s="1"/>
  <c r="F18" i="30"/>
  <c r="F19" i="30" s="1"/>
  <c r="E18" i="30"/>
  <c r="E19" i="30" s="1"/>
  <c r="F24" i="30"/>
  <c r="F25" i="30" s="1"/>
  <c r="D24" i="30"/>
  <c r="E24" i="30"/>
  <c r="E25" i="30" s="1"/>
  <c r="D25" i="30"/>
  <c r="E27" i="30"/>
  <c r="C32" i="30"/>
  <c r="C20" i="30"/>
  <c r="G138" i="28"/>
  <c r="G140" i="28" s="1"/>
  <c r="D26" i="30"/>
  <c r="D27" i="30" s="1"/>
  <c r="F27" i="30"/>
  <c r="E15" i="30" l="1"/>
  <c r="C41" i="30"/>
  <c r="D20" i="30"/>
  <c r="D21" i="30" s="1"/>
  <c r="F20" i="30"/>
  <c r="F21" i="30" s="1"/>
  <c r="E20" i="30"/>
  <c r="E21" i="30" s="1"/>
  <c r="F15" i="30"/>
  <c r="F41" i="30"/>
  <c r="D32" i="30"/>
  <c r="D33" i="30" s="1"/>
  <c r="F32" i="30"/>
  <c r="F33" i="30" s="1"/>
  <c r="E32" i="30"/>
  <c r="E33" i="30" s="1"/>
  <c r="D15" i="30"/>
  <c r="I13" i="28"/>
  <c r="E41" i="30" l="1"/>
  <c r="D41" i="30"/>
  <c r="F43" i="30"/>
  <c r="E43" i="30"/>
  <c r="D43" i="30" l="1"/>
  <c r="D45" i="30" s="1"/>
  <c r="E45" i="30" s="1"/>
  <c r="F45" i="30" s="1"/>
  <c r="D44" i="30"/>
  <c r="E44" i="30" s="1"/>
  <c r="F44" i="30" s="1"/>
</calcChain>
</file>

<file path=xl/sharedStrings.xml><?xml version="1.0" encoding="utf-8"?>
<sst xmlns="http://schemas.openxmlformats.org/spreadsheetml/2006/main" count="2535" uniqueCount="1030">
  <si>
    <t>m³</t>
  </si>
  <si>
    <t>DISCRIMINAÇÃO DOS SERVIÇOS</t>
  </si>
  <si>
    <t>UND</t>
  </si>
  <si>
    <t>TOTAL</t>
  </si>
  <si>
    <t>SERVIÇOS PRELIMINARES</t>
  </si>
  <si>
    <t>TOTAIS</t>
  </si>
  <si>
    <t>CRONOGRAMA FÍSICO/FINANCEIRO</t>
  </si>
  <si>
    <t xml:space="preserve">ITEM </t>
  </si>
  <si>
    <t>DISCRIMINAÇÃO</t>
  </si>
  <si>
    <t>% DO ITEM</t>
  </si>
  <si>
    <t>TOTAL ACUMULADO</t>
  </si>
  <si>
    <t>% ACUMULADA</t>
  </si>
  <si>
    <t>Total</t>
  </si>
  <si>
    <t>m</t>
  </si>
  <si>
    <t>m²</t>
  </si>
  <si>
    <t>1º  Mês</t>
  </si>
  <si>
    <t>MEMÓRIA DE CÁLCULO DOS MOMENTOS DE TRANSPORTE PARA MOBILIZAÇÃO E DESMOBILIZAÇÃO</t>
  </si>
  <si>
    <t>Cidade de Origem:</t>
  </si>
  <si>
    <t>Destino:</t>
  </si>
  <si>
    <t xml:space="preserve"> km</t>
  </si>
  <si>
    <t>Distância Total:</t>
  </si>
  <si>
    <t>Peso das máquinas:</t>
  </si>
  <si>
    <t xml:space="preserve"> ton</t>
  </si>
  <si>
    <t xml:space="preserve"> t x km</t>
  </si>
  <si>
    <t>%</t>
  </si>
  <si>
    <t>MINISTÉRIO DA INTEGRAÇÃO NACIONAL</t>
  </si>
  <si>
    <t>COMPANHIA DE DESENVOLVIMENTO DOS VALES DO SÃO FRANCISCO E DO PARNAÍBA</t>
  </si>
  <si>
    <t xml:space="preserve">PLANILHA ORÇAMENTÁRIA </t>
  </si>
  <si>
    <t>COLCHÃO DE AREIA</t>
  </si>
  <si>
    <t>VALOR (R$)</t>
  </si>
  <si>
    <t>2º  Mês</t>
  </si>
  <si>
    <t>3º  Mês</t>
  </si>
  <si>
    <t xml:space="preserve">PLANILHA COMPOSIÇÕES DE PREÇOS </t>
  </si>
  <si>
    <t>BDI (%):</t>
  </si>
  <si>
    <t>ENCARGOS SOCIAIS (%):</t>
  </si>
  <si>
    <t>PRECO UNITÁRIO</t>
  </si>
  <si>
    <t>TOTAL (R$)</t>
  </si>
  <si>
    <t>INSUMO</t>
  </si>
  <si>
    <t>COMPOSICAO</t>
  </si>
  <si>
    <t>M3</t>
  </si>
  <si>
    <t>Sub total:</t>
  </si>
  <si>
    <t>PREÇO UNITÁRIO TOTAL:</t>
  </si>
  <si>
    <t>H</t>
  </si>
  <si>
    <t>SERVENTE COM ENCARGOS COMPLEMENTARES</t>
  </si>
  <si>
    <t>Txkm</t>
  </si>
  <si>
    <t>88316</t>
  </si>
  <si>
    <t>AREIA FINA - POSTO JAZIDA/FORNECEDOR (RETIRADO NA JAZIDA, SEM TRANSPORTE)</t>
  </si>
  <si>
    <t/>
  </si>
  <si>
    <t>TOTAL GERAL (R$)</t>
  </si>
  <si>
    <t>ITEM</t>
  </si>
  <si>
    <t xml:space="preserve">                            COMPANHIA DE DESENVOLVIMENTO DOS VALES DO SÃO FRANCISCO E DO PARNAÍBA</t>
  </si>
  <si>
    <t>ENCARGOS SOCIAIS: 88,28%</t>
  </si>
  <si>
    <t>DIVERSOS</t>
  </si>
  <si>
    <t>Palmeiras médias</t>
  </si>
  <si>
    <t>INSTALAÇÕES ELÉTRICAS</t>
  </si>
  <si>
    <t>INSTALAÇÕES HIDRAULICAS</t>
  </si>
  <si>
    <t>Hidrometro</t>
  </si>
  <si>
    <t xml:space="preserve">Mudas de Clorofito </t>
  </si>
  <si>
    <t>Mudas de Fenix</t>
  </si>
  <si>
    <t>JARDINAGEM</t>
  </si>
  <si>
    <t>Mudas de boguevile</t>
  </si>
  <si>
    <t>Mudas de Ixorias, cores a ser definidas pela fiscalização</t>
  </si>
  <si>
    <t>Bancos de madeira</t>
  </si>
  <si>
    <t>Lixeiras</t>
  </si>
  <si>
    <t>REFERÊNCIA</t>
  </si>
  <si>
    <t>Limpeza final da obra</t>
  </si>
  <si>
    <t>1.1</t>
  </si>
  <si>
    <t>1.2</t>
  </si>
  <si>
    <t>1.3</t>
  </si>
  <si>
    <t>2.1</t>
  </si>
  <si>
    <t>Transporte de entulho com caminhão basculante 6m³, rodovia pavimentada, DMT de 0,5Km a 1Km.</t>
  </si>
  <si>
    <t>Carga e descarga mecanizada de entulho em caminhão basculante 6m³.</t>
  </si>
  <si>
    <t>Escavação manual de valas.</t>
  </si>
  <si>
    <t>GUIAS E PAVIMENTAÇÃO</t>
  </si>
  <si>
    <t>ACADEMIA</t>
  </si>
  <si>
    <t>UN</t>
  </si>
  <si>
    <t>74245/1</t>
  </si>
  <si>
    <t>Assentamento de guia (meio-fio) em trecho reto, confeccionado pré-fabricado, dimensões 100 x 15 x 13 x 30cm (comprimento x base inferior x base superior x altura), para vias urbanas.</t>
  </si>
  <si>
    <t>Fabricação de fôrma para pilares e estruturas similares, em madeira serrada.</t>
  </si>
  <si>
    <t>Concreto FCK = 20MPA, traço 1:2,7:3 (cimento/areia média/brita 1)  - preparo mecânico.</t>
  </si>
  <si>
    <t>Kg</t>
  </si>
  <si>
    <t>Chapisco</t>
  </si>
  <si>
    <t>Execução de pavimento em piso intertravado, com bloco sextavado de 25 x 25 cm, espessura 6 cm.</t>
  </si>
  <si>
    <t>Execução do colchão de areia, esp.=25cm</t>
  </si>
  <si>
    <t>ADMINISTRAÇÃO LOCAL</t>
  </si>
  <si>
    <t>MÊS</t>
  </si>
  <si>
    <t>QUANTITATIVO</t>
  </si>
  <si>
    <t>ENGENHEIRO CIVIL DE OBRA JUNIOR COM ENCARGOS COMPLEMENTARES</t>
  </si>
  <si>
    <t>Total em porcemtagem (%):</t>
  </si>
  <si>
    <t>Armação de uma estrutura convecional de concreto armado, utilizando aço CA-50 de 8,00mm.</t>
  </si>
  <si>
    <t>Armação de uma estrutura convecional de concreto armado, utilizando aço CA-50 de 10,00mm.</t>
  </si>
  <si>
    <t>Armação de uma estrutura convecional de concreto armado, utilizando aço CA-60 de 4,2mm.</t>
  </si>
  <si>
    <t>Armação de uma estrutura convecional de concreto armado, utilizando aço CA-50 de 6,3mm.</t>
  </si>
  <si>
    <t>INSTALAÇÃO DE PERGOLADO</t>
  </si>
  <si>
    <t>INSTALAÇÃO DE BANCO JARDINEIRA</t>
  </si>
  <si>
    <t>INSTALAÇAÕ DE PARQUE INFANTIL</t>
  </si>
  <si>
    <t>1.4</t>
  </si>
  <si>
    <t>TOTAL DO ITEM 1</t>
  </si>
  <si>
    <t>M2</t>
  </si>
  <si>
    <t>PECA DE MADEIRA NATIVA / REGIONAL 7,5 X 7,5CM (3X3) NAO APARELHADA (P/FORMA)</t>
  </si>
  <si>
    <t>M</t>
  </si>
  <si>
    <t>EXTINTOR DE INCENDIO PORTATIL COM CARGA DE AGUA PRESSURIZADA DE 10 L, CLASSE A</t>
  </si>
  <si>
    <t>EXTINTOR DE INCENDIO PORTATIL COM CARGA DE PO QUIMICO SECO (PQS) DE 4 KG, CLASSE BC</t>
  </si>
  <si>
    <t>FORRO DE PVC LISO, BRANCO, REGUA DE 10 CM, ESPESSURA DE 8 MM A 10 MM (COM COLOCACAO / SEM ESTRUTURA METALICA)</t>
  </si>
  <si>
    <t>73933/3</t>
  </si>
  <si>
    <t>PORTA DE FERRO TIPO VENEZIANA, DE ABRIR, SEM BANDEIRA SEM FERRAGENS</t>
  </si>
  <si>
    <t>0,0060000</t>
  </si>
  <si>
    <t>74130/1</t>
  </si>
  <si>
    <t>DISJUNTOR TERMOMAGNETICO MONOPOLAR PADRAO NEMA (AMERICANO) 10 A 30A 240V, FORNECIMENTO E INSTALACAO</t>
  </si>
  <si>
    <t>ALVENARIA EMBASAMENTO E=20 CM BLOCO CONCRETO</t>
  </si>
  <si>
    <t>APLICAÇÃO MANUAL DE PINTURA COM TINTA LÁTEX PVA EM PAREDES, DUAS DEMÃOS. AF_06/2014</t>
  </si>
  <si>
    <t>FIXAÇÃO DE TUBOS HORIZONTAIS DE PVC, CPVC OU COBRE DIÂMETROS MENORES OU IGUAIS A 40 MM OU ELETROCALHAS ATÉ 150MM DE LARGURA, COM ABRAÇADEIRA METÁLICA RÍGIDA TIPO D 1/2, FIXADA EM PERFILADO EM LAJE. AF_05/2015</t>
  </si>
  <si>
    <t>FIXAÇÃO DE TUBOS VERTICAIS DE PPR DIÂMETROS MENORES OU IGUAIS A 40 MM COM ABRAÇADEIRA METÁLICA RÍGIDA TIPO D 1/2", FIXADA EM PERFILADO EM ALVENARIA. AF_05/2015</t>
  </si>
  <si>
    <t>ELETRODUTO RÍGIDO ROSCÁVEL, PVC, DN 20 MM (1/2"), PARA CIRCUITOS TERMINAIS, INSTALADO EM FORRO - FORNECIMENTO E INSTALAÇÃO. AF_12/2015</t>
  </si>
  <si>
    <t>ELETRODUTO RÍGIDO ROSCÁVEL, PVC, DN 20 MM (1/2"), PARA CIRCUITOS TERMINAIS, INSTALADO EM PAREDE - FORNECIMENTO E INSTALAÇÃO. AF_12/2015</t>
  </si>
  <si>
    <t>CURVA 90 GRAUS PARA ELETRODUTO, PVC, ROSCÁVEL, DN 20 MM (1/2"), PARA CIRCUITOS TERMINAIS, INSTALADA EM PAREDE - FORNECIMENTO E INSTALAÇÃO. AF_12/2015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</si>
  <si>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</si>
  <si>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</si>
  <si>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</si>
  <si>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CAIXA OCTOGONAL 3" X 3", PVC, INSTALADA EM LAJE - FORNECIMENTO E INSTALAÇÃO. AF_12/2015</t>
  </si>
  <si>
    <t>TOMADA BAIXA DE EMBUTIR (1 MÓDULO), 2P+T 10 A, INCLUINDO SUPORTE E PLACA - FORNECIMENTO E INSTALAÇÃO. AF_12/2015</t>
  </si>
  <si>
    <t>TRAMA DE MADEIRA COMPOSTA POR TERÇAS PARA TELHADOS DE ATÉ 2 ÁGUAS PARA TELHA ONDULADA DE FIBROCIMENTO, METÁLICA, PLÁSTICA OU TERMOACÚSTICA, INCLUSO TRANSPORTE VERTICAL. AF_12/2015</t>
  </si>
  <si>
    <t>LÂMPADA FLUORESCENTE COMPACTA 15 W 2U, BASE E27 - FORNECIMENTO E INSTALAÇÃO</t>
  </si>
  <si>
    <t>ESCAVAÇÃO MANUAL DE VALAS. AF_03/2016</t>
  </si>
  <si>
    <t>TELHAMENTO COM TELHA ONDULADA DE FIBROCIMENTO E = 6 MM, COM RECOBRIMENTO LATERAL DE 1 1/4 DE ONDA PARA TELHADO COM INCLINAÇÃO MÁXIMA DE 10°, COM ATÉ 2 ÁGUAS, INCLUSO IÇAMENTO. AF_06/2016</t>
  </si>
  <si>
    <t>JANELA DE AÇO BASCULANTE, FIXAÇÃO COM ARGAMASSA, SEM VIDROS, PADRONIZADA. AF_07/2016</t>
  </si>
  <si>
    <t>0,0054000</t>
  </si>
  <si>
    <t>CONDULETE DE PVC, TIPO B, PARA ELETRODUTO DE PVC SOLDÁVEL DN 25 MM (3/4''), APARENTE - FORNECIMENTO E INSTALAÇÃO. AF_11/2016</t>
  </si>
  <si>
    <t>CONDULETE DE PVC, TIPO LB, PARA ELETRODUTO DE PVC SOLDÁVEL DN 25 MM (3/4''), APARENTE - FORNECIMENTO E INSTALAÇÃO. AF_11/2016</t>
  </si>
  <si>
    <t>TRANSPORTE COMERCIAL COM CAMINHAO CARROCERIA 9 T, RODOVIA COM REVESTIMENTO PRIMARIO</t>
  </si>
  <si>
    <t>TXKM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</si>
  <si>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</si>
  <si>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CHP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</si>
  <si>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</si>
  <si>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</si>
  <si>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</si>
  <si>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</si>
  <si>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</si>
  <si>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</si>
  <si>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</si>
  <si>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</si>
  <si>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</si>
  <si>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88262</t>
  </si>
  <si>
    <t>CARPINTEIRO DE FORMAS COM ENCARGOS COMPLEMENTARES</t>
  </si>
  <si>
    <t>2,0000000</t>
  </si>
  <si>
    <t>CONCRETO MAGRO PARA LASTRO, TRAÇO 1:4,5:4,5 (CIMENTO/ AREIA MÉDIA/ BRITA 1)  - PREPARO MECÂNICO COM BETONEIRA 400 L. AF_07/2016</t>
  </si>
  <si>
    <t>0,0100000</t>
  </si>
  <si>
    <t>TOTAL DO ITEM 2</t>
  </si>
  <si>
    <t>CARGA E DESCARGA MECANIZADAS DE ENTULHO EM CAMINHAO BASCULANTE 6 M3</t>
  </si>
  <si>
    <t>CAMINHÃO BASCULANTE 6 M3, PESO BRUTO TOTAL 16.000 KG, CARGA ÚTIL MÁXIMA 13.071 KG, DISTÂNCIA ENTRE EIXOS 4,80 M, POTÊNCIA 230 CV INCLUSIVE CAÇAMBA METÁLICA - CHP DIURNO. AF_06/2014</t>
  </si>
  <si>
    <t>0,0070000</t>
  </si>
  <si>
    <t>PÁ CARREGADEIRA SOBRE RODAS, POTÊNCIA LÍQUIDA 128 HP, CAPACIDADE DA CAÇAMBA 1,7 A 2,8 M3, PESO OPERACIONAL 11632 KG - CHP DIURNO. AF_06/2014</t>
  </si>
  <si>
    <t>0,0180000</t>
  </si>
  <si>
    <t>TRANSPORTE DE ENTULHO COM CAMINHAO BASCULANTE 6 M3, RODOVIA PAVIMENTADA, DMT 0,5 A 1,0 KM</t>
  </si>
  <si>
    <t>0,0360000</t>
  </si>
  <si>
    <t>CHI</t>
  </si>
  <si>
    <t>0,0115000</t>
  </si>
  <si>
    <t>Irecê/Ba</t>
  </si>
  <si>
    <t>3,9560000</t>
  </si>
  <si>
    <t>ASSENTAMENTO DE GUIA (MEIO-FIO) EM TRECHO RETO, CONFECCIONADA EM CONCRETO PRÉ-FABRICADO, DIMENSÕES 100X15X13X30 CM (COMPRIMENTO X BASE INFERIOR X BASE SUPERIOR X ALTURA), PARA VIAS URBANAS (USO VIÁRIO). AF_06/2016</t>
  </si>
  <si>
    <t>370</t>
  </si>
  <si>
    <t>AREIA MEDIA - POSTO JAZIDA/FORNECEDOR (RETIRADO NA JAZIDA, SEM TRANSPORTE)</t>
  </si>
  <si>
    <t>MEIO-FIO OU GUIA DE CONCRETO, PRE-MOLDADO, COMP 1 M, *30 X 15/ 12* CM (H X L1/L2)</t>
  </si>
  <si>
    <t>1,0050000</t>
  </si>
  <si>
    <t>88309</t>
  </si>
  <si>
    <t>PEDREIRO COM ENCARGOS COMPLEMENTARES</t>
  </si>
  <si>
    <t>0,3940000</t>
  </si>
  <si>
    <t>ARGAMASSA TRAÇO 1:3 (CIMENTO E AREIA MÉDIA), PREPARO MANUAL. AF_08/2014</t>
  </si>
  <si>
    <t>0,0020000</t>
  </si>
  <si>
    <t>EXECUÇÃO DE PASSEIO (CALÇADA) OU PISO DE CONCRETO COM CONCRETO MOLDADO IN LOCO, FEITO EM OBRA, ACABAMENTO CONVENCIONAL, NÃO ARMADO. AF_07/2016</t>
  </si>
  <si>
    <t>SARRAFO DE MADEIRA NAO APARELHADA *2,5 X 10 CM, MACARANDUBA, ANGELIM OU EQUIVALENTE DA REGIAO</t>
  </si>
  <si>
    <t>2,5000000</t>
  </si>
  <si>
    <t>4517</t>
  </si>
  <si>
    <t>PECA DE MADEIRA NATIVA/REGIONAL 2,5 X 7,0 CM (SARRAFO-P/FORMA)</t>
  </si>
  <si>
    <t>2,2560000</t>
  </si>
  <si>
    <t>1,9830000</t>
  </si>
  <si>
    <t>4,2390000</t>
  </si>
  <si>
    <t>94964</t>
  </si>
  <si>
    <t>CONCRETO FCK = 20MPA, TRAÇO 1:2,7:3 (CIMENTO/ AREIA MÉDIA/ BRITA 1)  - PREPARO MECÂNICO COM BETONEIRA 400 L. AF_07/2016</t>
  </si>
  <si>
    <t>1,2130000</t>
  </si>
  <si>
    <t>PINTURA ACRILICA EM PISO CIMENTADO DUAS DEMAOS</t>
  </si>
  <si>
    <t>TINTA ACRILICA PREMIUM PARA PISO</t>
  </si>
  <si>
    <t>L</t>
  </si>
  <si>
    <t>0,1700000</t>
  </si>
  <si>
    <t>88310</t>
  </si>
  <si>
    <t>PINTOR COM ENCARGOS COMPLEMENTARES</t>
  </si>
  <si>
    <t>0,3500000</t>
  </si>
  <si>
    <t>0,2500000</t>
  </si>
  <si>
    <t>92761</t>
  </si>
  <si>
    <t>ARMAÇÃO DE PILAR OU VIGA DE UMA ESTRUTURA CONVENCIONAL DE CONCRETO ARMADO EM UM EDIFÍCIO DE MÚLTIPLOS PAVIMENTOS UTILIZANDO AÇO CA-50 DE 8,0 MM - MONTAGEM. AF_12/2015</t>
  </si>
  <si>
    <t>337</t>
  </si>
  <si>
    <t>ARAME RECOZIDO 18 BWG, 1,25 MM (0,01 KG/M)</t>
  </si>
  <si>
    <t>0,0250000</t>
  </si>
  <si>
    <t>39017</t>
  </si>
  <si>
    <t>ESPACADOR / DISTANCIADOR CIRCULAR COM ENTRADA LATERAL, EM PLASTICO, PARA VERGALHAO *4,2 A 12,5* MM, COBRIMENTO 20 MM</t>
  </si>
  <si>
    <t>0,7430000</t>
  </si>
  <si>
    <t>88238</t>
  </si>
  <si>
    <t>AJUDANTE DE ARMADOR COM ENCARGOS COMPLEMENTARES</t>
  </si>
  <si>
    <t>88245</t>
  </si>
  <si>
    <t>ARMADOR COM ENCARGOS COMPLEMENTARES</t>
  </si>
  <si>
    <t>0,0707000</t>
  </si>
  <si>
    <t>CORTE E DOBRA DE AÇO CA-50, DIÂMETRO DE 8,0 MM, UTILIZADO EM ESTRUTURAS DIVERSAS, EXCETO LAJES. AF_12/2015</t>
  </si>
  <si>
    <t>92762</t>
  </si>
  <si>
    <t>ARMAÇÃO DE PILAR OU VIGA DE UMA ESTRUTURA CONVENCIONAL DE CONCRETO ARMADO EM UM EDIFÍCIO DE MÚLTIPLOS PAVIMENTOS UTILIZANDO AÇO CA-50 DE 10,0 MM - MONTAGEM. AF_12/2015</t>
  </si>
  <si>
    <t>0,5430000</t>
  </si>
  <si>
    <t>0,0086000</t>
  </si>
  <si>
    <t>0,0529000</t>
  </si>
  <si>
    <t>CORTE E DOBRA DE AÇO CA-50, DIÂMETRO DE 10,0 MM, UTILIZADO EM ESTRUTURAS DIVERSAS, EXCETO LAJES. AF_12/2015</t>
  </si>
  <si>
    <t>92783</t>
  </si>
  <si>
    <t>ARMAÇÃO DE LAJE DE UMA ESTRUTURA CONVENCIONAL DE CONCRETO ARMADO EM UMA EDIFICAÇÃO TÉRREA OU SOBRADO UTILIZANDO AÇO CA-60 DE 4,2 MM - MONTAGEM. AF_12/2015</t>
  </si>
  <si>
    <t>2,8160000</t>
  </si>
  <si>
    <t>0,0310000</t>
  </si>
  <si>
    <t>0,1896000</t>
  </si>
  <si>
    <t>CORTE E DOBRA DE AÇO CA-60, DIÂMETRO DE 4,2 MM, UTILIZADO EM LAJE. AF_12/2015</t>
  </si>
  <si>
    <t>FABRICAÇÃO DE FÔRMA PARA PILARES E ESTRUTURAS SIMILARES, EM MADEIRA SERRADA, E=25 MM. AF_12/2015</t>
  </si>
  <si>
    <t>7,1650000</t>
  </si>
  <si>
    <t>PREGO DE ACO POLIDO COM CABECA 17 X 21 (2 X 11)</t>
  </si>
  <si>
    <t>0,0590000</t>
  </si>
  <si>
    <t>TABUA MADEIRA 2A QUALIDADE 2,5 X 30,0CM (1 X 12") NAO APARELHADA</t>
  </si>
  <si>
    <t>4,0090000</t>
  </si>
  <si>
    <t>AJUDANTE DE CARPINTEIRO COM ENCARGOS COMPLEMENTARES</t>
  </si>
  <si>
    <t>0,1350000</t>
  </si>
  <si>
    <t>0,6750000</t>
  </si>
  <si>
    <t>SERRA CIRCULAR DE BANCADA COM MOTOR ELÉTRICO POTÊNCIA DE 5HP, COM COIFA PARA DISCO 10" - CHP DIURNO. AF_08/2015</t>
  </si>
  <si>
    <t>0,0630000</t>
  </si>
  <si>
    <t>SERRA CIRCULAR DE BANCADA COM MOTOR ELÉTRICO POTÊNCIA DE 5HP, COM COIFA PARA DISCO 10" - CHI DIURNO. AF_08/2015</t>
  </si>
  <si>
    <t>0,0720000</t>
  </si>
  <si>
    <t>0,7850000</t>
  </si>
  <si>
    <t>CIMENTO PORTLAND COMPOSTO CP II-32</t>
  </si>
  <si>
    <t>322,9800000</t>
  </si>
  <si>
    <t>PEDRA BRITADA N. 1 (9,5 a 19 MM) POSTO PEDREIRA/FORNECEDOR, SEM FRETE</t>
  </si>
  <si>
    <t>0,5870000</t>
  </si>
  <si>
    <t>2,5300000</t>
  </si>
  <si>
    <t>OPERADOR DE BETONEIRA ESTACIONÁRIA/MISTURADOR COM ENCARGOS COMPLEMENTARES</t>
  </si>
  <si>
    <t>1,6000000</t>
  </si>
  <si>
    <t>BETONEIRA CAPACIDADE NOMINAL DE 400 L, CAPACIDADE DE MISTURA 280 L, MOTOR ELÉTRICO TRIFÁSICO POTÊNCIA DE 2 CV, SEM CARREGADOR - CHP DIURNO. AF_10/2014</t>
  </si>
  <si>
    <t>0,8300000</t>
  </si>
  <si>
    <t>BETONEIRA CAPACIDADE NOMINAL DE 400 L, CAPACIDADE DE MISTURA 280 L, MOTOR ELÉTRICO TRIFÁSICO POTÊNCIA DE 2 CV, SEM CARREGADOR - CHI DIURNO. AF_10/2014</t>
  </si>
  <si>
    <t>0,7800000</t>
  </si>
  <si>
    <t>0,0500000</t>
  </si>
  <si>
    <t>0,5000000</t>
  </si>
  <si>
    <t>0,4000000</t>
  </si>
  <si>
    <t>3,0000000</t>
  </si>
  <si>
    <t>92760</t>
  </si>
  <si>
    <t>ARMAÇÃO DE PILAR OU VIGA DE UMA ESTRUTURA CONVENCIONAL DE CONCRETO ARMADO EM UM EDIFÍCIO DE MÚLTIPLOS PAVIMENTOS UTILIZANDO AÇO CA-50 DE 6,3 MM - MONTAGEM. AF_12/2015</t>
  </si>
  <si>
    <t>0,9700000</t>
  </si>
  <si>
    <t>0,0155000</t>
  </si>
  <si>
    <t>0,0947000</t>
  </si>
  <si>
    <t>CORTE E DOBRA DE AÇO CA-50, DIÂMETRO DE 6,3 MM, UTILIZADO EM ESTRUTURAS DIVERSAS, EXCETO LAJES. AF_12/2015</t>
  </si>
  <si>
    <t>87878</t>
  </si>
  <si>
    <t>CHAPISCO APLICADO EM ALVENARIAS E ESTRUTURAS DE CONCRETO INTERNAS, COM COLHER DE PEDREIRO.  ARGAMASSA TRAÇO 1:3 COM PREPARO MANUAL. AF_06/2014</t>
  </si>
  <si>
    <t>ARGAMASSA TRAÇO 1:3 (CIMENTO E AREIA GROSSA) PARA CHAPISCO CONVENCIONAL, PREPARO MANUAL. AF_06/2014</t>
  </si>
  <si>
    <t>0,0042000</t>
  </si>
  <si>
    <t>0,0700000</t>
  </si>
  <si>
    <t>ARGAMASSA TRAÇO 1:2:8 (CIMENTO, CAL E AREIA MÉDIA) PARA EMBOÇO/MASSA ÚNICA/ASSENTAMENTO DE ALVENARIA DE VEDAÇÃO, PREPARO MECÂNICO COM BETONEIRA 400 L. AF_06/2014</t>
  </si>
  <si>
    <t>0,0376000</t>
  </si>
  <si>
    <t>0,0568000</t>
  </si>
  <si>
    <t>PO DE PEDRA (POSTO PEDREIRA/FORNECEDOR, SEM FRETE)</t>
  </si>
  <si>
    <t>88260</t>
  </si>
  <si>
    <t>CALCETEIRO COM ENCARGOS COMPLEMENTARES</t>
  </si>
  <si>
    <t>91277</t>
  </si>
  <si>
    <t>PLACA VIBRATÓRIA REVERSÍVEL COM MOTOR 4 TEMPOS A GASOLINA, FORÇA CENTRÍFUGA DE 25 KN (2500 KGF), POTÊNCIA 5,5 CV - CHP DIURNO. AF_08/2015</t>
  </si>
  <si>
    <t>0,0041000</t>
  </si>
  <si>
    <t>91278</t>
  </si>
  <si>
    <t>PLACA VIBRATÓRIA REVERSÍVEL COM MOTOR 4 TEMPOS A GASOLINA, FORÇA CENTRÍFUGA DE 25 KN (2500 KGF), POTÊNCIA 5,5 CV - CHI DIURNO. AF_08/2015</t>
  </si>
  <si>
    <t>91283</t>
  </si>
  <si>
    <t>CORTADORA DE PISO COM MOTOR 4 TEMPOS A GASOLINA, POTÊNCIA DE 13 HP, COM DISCO DE CORTE DIAMANTADO SEGMENTADO PARA CONCRETO, DIÂMETRO DE 350 MM, FURO DE 1" (14 X 1") - CHP DIURNO. AF_08/2015</t>
  </si>
  <si>
    <t>91285</t>
  </si>
  <si>
    <t>CORTADORA DE PISO COM MOTOR 4 TEMPOS A GASOLINA, POTÊNCIA DE 13 HP, COM DISCO DE CORTE DIAMANTADO SEGMENTADO PARA CONCRETO, DIÂMETRO DE 350 MM, FURO DE 1" (14 X 1") - CHI DIURNO. AF_08/2015</t>
  </si>
  <si>
    <t>EXECUÇÃO DE PAVIMENTO EM PISO INTERTRAVADO, COM BLOCO SEXTAVADO DE 25 X 25 CM, ESPESSURA 6 CM. AF_12/2015</t>
  </si>
  <si>
    <t>BLOQUETE/PISO INTERTRAVADO DE CONCRETO - MODELO SEXTAVADO, 25 CM X 25 CM, E = 6 CM, RESISTENCIA DE 35 MPA (NBR 9781), COR NATURAL</t>
  </si>
  <si>
    <t>1,0174000</t>
  </si>
  <si>
    <t>0,0064000</t>
  </si>
  <si>
    <t>0,1259000</t>
  </si>
  <si>
    <t>0,0589000</t>
  </si>
  <si>
    <t>0,0135000</t>
  </si>
  <si>
    <t>0,0495000</t>
  </si>
  <si>
    <t>9540</t>
  </si>
  <si>
    <t>ENTRADA DE ENERGIA ELÉTRICA AÉREA MONOFÁSICA 50A COM POSTE DE CONCRETO, INCLUSIVE CABEAMENTO, CAIXA DE PROTEÇÃO PARA MEDIDOR E ATERRAMENTO.</t>
  </si>
  <si>
    <t>ARRUELA QUADRADA EM ACO GALVANIZADO, DIMENSAO = 38 MM, ESPESSURA = 3MM, DIAMETRO DO FURO= 18 MM</t>
  </si>
  <si>
    <t>CINTA CIRCULAR EM ACO GALVANIZADO DE 150 MM DE DIAMETRO PARA FIXACAO DE CAIXA MEDICAO, INCLUI PARAFUSOS E PORCAS</t>
  </si>
  <si>
    <t>CABO DE COBRE, RIGIDO, CLASSE 2, ISOLACAO EM PVC/A, ANTICHAMA BWF-B, 1 CONDUTOR, 450/750 V, SECAO NOMINAL 10 MM2</t>
  </si>
  <si>
    <t>36,0000000</t>
  </si>
  <si>
    <t>ARMACAO VERTICAL COM HASTE E CONTRA-PINO, EM CHAPA DE ACO GALVANIZADO 3/16", COM 1 ESTRIBO E 1 ISOLADOR</t>
  </si>
  <si>
    <t>DISJUNTOR TIPO NEMA, MONOPOLAR 35  ATE  50 A, TENSAO MAXIMA DE 240 V</t>
  </si>
  <si>
    <t>ELETRODUTO DE PVC RIGIDO ROSCAVEL DE 1/2 ", SEM LUVA</t>
  </si>
  <si>
    <t>ELETRODUTO DE PVC RIGIDO ROSCAVEL DE 1 ", SEM LUVA</t>
  </si>
  <si>
    <t>9,0000000</t>
  </si>
  <si>
    <t>HASTE DE ATERRAMENTO EM ACO COM 3,00 M DE COMPRIMENTO E DN = 5/8", REVESTIDA COM BAIXA CAMADA DE COBRE, COM CONECTOR TIPO GRAMPO</t>
  </si>
  <si>
    <t>ISOLADOR DE PORCELANA, TIPO ROLDANA, DIMENSOES DE *72* X *72* MM, PARA USO EM BAIXA TENSAO</t>
  </si>
  <si>
    <t>PARAFUSO ZINCADO, SEXTAVADO, COM ROSCA INTEIRA, DIAMETRO 5/8", COMPRIMENTO 3", COM PORCA E ARRUELA DE PRESSAO MEDIA</t>
  </si>
  <si>
    <t>POSTE DE CONCRETO CIRCULAR, 100 KG, H = 7 M (NBR 8451)</t>
  </si>
  <si>
    <t>CONECTOR METALICO TIPO PARAFUSO FENDIDO (SPLIT BOLT), PARA CABOS ATE 10 MM2</t>
  </si>
  <si>
    <t>ROLDANA PLASTICA COM PREGO, TAMANHO 30 X 30 MM, PARA INSTALACAO ELETRICA APARENTE</t>
  </si>
  <si>
    <t>CAIXA DE PROTECAO PARA 1 MEDIDOR MONOFASICO, EM CHAPA DE ACO 20 USG (PADRAO DA CONCESSIONARIA LOCAL)</t>
  </si>
  <si>
    <t>88264</t>
  </si>
  <si>
    <t>ELETRICISTA COM ENCARGOS COMPLEMENTARES</t>
  </si>
  <si>
    <t>6,0000000</t>
  </si>
  <si>
    <t>un</t>
  </si>
  <si>
    <t>74130/2</t>
  </si>
  <si>
    <t>DISJUNTOR TERMOMAGNETICO MONOPOLAR PADRAO NEMA (AMERICANO) 35 A 50A 240V, FORNECIMENTO E INSTALACAO</t>
  </si>
  <si>
    <t>0,1250000</t>
  </si>
  <si>
    <t>88247</t>
  </si>
  <si>
    <t>AUXILIAR DE ELETRICISTA COM ENCARGOS COMPLEMENTARES</t>
  </si>
  <si>
    <t>91928</t>
  </si>
  <si>
    <t>CABO DE COBRE, FLEXIVEL, CLASSE 4 OU 5, ISOLACAO EM PVC/A, ANTICHAMA BWF-B, 1 CONDUTOR, 450/750 V, SECAO NOMINAL 4 MM2</t>
  </si>
  <si>
    <t>1,1900000</t>
  </si>
  <si>
    <t>FITA ISOLANTE ADESIVA ANTICHAMA, USO ATE 750 V, EM ROLO DE 19 MM X 5 M</t>
  </si>
  <si>
    <t>0,0090000</t>
  </si>
  <si>
    <t>0,0400000</t>
  </si>
  <si>
    <t>83478</t>
  </si>
  <si>
    <t>LUMINARIA FECHADA PARA ILUMINACAO PUBLICA - LAMPADAS DE 250/500W - FORNECIMENTO E INSTALACAO (EXCLUINDO LAMPADAS)</t>
  </si>
  <si>
    <t>GUINDAUTO HIDRÁULICO, CAPACIDADE MÁXIMA DE CARGA 6200 KG, MOMENTO MÁXIMO DE CARGA 11,7 TM, ALCANCE MÁXIMO HORIZONTAL 9,70 M, INCLUSIVE CAMINHÃO TOCO PBT 16.000 KG, POTÊNCIA DE 189 CV - CHP DIURNO. AF_06/2014</t>
  </si>
  <si>
    <t>0,2230307</t>
  </si>
  <si>
    <t>!EM PROCESSO DE DESATIVACAO! LUMINARIA FECHADA P/ ILUMINACAO PUBLICA, TIPO ABL 50/F OU EQUIV, P/ LAMPADA A VAPOR DE MERCURIO 400W</t>
  </si>
  <si>
    <t>1,2000000</t>
  </si>
  <si>
    <t>1,2135000</t>
  </si>
  <si>
    <t>7,0000000</t>
  </si>
  <si>
    <t>73769/3</t>
  </si>
  <si>
    <t>POSTE DE ACO CONICO CONTINUO CURVO DUPLO, FLANGEADO, COM JANELA DE INSPECAO H=9M - FORNECIMENTO E INSTALACAO</t>
  </si>
  <si>
    <t>POSTE CONICO CONTINUO EM ACO GALVANIZADO, CURVO, BRACO DUPLO, ENGASTADO,  H = 9 M, DIAMETRO INFERIOR = *135* MM</t>
  </si>
  <si>
    <t>Poste de aço cônico continuo curvo duplo, flangeado, com janela de inspeção H=9m - Fornecimento e instalação.</t>
  </si>
  <si>
    <t>Entrada de energia elétrica aéria monofásica 50A com poste de concreto, inclusive cabeamento, caixa de proteção para medidor e ateramento.</t>
  </si>
  <si>
    <t>95730</t>
  </si>
  <si>
    <t>ELETRODUTO RÍGIDO SOLDÁVEL, PVC, DN 25 MM (3/4), APARENTE, INSTALADO EM PAREDE - FORNECIMENTO E INSTALAÇÃO. AF_11/2016_P</t>
  </si>
  <si>
    <t>ELETRODUTO DE PVC RIGIDO SOLDAVEL, CLASSE B, DE 25 MM</t>
  </si>
  <si>
    <t>1,0481000</t>
  </si>
  <si>
    <t>0,0811000</t>
  </si>
  <si>
    <t>Eletroduto rígido de 25mm.</t>
  </si>
  <si>
    <t xml:space="preserve">Cabo de cobre flexível isolado 4 mm², </t>
  </si>
  <si>
    <t>73831/3</t>
  </si>
  <si>
    <t>LAMPADA DE VAPOR DE MERCURIO DE 400W/250V - FORNECIMENTO E INSTALACAO</t>
  </si>
  <si>
    <t>LAMPADA VAPOR MERCURIO 400 W (BASE E40)</t>
  </si>
  <si>
    <t>0,2000000</t>
  </si>
  <si>
    <t>Lâmpada de vapor mercúrio de 400W/250V - Fornecimento e instalação.</t>
  </si>
  <si>
    <t>Luminaria refletora para iluminaçõ publica  - Fornecimento e instalação.</t>
  </si>
  <si>
    <t>95675</t>
  </si>
  <si>
    <t>HIDRÔMETRO DN 25 (¾ ), 5,0 M³/H FORNECIMENTO E INSTALAÇÃO. AF_11/2016</t>
  </si>
  <si>
    <t>FITA VEDA ROSCA EM ROLOS DE 18 MM X 50 M (L X C)</t>
  </si>
  <si>
    <t>0,0198000</t>
  </si>
  <si>
    <t>HIDROMETRO UNIJATO, VAZAO MAXIMA DE 5,0 M3/H, DE 3/4"</t>
  </si>
  <si>
    <t>88248</t>
  </si>
  <si>
    <t>AUXILIAR DE ENCANADOR OU BOMBEIRO HIDRÁULICO COM ENCARGOS COMPLEMENTARES</t>
  </si>
  <si>
    <t>0,5259000</t>
  </si>
  <si>
    <t>88267</t>
  </si>
  <si>
    <t>ENCANADOR OU BOMBEIRO HIDRÁULICO COM ENCARGOS COMPLEMENTARES</t>
  </si>
  <si>
    <t>95676</t>
  </si>
  <si>
    <t>CAIXA EM CONCRETO PRÉ-MOLDADO PARA ABRIGO DE HIDRÔMETRO COM DN 20 (½)  FORNECIMENTO E INSTALAÇÃO. AF_11/2016</t>
  </si>
  <si>
    <t>CAIXA PARA HIDROMETRO CONCRETO PRE MOLDADO</t>
  </si>
  <si>
    <t>0,2169000</t>
  </si>
  <si>
    <t>97741</t>
  </si>
  <si>
    <t>KIT CAVALETE PARA MEDIÇÃO DE ÁGUA - ENTRADA INDIVIDUALIZADA, EM PVC DN 25 (¾), PARA 1 MEDIDOR  FORNECIMENTO E INSTALAÇÃO (EXCLUSIVE HIDRÔMETRO). AF_11/2016</t>
  </si>
  <si>
    <t>ADAPTADOR PVC SOLDAVEL CURTO COM BOLSA E ROSCA, 25 MM X 3/4", PARA AGUA FRIA</t>
  </si>
  <si>
    <t>813</t>
  </si>
  <si>
    <t>BUCHA DE REDUCAO DE PVC, SOLDAVEL, LONGA, COM 50 X 25 MM, PARA AGUA FRIA PREDIAL</t>
  </si>
  <si>
    <t>JOELHO PVC, SOLDAVEL, 90 GRAUS, 25 MM, PARA AGUA FRIA PREDIAL</t>
  </si>
  <si>
    <t>JOELHO PVC, SOLDAVEL, 90 GRAUS, 50 MM, PARA AGUA FRIA PREDIAL</t>
  </si>
  <si>
    <t>REGISTRO GAVETA BRUTO EM LATAO FORJADO, BITOLA 3/4 " (REF 1509)</t>
  </si>
  <si>
    <t>TUBO PVC, SOLDAVEL, DN 25 MM, AGUA FRIA (NBR-5648)</t>
  </si>
  <si>
    <t>3,0252000</t>
  </si>
  <si>
    <t>TUBO PVC, SOLDAVEL, DN 50 MM, PARA AGUA FRIA (NBR-5648)</t>
  </si>
  <si>
    <t>0,9553000</t>
  </si>
  <si>
    <t>ADESIVO PLASTICO PARA PVC, FRASCO COM 175 GR</t>
  </si>
  <si>
    <t>0,4455000</t>
  </si>
  <si>
    <t>SOLUCAO LIMPADORA PARA PVC, FRASCO COM 1000 CM3</t>
  </si>
  <si>
    <t>38383</t>
  </si>
  <si>
    <t>LIXA D'AGUA EM FOLHA, GRAO 100</t>
  </si>
  <si>
    <t>0,4460000</t>
  </si>
  <si>
    <t>1,4506000</t>
  </si>
  <si>
    <t>94489</t>
  </si>
  <si>
    <t>REGISTRO DE ESFERA, PVC, SOLDÁVEL, DN  25 MM, INSTALADO EM RESERVAÇÃO DE ÁGUA DE EDIFICAÇÃO QUE POSSUA RESERVATÓRIO DE FIBRA/FIBROCIMENTO   FORNECIMENTO E INSTALAÇÃO. AF_06/2016</t>
  </si>
  <si>
    <t>REGISTRO DE ESFERA, PVC, COM VOLANTE, VS, SOLDAVEL, DN 25 MM, COM CORPO DIVIDIDO</t>
  </si>
  <si>
    <t>0,0600000</t>
  </si>
  <si>
    <t>0,0140000</t>
  </si>
  <si>
    <t>0,0200000</t>
  </si>
  <si>
    <t>0,0530000</t>
  </si>
  <si>
    <t>89356</t>
  </si>
  <si>
    <t>TUBO, PVC, SOLDÁVEL, DN 25MM, INSTALADO EM RAMAL OU SUB-RAMAL DE ÁGUA - FORNECIMENTO E INSTALAÇÃO. AF_12/2014</t>
  </si>
  <si>
    <t>1,0610000</t>
  </si>
  <si>
    <t>0,1230000</t>
  </si>
  <si>
    <t>0,3690000</t>
  </si>
  <si>
    <t>Caixa de concreto pré-moldada para abrigo de hidrômetro.</t>
  </si>
  <si>
    <t>Kit cavalete para medição de água.</t>
  </si>
  <si>
    <t>Tubos de PVC de 25mm - Forneciemnto e instalação.</t>
  </si>
  <si>
    <t>Registro de esfera de 25mm - Forneciemnto e instalação.</t>
  </si>
  <si>
    <t xml:space="preserve">Multiexercitador - 7 Funções </t>
  </si>
  <si>
    <t>Simulador De Cavalgada Triplo</t>
  </si>
  <si>
    <t xml:space="preserve">Exercitador De Pernas Triplo </t>
  </si>
  <si>
    <t>Simulador De Caminhada Triplo</t>
  </si>
  <si>
    <t xml:space="preserve">Rotação De Ombros Diagonal Dupla </t>
  </si>
  <si>
    <t xml:space="preserve">Esqui Triplo Conjugado </t>
  </si>
  <si>
    <t>Jogo de Barras</t>
  </si>
  <si>
    <t>Placa Orientativa</t>
  </si>
  <si>
    <t>QUADRO DE COTAÇÃO DE PREÇO</t>
  </si>
  <si>
    <t>Ítem</t>
  </si>
  <si>
    <t>Descrição do Material</t>
  </si>
  <si>
    <t>Und</t>
  </si>
  <si>
    <t>EMPRESA 01</t>
  </si>
  <si>
    <t>EMPRESA 02</t>
  </si>
  <si>
    <t>EMPRESA 03</t>
  </si>
  <si>
    <t>MÉDIA DE PREÇO</t>
  </si>
  <si>
    <t>Pr.unit (R$)</t>
  </si>
  <si>
    <t>Fornecimento e instalação de equipamentos para parque infantil - Conforme projeto.</t>
  </si>
  <si>
    <t>FORNECIMENTO E INSTALAÇÃO DE EQUIPAMENTO PARA ACADEMIA - CONFORME PROJETO.</t>
  </si>
  <si>
    <t>FORNECIMENTO E INSTALAÇÃO DE EQUIPAMENTO PARA PARQUE INFANTIL - CONFORME PROJETO.</t>
  </si>
  <si>
    <t>Fornecimento e instalação de equipamentos para academia de rua - Conforme projeto.</t>
  </si>
  <si>
    <t>SEM</t>
  </si>
  <si>
    <t>Escorregador de Ferro 2,80m</t>
  </si>
  <si>
    <t>Gangorra de Ferro Tripla</t>
  </si>
  <si>
    <t>Balanço de Ferro - 4 lugares</t>
  </si>
  <si>
    <t>Carrosel Gira Gira - 8 LUGARES</t>
  </si>
  <si>
    <t>REATERRO MANUAL APILOADO COM SOQUETE. AF_10/2017</t>
  </si>
  <si>
    <t>LUMINÁRIA TIPO CALHA, DE SOBREPOR, COM 2 LÂMPADAS TUBULARES DE 36 W - FORNECIMENTO E INSTALAÇÃO. AF_11/2017</t>
  </si>
  <si>
    <t>LUMINÁRIA TIPO SPOT, DE SOBREPOR, COM 1 LÂMPADA DE 15 W - FORNECIMENTO E INSTALAÇÃO. AF_11/2017</t>
  </si>
  <si>
    <t>LASTRO DE CONCRETO MAGRO, APLICADO EM PISOS OU RADIERS, ESPESSURA DE 3 CM. AF_07_2016</t>
  </si>
  <si>
    <t>LASTRO DE CONCRETO MAGRO, APLICADO EM PISOS OU RADIERS, ESPESSURA DE 5 CM. AF_07_2016</t>
  </si>
  <si>
    <t>LIMPEZA FINAL DA OBRA</t>
  </si>
  <si>
    <t>0,1400000</t>
  </si>
  <si>
    <t xml:space="preserve">BDI UTILIZADO: 28,82%                                                        </t>
  </si>
  <si>
    <t>SERVICOS TOPOGRAFICOS PARA PAVIMENTACAO, INCLUSIVE NOTA DE SERVICOS, ACOMPANHAMENTO E GREIDE</t>
  </si>
  <si>
    <t>SARRAFO DE MADEIRA NAO APARELHADA *2,5 X 15* CM, MACARANDUBA, ANGELIM OU EQUIVALENTE DA REGIAO</t>
  </si>
  <si>
    <t>0,0028860</t>
  </si>
  <si>
    <t>AUXILIAR DE TOPÓGRAFO COM ENCARGOS COMPLEMENTARES</t>
  </si>
  <si>
    <t>0,0025000</t>
  </si>
  <si>
    <t>NIVELADOR COM ENCARGOS COMPLEMENTARES</t>
  </si>
  <si>
    <t>0,0075000</t>
  </si>
  <si>
    <t>DESENHISTA DETALHISTA COM ENCARGOS COMPLEMENTARES</t>
  </si>
  <si>
    <t>CAMINHONETE CABINE SIMPLES COM MOTOR 1.6 FLEX, CÂMBIO MANUAL, POTÊNCIA 101/104 CV, 2 PORTAS - CHP DIURNO. AF_11/2015</t>
  </si>
  <si>
    <t>0,0010000</t>
  </si>
  <si>
    <t xml:space="preserve">Serviços topográficos para pavimentação. </t>
  </si>
  <si>
    <t>Palmeira Real - 1 Metro</t>
  </si>
  <si>
    <t>Muda de Clorofito</t>
  </si>
  <si>
    <t>Muda de Fênix</t>
  </si>
  <si>
    <t>Muda de Bougainville</t>
  </si>
  <si>
    <t>Kit De Mudas de Ixoria - 10 Unidades</t>
  </si>
  <si>
    <t>Banco de Jardim com Encosto</t>
  </si>
  <si>
    <t>PLANTIO DE PALMEIRA MÉDIA</t>
  </si>
  <si>
    <t>FORNECIMENTO E PLANTIO DE PALMEIRA MÉDIA</t>
  </si>
  <si>
    <t>PLANTIO DE CLOROFITO</t>
  </si>
  <si>
    <t>FORNECIMENTO E PLANTIO DE CLOROFITO</t>
  </si>
  <si>
    <t>PLANTIO DE FENIX</t>
  </si>
  <si>
    <t>FORNECIMENTO E PLANTIO DE FENIX</t>
  </si>
  <si>
    <t>PLANTIO DE BOGUEVILE</t>
  </si>
  <si>
    <t>FORNECIMENTO E PLANTIO DE BOGUEVILE</t>
  </si>
  <si>
    <t>PLANTIO DE IXORIA</t>
  </si>
  <si>
    <t>FORNECIMENTO E PLANTIO DE IXORIA</t>
  </si>
  <si>
    <t>74236/1</t>
  </si>
  <si>
    <t>PLANTIO DE GRAMA BATATAIS EM PLACAS</t>
  </si>
  <si>
    <t>GRAMA BATATAIS EM PLACAS, SEM PLANTIO</t>
  </si>
  <si>
    <t>FERTILIZANTE NPK - 10:10:10</t>
  </si>
  <si>
    <t>0,1000000</t>
  </si>
  <si>
    <t>CALCARIO DOLOMITICO A (POSTO PEDREIRA/FORNECEDOR, SEM FRETE)</t>
  </si>
  <si>
    <t>0,1500000</t>
  </si>
  <si>
    <t>FERTILIZANTE ORGANICO COMPOSTO, CLASSE A</t>
  </si>
  <si>
    <t>88441</t>
  </si>
  <si>
    <t>JARDINEIRO COM ENCARGOS COMPLEMENTARES</t>
  </si>
  <si>
    <t>Plantio de grama batatais em placas</t>
  </si>
  <si>
    <t>FORNECIMENTO E INSTALAÇÃO DE BANCO DE MADEIRA</t>
  </si>
  <si>
    <t>FORNECIMENTO E INSTALAÇÃO DE LIXEIRA</t>
  </si>
  <si>
    <t>Disjuntor termomagnético monopolar 35 A 50A 240V, forneciemnto e instalação.</t>
  </si>
  <si>
    <t>Placa de obra em chapa de aço galvanizada - (3,00 x 2,00)m</t>
  </si>
  <si>
    <t>MEMÓRIA DE CÁLCULO - QUANTITATIVO</t>
  </si>
  <si>
    <t>*1,00=</t>
  </si>
  <si>
    <t>1 x 100 =</t>
  </si>
  <si>
    <t>2.ª GRD da 2ª SUPERINTENDÊNCIA REGIONAL- Bom Jesus da Lapa/Ba.</t>
  </si>
  <si>
    <t xml:space="preserve">                          COMPANHIA DE DESENVOLVIMENTO DOS VALES DO SÃO FRANCISCO E DO PARNAÍBA</t>
  </si>
  <si>
    <t>(*) - Valores calculados diretamente no projeto.</t>
  </si>
  <si>
    <t>96995</t>
  </si>
  <si>
    <t>1.5</t>
  </si>
  <si>
    <r>
      <t xml:space="preserve">Execução de passeio (calçada) ou piso de concreto, moldado in loco, feito na obra, acabamento convencional, não armado. </t>
    </r>
    <r>
      <rPr>
        <b/>
        <sz val="10"/>
        <rFont val="Arial"/>
        <family val="2"/>
      </rPr>
      <t>(Espessura = 4cm).</t>
    </r>
  </si>
  <si>
    <t>BASE:  SINAPI: MAIO/2018</t>
  </si>
  <si>
    <t>CPU-01</t>
  </si>
  <si>
    <t>CPU-03</t>
  </si>
  <si>
    <t>CPU-04</t>
  </si>
  <si>
    <t>CPU-05</t>
  </si>
  <si>
    <t>CPU-06</t>
  </si>
  <si>
    <t>CPU-07</t>
  </si>
  <si>
    <t>CPU-08</t>
  </si>
  <si>
    <t>0,0067000</t>
  </si>
  <si>
    <t>2.2</t>
  </si>
  <si>
    <t>2.3</t>
  </si>
  <si>
    <t>2.4</t>
  </si>
  <si>
    <t>2.5</t>
  </si>
  <si>
    <t>2.6</t>
  </si>
  <si>
    <t>2.7</t>
  </si>
  <si>
    <t>2.8</t>
  </si>
  <si>
    <t>LIMPEZA, LOCAÇÃO E ATERRO</t>
  </si>
  <si>
    <t>AQUISIÇÃO E INSTALAÇÃO DE LIXEIRA</t>
  </si>
  <si>
    <t>AQUISIÇÃO E INSTALAÇÃO DE BANCO DE MADEIRA</t>
  </si>
  <si>
    <t>CPU-13</t>
  </si>
  <si>
    <t>CPU-14</t>
  </si>
  <si>
    <t>CPU-15</t>
  </si>
  <si>
    <t>CPU-16</t>
  </si>
  <si>
    <t>CPU-17</t>
  </si>
  <si>
    <t>CPU-18</t>
  </si>
  <si>
    <t>CPU-19</t>
  </si>
  <si>
    <t>CPU-20</t>
  </si>
  <si>
    <t>CPU-21</t>
  </si>
  <si>
    <t>CPU-22</t>
  </si>
  <si>
    <t>CPU-23</t>
  </si>
  <si>
    <t>CPU-24</t>
  </si>
  <si>
    <t>CPU-25</t>
  </si>
  <si>
    <t>CPU-26</t>
  </si>
  <si>
    <t>CPU-27</t>
  </si>
  <si>
    <t>CPU-28</t>
  </si>
  <si>
    <t>CPU-31</t>
  </si>
  <si>
    <t>CPU-32</t>
  </si>
  <si>
    <t>CPU-34</t>
  </si>
  <si>
    <t>CPU-33</t>
  </si>
  <si>
    <t>CPU-36</t>
  </si>
  <si>
    <t>CPU-37</t>
  </si>
  <si>
    <t>CPU-38</t>
  </si>
  <si>
    <t>CPU-39</t>
  </si>
  <si>
    <t>CPU-40</t>
  </si>
  <si>
    <t>CPU-41</t>
  </si>
  <si>
    <t>CPU-42</t>
  </si>
  <si>
    <t>CPU-43</t>
  </si>
  <si>
    <t>CPU-44</t>
  </si>
  <si>
    <t>CPU-45</t>
  </si>
  <si>
    <t>CPU-47</t>
  </si>
  <si>
    <t>CPU-46</t>
  </si>
  <si>
    <t>CPU-48</t>
  </si>
  <si>
    <t>CPU-50</t>
  </si>
  <si>
    <t>CPU-51</t>
  </si>
  <si>
    <t>CPU-52</t>
  </si>
  <si>
    <t>CPU-53</t>
  </si>
  <si>
    <t>ARGAMASSA TRAÇO 1:4 (CIMENTO E AREIA MÉDIA) PARA CONTRAPISO, PREPARO MECÂNICO COM BETONEIRA 400 L. AF_06/2014</t>
  </si>
  <si>
    <t>Piso para deficiente visual</t>
  </si>
  <si>
    <t>CPU-54</t>
  </si>
  <si>
    <t>Mês de Referência - Maio/2018</t>
  </si>
  <si>
    <t>EXECUÇÃO DE ALMOXARIFADO EM CANTEIRO DE OBRA EM CHAPA DE MADEIRA COMPENSADA, INCLUSO PRATELEIRAS. AF_02/2016</t>
  </si>
  <si>
    <t>PECA DE MADEIRA 3A/4A NATIVA/REGIONAL 5 X 5 CM</t>
  </si>
  <si>
    <t>3,4844000</t>
  </si>
  <si>
    <t>TABUA MADEIRA 2A QUALIDADE 2,5 X 20,0CM (1 X 8") NAO APARELHADA</t>
  </si>
  <si>
    <t>3,9174000</t>
  </si>
  <si>
    <t>10886</t>
  </si>
  <si>
    <t>0,0252000</t>
  </si>
  <si>
    <t>10891</t>
  </si>
  <si>
    <t>11455</t>
  </si>
  <si>
    <t>FECHO / TRINCO / FERROLHO FIO REDONDO, DE SOBREPOR, 8", EM ACO GALVANIZADO / ZINCADO</t>
  </si>
  <si>
    <t>11587</t>
  </si>
  <si>
    <t>0,0634000</t>
  </si>
  <si>
    <t>0,0504000</t>
  </si>
  <si>
    <t>83518</t>
  </si>
  <si>
    <t>0,0269000</t>
  </si>
  <si>
    <t>84402</t>
  </si>
  <si>
    <t>QUADRO DE DISTRIBUICAO DE ENERGIA P/ 6 DISJUNTORES TERMOMAGNETICOS MONOPOLARES SEM BARRAMENTO, DE EMBUTIR, EM CHAPA METALICA - FORNECIMENTO E INSTALACAO</t>
  </si>
  <si>
    <t>0,9794000</t>
  </si>
  <si>
    <t>88487</t>
  </si>
  <si>
    <t>3,7457000</t>
  </si>
  <si>
    <t>91170</t>
  </si>
  <si>
    <t>0,2518000</t>
  </si>
  <si>
    <t>91173</t>
  </si>
  <si>
    <t>0,2266000</t>
  </si>
  <si>
    <t>91862</t>
  </si>
  <si>
    <t>91870</t>
  </si>
  <si>
    <t>91911</t>
  </si>
  <si>
    <t>0,0755000</t>
  </si>
  <si>
    <t>91924</t>
  </si>
  <si>
    <t>0,6219000</t>
  </si>
  <si>
    <t>91926</t>
  </si>
  <si>
    <t>0,6798000</t>
  </si>
  <si>
    <t>91937</t>
  </si>
  <si>
    <t>92000</t>
  </si>
  <si>
    <t>92025</t>
  </si>
  <si>
    <t>INTERRUPTOR SIMPLES (1 MÓDULO) COM 2 TOMADAS DE EMBUTIR 2P+T 10 A,  INCLUINDO SUPORTE E PLACA - FORNECIMENTO E INSTALAÇÃO. AF_12/2015</t>
  </si>
  <si>
    <t>92543</t>
  </si>
  <si>
    <t>1,4396000</t>
  </si>
  <si>
    <t>93040</t>
  </si>
  <si>
    <t>93358</t>
  </si>
  <si>
    <t>ESCAVAÇÃO MANUAL DE VALA COM PROFUNDIDADE MENOR OU IGUAL A 1,30 M. AF_03/2016</t>
  </si>
  <si>
    <t>0,0262000</t>
  </si>
  <si>
    <t>94210</t>
  </si>
  <si>
    <t>94559</t>
  </si>
  <si>
    <t>95240</t>
  </si>
  <si>
    <t>95241</t>
  </si>
  <si>
    <t>95805</t>
  </si>
  <si>
    <t>95811</t>
  </si>
  <si>
    <t>97586</t>
  </si>
  <si>
    <t>0,1007000</t>
  </si>
  <si>
    <t>97593</t>
  </si>
  <si>
    <t>98441</t>
  </si>
  <si>
    <t>PAREDE DE MADEIRA COMPENSADA PARA CONSTRUÇÃO TEMPORÁRIA EM CHAPA SIMPLES, EXTERNA, COM ÁREA LÍQUIDA MAIOR OU IGUAL A 6 M², SEM VÃO. AF_05/2018</t>
  </si>
  <si>
    <t>0,3517000</t>
  </si>
  <si>
    <t>98442</t>
  </si>
  <si>
    <t>PAREDE DE MADEIRA COMPENSADA PARA CONSTRUÇÃO TEMPORÁRIA EM CHAPA SIMPLES, EXTERNA, COM ÁREA LÍQUIDA MENOR QUE 6 M², SEM VÃO. AF_05/2018</t>
  </si>
  <si>
    <t>0,4048000</t>
  </si>
  <si>
    <t>98443</t>
  </si>
  <si>
    <t>PAREDE DE MADEIRA COMPENSADA PARA CONSTRUÇÃO TEMPORÁRIA EM CHAPA SIMPLES, INTERNA, COM ÁREA LÍQUIDA MAIOR OU IGUAL A 6 M², SEM VÃO. AF_05/2018</t>
  </si>
  <si>
    <t>0,0281000</t>
  </si>
  <si>
    <t>98444</t>
  </si>
  <si>
    <t>PAREDE DE MADEIRA COMPENSADA PARA CONSTRUÇÃO TEMPORÁRIA EM CHAPA SIMPLES, INTERNA, COM ÁREA LÍQUIDA MENOR QUE 6 M², SEM VÃO. AF_05/2018</t>
  </si>
  <si>
    <t>0,0323000</t>
  </si>
  <si>
    <t>98445</t>
  </si>
  <si>
    <t>PAREDE DE MADEIRA COMPENSADA PARA CONSTRUÇÃO TEMPORÁRIA EM CHAPA SIMPLES, EXTERNA, COM ÁREA LÍQUIDA MAIOR OU IGUAL A 6 M², COM VÃO. AF_05/2018</t>
  </si>
  <si>
    <t>0,5495000</t>
  </si>
  <si>
    <t>98446</t>
  </si>
  <si>
    <t>PAREDE DE MADEIRA COMPENSADA PARA CONSTRUÇÃO TEMPORÁRIA EM CHAPA SIMPLES, EXTERNA, COM ÁREA LÍQUIDA MENOR QUE 6 M², COM VÃO. AF_05/2018</t>
  </si>
  <si>
    <t>0,4284000</t>
  </si>
  <si>
    <t>98447</t>
  </si>
  <si>
    <t>PAREDE DE MADEIRA COMPENSADA PARA CONSTRUÇÃO TEMPORÁRIA EM CHAPA SIMPLES, INTERNA, COM ÁREA LÍQUIDA MAIOR OU IGUAL A 6 M², COM VÃO. AF_05/2018</t>
  </si>
  <si>
    <t>0,0439000</t>
  </si>
  <si>
    <t>98448</t>
  </si>
  <si>
    <t>PAREDE DE MADEIRA COMPENSADA PARA CONSTRUÇÃO TEMPORÁRIA EM CHAPA SIMPLES, INTERNA, COM ÁREA LÍQUIDA MENOR QUE 6 M², COM VÃO. AF_05/2018</t>
  </si>
  <si>
    <t>0,0342000</t>
  </si>
  <si>
    <t>((0,60 + 0,30) x 0,20 x 0,20 x 6) + (0,07 x 0,50 x (3,50 + 3,50 + 0,70 + 0,70)) =</t>
  </si>
  <si>
    <t>87245</t>
  </si>
  <si>
    <t>REVESTIMENTO CERÂMICO PARA PAREDES EXTERNAS EM PASTILHAS DE PORCELANA 5 X 5 CM (PLACAS DE 30 X 30 CM), ALINHADAS A PRUMO, APLICADO EM SUPERFÍCIES INTERNAS DA SACADA. AF_06/2014</t>
  </si>
  <si>
    <t>PASTILHA CERAMICA/PORCELANA, REVEST INT/EXT E  PISCINA, CORES FRIAS *5 X 5* CM</t>
  </si>
  <si>
    <t>1,3300000</t>
  </si>
  <si>
    <t>ARGAMASSA COLANTE TIPO ACIII E</t>
  </si>
  <si>
    <t>7,6900000</t>
  </si>
  <si>
    <t>AZULEJISTA OU LADRILHISTA COM ENCARGOS COMPLEMENTARES</t>
  </si>
  <si>
    <t>1,7000000</t>
  </si>
  <si>
    <t>0,8500000</t>
  </si>
  <si>
    <t>72138</t>
  </si>
  <si>
    <t>PISO EM GRANITO BRANCO 50X50CM LEVIGADO ESPESSURA 2CM, ASSENTADO COM ARGAMASSA COLANTE DUPLA COLAGEM, COM REJUNTAMENTO EM CIMENTO BRANCO</t>
  </si>
  <si>
    <t>CIMENTO BRANCO</t>
  </si>
  <si>
    <t>0,2110000</t>
  </si>
  <si>
    <t>ARGAMASSA COLANTE AC I PARA CERAMICAS</t>
  </si>
  <si>
    <t>8,0000000</t>
  </si>
  <si>
    <t>PISO EM GRANITO, POLIDO, TIPO MARFIM, DALLAS, CARAVELAS OU OUTROS EQUIVALENTES DA REGIAO, FORMATO MENOR OU IGUAL A 3025 CM2, E=  *2* CM</t>
  </si>
  <si>
    <t>1,0500000</t>
  </si>
  <si>
    <t>MARMORISTA/GRANITEIRO COM ENCARGOS COMPLEMENTARES</t>
  </si>
  <si>
    <t>Emboço</t>
  </si>
  <si>
    <t>87527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</si>
  <si>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</si>
  <si>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87292</t>
  </si>
  <si>
    <t>0,5800000</t>
  </si>
  <si>
    <t>95305</t>
  </si>
  <si>
    <t>TEXTURA ACRÍLICA, APLICAÇÃO MANUAL EM PAREDE, UMA DEMÃO. AF_09/2016</t>
  </si>
  <si>
    <t>MASSA PARA TEXTURA LISA DE BASE ACRILICA, USO INTERNO E EXTERNO</t>
  </si>
  <si>
    <t>1,1400000</t>
  </si>
  <si>
    <t>0,1880000</t>
  </si>
  <si>
    <t>0,0690000</t>
  </si>
  <si>
    <t>*100,00 =</t>
  </si>
  <si>
    <t>*6,00 =</t>
  </si>
  <si>
    <t>40 x 6 =</t>
  </si>
  <si>
    <t>*10,00 =</t>
  </si>
  <si>
    <t>*1,00 =</t>
  </si>
  <si>
    <t>MESTRE DE OBRAS COM ENCARGOS COMPLEMENTARES</t>
  </si>
  <si>
    <t>PISO EM PLACA DE CONCRETO PRÉ FABRICADA, ESPESSURA 3 CM, ASSENTADA COM ARGAMASSA TRACO 1:0,5:5 (CIMENTO E AREIA), COM REJUNTE EM CIMENTO CINZA - DEFICIENTE VISUAL.</t>
  </si>
  <si>
    <t>CARROSEL GIRA GIRA DE 8 LUGARES, FIXADO COM SAPATA DE CONCRETO</t>
  </si>
  <si>
    <t>ESCORREGADO, FIXADO COM SAPATA DE CONCRETO</t>
  </si>
  <si>
    <t>GANGORRA DE DERRO TRIPLA, FIXADO COM SAPATA DE CONCRETO</t>
  </si>
  <si>
    <t>COTAÇÃO 01</t>
  </si>
  <si>
    <t>COTAÇÃO 02</t>
  </si>
  <si>
    <t>COTAÇÃO 03</t>
  </si>
  <si>
    <t>COTAÇÃO 04</t>
  </si>
  <si>
    <t>COTAÇÃO 05</t>
  </si>
  <si>
    <t>COTAÇÃO 06</t>
  </si>
  <si>
    <t>COTAÇÃO 07</t>
  </si>
  <si>
    <t>COTAÇÃO 08</t>
  </si>
  <si>
    <t>COTAÇÃO 09</t>
  </si>
  <si>
    <t>COTAÇÃO 10</t>
  </si>
  <si>
    <t>COTAÇÃO 11</t>
  </si>
  <si>
    <t>COTAÇÃO 12</t>
  </si>
  <si>
    <t>EXERCITADOR DE PERNAS TRIPLO</t>
  </si>
  <si>
    <t>SIMULADOR DE CAMINHADA TRIPLO</t>
  </si>
  <si>
    <t>ESQUI TRIPLO CONJUGADO</t>
  </si>
  <si>
    <t xml:space="preserve">JOGO DE BARRAS </t>
  </si>
  <si>
    <t>PLACA ORIENTATIVA</t>
  </si>
  <si>
    <t>CPU-02</t>
  </si>
  <si>
    <t>CPU-29</t>
  </si>
  <si>
    <t>CPU-55</t>
  </si>
  <si>
    <t>CPU-56</t>
  </si>
  <si>
    <t>CPU-57</t>
  </si>
  <si>
    <t>CPU-58</t>
  </si>
  <si>
    <t>COTAÇÃO 13</t>
  </si>
  <si>
    <t>COTAÇÃO 14</t>
  </si>
  <si>
    <t>COTAÇÃO 15</t>
  </si>
  <si>
    <t>COTAÇÃO 16</t>
  </si>
  <si>
    <t>COTAÇÃO 17</t>
  </si>
  <si>
    <t>COTAÇÃO 18</t>
  </si>
  <si>
    <t>COTAÇÃO 19</t>
  </si>
  <si>
    <t>COTAÇÃO 20</t>
  </si>
  <si>
    <t>CPU-49</t>
  </si>
  <si>
    <t>PREÇO UNITÁRIO (R$)</t>
  </si>
  <si>
    <t>INSTALAÇÃO DE MINI PALCO</t>
  </si>
  <si>
    <t>Laje pré-moldada, com lajotas e cap. Com concreto FCK=20MPA, escoramento e ferragem negativa.</t>
  </si>
  <si>
    <t xml:space="preserve">(0,20 x 4 x 3,60 x 4) + ( (0,30 + 0,30 + 0,15) x (14,25+9,45)) + ((0,20 + 0,20 + 0,15) x 4,20 x 7) =  </t>
  </si>
  <si>
    <t>2.1.1</t>
  </si>
  <si>
    <t>2.1.2</t>
  </si>
  <si>
    <t>2.1.3</t>
  </si>
  <si>
    <t>2.1.4</t>
  </si>
  <si>
    <t>2.1.5</t>
  </si>
  <si>
    <t>2.2.1</t>
  </si>
  <si>
    <t>2.2.2</t>
  </si>
  <si>
    <t>2.2.3</t>
  </si>
  <si>
    <t>2.2.4</t>
  </si>
  <si>
    <t>2.2.5</t>
  </si>
  <si>
    <t>2.2.6</t>
  </si>
  <si>
    <t>2.2.7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</si>
  <si>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</si>
  <si>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</si>
  <si>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</si>
  <si>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</si>
  <si>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</si>
  <si>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</si>
  <si>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</si>
  <si>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</si>
  <si>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</si>
  <si>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</si>
  <si>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</si>
  <si>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</si>
  <si>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</si>
  <si>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</si>
  <si>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</si>
  <si>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</si>
  <si>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</si>
  <si>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</si>
  <si>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2.5.1</t>
  </si>
  <si>
    <t>2.5.2</t>
  </si>
  <si>
    <t>2.6.1</t>
  </si>
  <si>
    <t>2.7.1</t>
  </si>
  <si>
    <t>2.8.1</t>
  </si>
  <si>
    <t>2.8.2</t>
  </si>
  <si>
    <t>2.9</t>
  </si>
  <si>
    <t>2.9.1</t>
  </si>
  <si>
    <t>2.10</t>
  </si>
  <si>
    <t>2.10.1</t>
  </si>
  <si>
    <t>2.10.2</t>
  </si>
  <si>
    <t>2.10.3</t>
  </si>
  <si>
    <t>2.10.4</t>
  </si>
  <si>
    <t>TOTAL DO SUB-ITEM 2.2</t>
  </si>
  <si>
    <t>2.3.9</t>
  </si>
  <si>
    <t>2.3.10</t>
  </si>
  <si>
    <t>MASSA ÚNICA, PARA RECEBIMENTO DE PINTURA, EM ARGAMASSA TRAÇO 1:2:8, PREPARO MECÂNICO COM BETONEIRA 400L, APLICADA MANUALMENTE EM FACES INTERNAS DE PAREDES, ESPESSURA DE 20MM, COM EXECUÇÃO DE TALISCAS. AF_06/2014</t>
  </si>
  <si>
    <t>0,4700000</t>
  </si>
  <si>
    <t>0,1710000</t>
  </si>
  <si>
    <t>Massa única, para recebimento de pintura</t>
  </si>
  <si>
    <t>LIXA EM FOLHA PARA PAREDE OU MADEIRA, NUMERO 120 (COR VERMELHA)</t>
  </si>
  <si>
    <t>MASSA ACRILICA PARA PAREDES INTERIOR/EXTERIOR</t>
  </si>
  <si>
    <t>GL</t>
  </si>
  <si>
    <t>0,2440000</t>
  </si>
  <si>
    <t>0,5710000</t>
  </si>
  <si>
    <t>0,1430000</t>
  </si>
  <si>
    <t>APLICAÇÃO MANUAL DE MASSA ACRÍLICA EM PAREDES EXTERNAS DE CASAS, DUAS DEMÃOS. AF_05/2017</t>
  </si>
  <si>
    <t>2.3.11</t>
  </si>
  <si>
    <t>TINTA LATEX PVA PREMIUM, COR BRANCA</t>
  </si>
  <si>
    <t>0,3300000</t>
  </si>
  <si>
    <t>0,1300000</t>
  </si>
  <si>
    <t>0,0480000</t>
  </si>
  <si>
    <t>Aplicação de pintura PVA látex</t>
  </si>
  <si>
    <t>BLOCO CERAMICO (ALVENARIA VEDACAO), 6 FUROS, DE 9 X 14 X 19 CM</t>
  </si>
  <si>
    <t>56,6200000</t>
  </si>
  <si>
    <t>TELA DE ACO SOLDADA GALVANIZADA/ZINCADA PARA ALVENARIA, FIO  D = *1,20 A 1,70* MM, MALHA 15 X 15 MM, (C X L) *50 X 12* CM</t>
  </si>
  <si>
    <t>1,5100000</t>
  </si>
  <si>
    <t>PINO DE ACO COM FURO, HASTE = 27 MM (ACAO DIRETA)</t>
  </si>
  <si>
    <t>CENTO</t>
  </si>
  <si>
    <t>0,0363000</t>
  </si>
  <si>
    <t>3,6310000</t>
  </si>
  <si>
    <t>1,8160000</t>
  </si>
  <si>
    <t>ALVENARIA DE VEDAÇÃO DE BLOCOS CERÂMICOS FURADOS NA HORIZONTAL DE 14X9X19CM (ESPESSURA 14CM, BLOCO DEITADO) DE PAREDES COM ÁREA LÍQUIDA MENOR QUE 6M² COM VÃOS E ARGAMASSA DE ASSENTAMENTO COM PREPARO EM BETONEIRA. AF_06/2014</t>
  </si>
  <si>
    <t>Alvenaria em bloco cerâmico 14x9x19cm (deitado)</t>
  </si>
  <si>
    <t>2.7.2</t>
  </si>
  <si>
    <t>2.7.3</t>
  </si>
  <si>
    <t>2.7.4</t>
  </si>
  <si>
    <t>2.7.5</t>
  </si>
  <si>
    <t>2.7.6</t>
  </si>
  <si>
    <t>2.7.7</t>
  </si>
  <si>
    <t>2.7.8</t>
  </si>
  <si>
    <t>TOTAL DO SUB-ITEM 2.10</t>
  </si>
  <si>
    <t>TOTAL DO SUB-ITEM 2.9</t>
  </si>
  <si>
    <t>TOTAL DO SUB-ITEM 2.8</t>
  </si>
  <si>
    <t>TOTAL DO SUB-ITEM 2.7</t>
  </si>
  <si>
    <t>TOTAL DO SUB-ITEM 2.6</t>
  </si>
  <si>
    <t>TOTAL DO SUB-ITEM 2.5</t>
  </si>
  <si>
    <t>TOTAL DO SUB-ITEM 2.4</t>
  </si>
  <si>
    <t>TOTAL DO SUB-ITEM 2.3</t>
  </si>
  <si>
    <t>TOTAL DO SUB-ITEM 2.1</t>
  </si>
  <si>
    <t>((12,1 + 8,06 + 2,00 + 2,00) x (0,20 x 0,20 )) + (0,20 x 0,20 x 0,50 x 11) =</t>
  </si>
  <si>
    <t>(12,90 x 4 x 0,245) + ((5,81 + 3,88 + 2,00 + 2,00) x 4 x 0,245) =</t>
  </si>
  <si>
    <t>222 x 0,66 x 0,109 =</t>
  </si>
  <si>
    <t>(12,90 x 0,20 x 0,20) + ((5,81 + 3,88 + 2,00 + 2,00) x 0,20 x 0,20) =</t>
  </si>
  <si>
    <t>(0,25 x 2 x1,00 x 7) + ((5,81 + 3,88 + 2,00 + 2,00) x 2 x 0,25) =</t>
  </si>
  <si>
    <t>((12,10 + 8,06) / 2,00) x 2,00 =</t>
  </si>
  <si>
    <t>39</t>
  </si>
  <si>
    <t>ACO CA-60, 5,0 MM, VERGALHAO</t>
  </si>
  <si>
    <t>0,4710000</t>
  </si>
  <si>
    <t>LAJE PRE-MOLDADA CONVENCIONAL (LAJOTAS + VIGOTAS) PARA FORRO, UNIDIRECIONAL, SOBRECARGA DE 100 KG/M2, VAO ATE 4,00 M (SEM COLOCACAO)</t>
  </si>
  <si>
    <t>0,2900000</t>
  </si>
  <si>
    <t>PREGO DE ACO POLIDO COM CABECA 18 X 27 (2 1/2 X 10)</t>
  </si>
  <si>
    <t>0,0300000</t>
  </si>
  <si>
    <t>0,1600000</t>
  </si>
  <si>
    <t>0,3600000</t>
  </si>
  <si>
    <t>LANÇAMENTO COM USO DE BOMBA, ADENSAMENTO E ACABAMENTO DE CONCRETO EM ESTRUTURAS. AF_12/2015</t>
  </si>
  <si>
    <t>0,0330000</t>
  </si>
  <si>
    <t>CONCRETO FCK = 20MPA, TRAÇO 1:2,7:3 (CIMENTO/ AREIA MÉDIA/ BRITA 1)  - PREPARO MECÂNICO COM BETONEIRA 600 L. AF_07/2016</t>
  </si>
  <si>
    <t>74202/1</t>
  </si>
  <si>
    <t>LAJE PRE-MOLDADA P/FORRO, SOBRECARGA 100KG/M2, VAOS ATE 3,50M/E=8CM, C/LAJOTAS E CAP.C/CONC FCK=20MPA, 3CM, INTER-EIXO 38CM, C/ESCORAMENTO (REAPR.3X) E FERRAGEM NEGATIVA</t>
  </si>
  <si>
    <t>(3,50 x 4) + ((5,81 + 3,88) x 1,00) + ((12,10 + 8,06) / 2,00) x 2,00 =</t>
  </si>
  <si>
    <t>(3,50 x 4) + ((5,81 + 3,88) x 1,00) =</t>
  </si>
  <si>
    <t xml:space="preserve">(3,70 x 4) + ((5,81 + 3,88 + 2,00 + 2,00) x 1,00) = </t>
  </si>
  <si>
    <t>TRAMA DE MADEIRA COMPOSTA POR RIPAS, CAIBROS E TERÇAS PARA TELHADOS DE MAIS QUE 2 ÁGUAS PARA TELHA DE ENCAIXE DE CERÂMICA OU DE CONCRETO, INCLUSO TRANSPORTE VERTICAL. AF_12/2015</t>
  </si>
  <si>
    <t>RIPA DE MADEIRA NAO APARELHADA *1,5 X 5* CM, MACARANDUBA, ANGELIM OU EQUIVALENTE DA REGIAO</t>
  </si>
  <si>
    <t>3,1730000</t>
  </si>
  <si>
    <t>VIGA DE MADEIRA NAO APARELHADA 6 X 12 CM, MACARANDUBA, ANGELIM OU EQUIVALENTE DA REGIAO</t>
  </si>
  <si>
    <t>0,6350000</t>
  </si>
  <si>
    <t>CAIBRO DE MADEIRA NAO APARELHADA *5 X 6* CM, MACARANDUBA, ANGELIM OU EQUIVALENTE DA REGIAO</t>
  </si>
  <si>
    <t>1,8930000</t>
  </si>
  <si>
    <t>PREGO DE ACO POLIDO COM CABECA 15 X 15 (1 1/4 X 13)</t>
  </si>
  <si>
    <t>PREGO DE ACO POLIDO COM CABECA 19  X 36 (3 1/4  X  9)</t>
  </si>
  <si>
    <t>PREGO DE ACO POLIDO COM CABECA 22 X 48 (4 1/4 X 5)</t>
  </si>
  <si>
    <t>0,6410000</t>
  </si>
  <si>
    <t>93281</t>
  </si>
  <si>
    <t>GUINCHO ELÉTRICO DE COLUNA, CAPACIDADE 400 KG, COM MOTO FREIO, MOTOR TRIFÁSICO DE 1,25 CV - CHP DIURNO. AF_03/2016</t>
  </si>
  <si>
    <t>0,0416000</t>
  </si>
  <si>
    <t>93282</t>
  </si>
  <si>
    <t>GUINCHO ELÉTRICO DE COLUNA, CAPACIDADE 400 KG, COM MOTO FREIO, MOTOR TRIFÁSICO DE 1,25 CV - CHI DIURNO. AF_03/2016</t>
  </si>
  <si>
    <t>0,0577000</t>
  </si>
  <si>
    <t>TELHAMENTO COM TELHA CERÂMICA CAPA-CANAL, TIPO PLAN, COM MAIS DE 2 ÁGUAS, INCLUSO TRANSPORTE VERTICAL. AF_06/2016</t>
  </si>
  <si>
    <t>TELHA CERAMICA TIPO PLAN, COMPRIMENTO DE *47* CM, RENDIMENTO DE *26* TELHAS/M2</t>
  </si>
  <si>
    <t>27,5350000</t>
  </si>
  <si>
    <t>0,5210000</t>
  </si>
  <si>
    <t>TELHADISTA COM ENCARGOS COMPLEMENTARES</t>
  </si>
  <si>
    <t>0,2540000</t>
  </si>
  <si>
    <t>0,0372000</t>
  </si>
  <si>
    <t>0,0516000</t>
  </si>
  <si>
    <t>Trama de madeira composta por ripas, caibros e terças pata telhado de mais que 2 águas para telha cerâmica.</t>
  </si>
  <si>
    <t>Cobertura em telha cerâmica, tipo plan, na cor branca, c/ quatro águas.</t>
  </si>
  <si>
    <t>Pintura em verniz em madeira, três demãos.</t>
  </si>
  <si>
    <t>PINTURA EM VERNIZ SINTETICO BRILHANTE EM MADEIRA, TRES DEMAOS</t>
  </si>
  <si>
    <t>SOLVENTE DILUENTE A BASE DE AGUARRAS</t>
  </si>
  <si>
    <t>VERNIZ SINTETICO BRILHANTE PARA MADEIRA, COM FILTRO SOLAR, USO INTERNO E EXTERNO (BASE SOLVENTE)</t>
  </si>
  <si>
    <t>0,0750000</t>
  </si>
  <si>
    <t>0,3000000</t>
  </si>
  <si>
    <t>CPU-59</t>
  </si>
  <si>
    <t>CPU-60</t>
  </si>
  <si>
    <t>CPU-61</t>
  </si>
  <si>
    <t>CPU-62</t>
  </si>
  <si>
    <t>5</t>
  </si>
  <si>
    <t>6</t>
  </si>
  <si>
    <t>CONSTRUÇÃO DA PRAÇA DO POVOADO DE GAMELEIRA</t>
  </si>
  <si>
    <t>Limpeza mecanizada de terreno com remoção de camada vegetal, utilizando motoniveladora.</t>
  </si>
  <si>
    <t>73822/2</t>
  </si>
  <si>
    <t>LIMPEZA MECANIZADA DE TERRENO COM REMOCAO DE CAMADA VEGETAL, UTILIZANDO MOTONIVELADORA</t>
  </si>
  <si>
    <t>MOTONIVELADORA POTÊNCIA BÁSICA LÍQUIDA (PRIMEIRA MARCHA) 125 HP, PESO BRUTO 13032 KG, LARGURA DA LÂMINA DE 3,7 M - CHP DIURNO. AF_06/2014</t>
  </si>
  <si>
    <t>0,0030000</t>
  </si>
  <si>
    <t xml:space="preserve">(249,20 + 24,25 + 74,30) x (0,15 x 0,15) = </t>
  </si>
  <si>
    <t xml:space="preserve">(249,20 + 24,25 + 74,30) = </t>
  </si>
  <si>
    <t>(249,20 x 0,30) =</t>
  </si>
  <si>
    <t>(0,70 x 10) + (520 - (5,50 x 5,50)) =</t>
  </si>
  <si>
    <t>Pintura acrílica em piso cimentado (piso sextavado) duas demãos.</t>
  </si>
  <si>
    <t>(249,20 x 1,40)=</t>
  </si>
  <si>
    <t>Pavimento em Paralelepipedo sobre colchão de atreia.</t>
  </si>
  <si>
    <t>*112,00 =</t>
  </si>
  <si>
    <t>PAVIMENTO EM PARALELEPIPEDO SOBRE COLCHAO DE AREIA REJUNTADO COM ARGAMASSA DE CIMENTO E AREIA NO TRAÇO 1:3 (PEDRAS PEQUENAS 30 A 35 PECAS POR M2)</t>
  </si>
  <si>
    <t>366</t>
  </si>
  <si>
    <t>0,0230000</t>
  </si>
  <si>
    <t>367</t>
  </si>
  <si>
    <t>AREIA GROSSA - POSTO JAZIDA/FORNECEDOR (RETIRADO NA JAZIDA, SEM TRANSPORTE)</t>
  </si>
  <si>
    <t>1379</t>
  </si>
  <si>
    <t>9,1100000</t>
  </si>
  <si>
    <t>4385</t>
  </si>
  <si>
    <t>PARALELEPIPEDO GRANITICO OU BASALTICO, PARA PAVIMENTACAO, SEM FRETE,  *30 A 35* PECAS POR M2</t>
  </si>
  <si>
    <t>MIL</t>
  </si>
  <si>
    <t>0,0350000</t>
  </si>
  <si>
    <t>0,9100000</t>
  </si>
  <si>
    <t>(9 x 1,00 x 1,00 x 1,20) x 2 =</t>
  </si>
  <si>
    <t>((0,20 x 4 x 3,60 x 9)) x 2 =</t>
  </si>
  <si>
    <t>((16 x 1,10 x 9 x 0,395) + (2 x (14,45 + 9,65) x 0,395) + (2 x 4,2 x 13 x 0,395)) x 1,10 x (2) =</t>
  </si>
  <si>
    <t>((4 x 4,15 x 9 x 0,617) + (4 x (14,45+9,65) x 0,617) + ( 4 x 4,20 x 13 x 0,617)) x 1,10 =</t>
  </si>
  <si>
    <t>((33 x 0,74 x 9 x 0,109) + (198 x 0,80 x 0,109) + (34 x 0,80 x 13 x 0,109) x 1,10=</t>
  </si>
  <si>
    <t xml:space="preserve">((0,30 x 1,00 x 1,00 x 9) + (0,2 x 0,2 x 3,60 x 9) + ( 0,15 x 0,30 x (14,25 + 9,45)) + ( 0,15 x 0,20 x 4,00 x 13)) x 2 = </t>
  </si>
  <si>
    <t>((0,20 x 4 x 3,60 x 9) + ((0,30 + 0,15) x 2 x (14,45 + 9,65)) + ((0,20 + 0,15) x 2 x 4,20 x 13)) x 2 =</t>
  </si>
  <si>
    <t>(((0,30 + 0,15) x 2 x (14,45 + 9,65)) + ((0,20 + 0,15) x 2 x 4,20 x 13)) x 2 =</t>
  </si>
  <si>
    <t>((2 x 3,14 x 2,95) x 0,15 x 0,15) + (0,20 x 0,20 x 0,30 x 7)=</t>
  </si>
  <si>
    <t>((2 x 3,14 x 2,95) x 0,75)=</t>
  </si>
  <si>
    <t>(3 x 0,90 x 7 x 0,245) + ((2 x 3,14 x 2,95) x 4 x 0,245) =</t>
  </si>
  <si>
    <t>((2,00 x 3,14 x 2,95) / 0,15) x 0,50 x 0,109 =</t>
  </si>
  <si>
    <t>(0,25 x 2) x 0,60 x 7 + (0,22 + 0,22) x (2 x 3,14 x 2,95) =</t>
  </si>
  <si>
    <t>(2 x 3,14 x 2,95) x 0,60 x 2 =</t>
  </si>
  <si>
    <t>(2 x 3,14 x 2,95) x 0,60 =</t>
  </si>
  <si>
    <t>2.4.11</t>
  </si>
  <si>
    <t>2.4.12</t>
  </si>
  <si>
    <t>(2 x 3,14 x 2,95) x (0,50 + 0,08 + 0,08) =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</si>
  <si>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</si>
  <si>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</si>
  <si>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</si>
  <si>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</si>
  <si>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</si>
  <si>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</si>
  <si>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</si>
  <si>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</si>
  <si>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</si>
  <si>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INSTALAÇÃO DE PÓRTICO DE CONCRETO</t>
  </si>
  <si>
    <t>2.6.2</t>
  </si>
  <si>
    <t>2.6.3</t>
  </si>
  <si>
    <t>2.6.4</t>
  </si>
  <si>
    <t>2.6.5</t>
  </si>
  <si>
    <t>2.6.6</t>
  </si>
  <si>
    <t>INSTALAÇÃO DE QUIOSQUE</t>
  </si>
  <si>
    <t>(65 x 0,74 x 0,109) x (23)=</t>
  </si>
  <si>
    <t>(0,60 x 0,60 x 0,80) x (23)=</t>
  </si>
  <si>
    <t>((4 x 8,80 x 0,395) + (2 x 14 x 0,70 x 0,395)) x (23)=</t>
  </si>
  <si>
    <t>((0,60 x 0,60 x 0,30) + (0,20 x 0,20 x 7,80)) x (23)=</t>
  </si>
  <si>
    <t>(0,20 x 4 x 7,80) x (23)=</t>
  </si>
  <si>
    <t>(0,2 x 4 x 7,8) x (12)=</t>
  </si>
  <si>
    <t>CPU-30</t>
  </si>
  <si>
    <t>2.7.9</t>
  </si>
  <si>
    <t>2.7.10</t>
  </si>
  <si>
    <t>2.7.11</t>
  </si>
  <si>
    <t>2.7.12</t>
  </si>
  <si>
    <t>2.7.13</t>
  </si>
  <si>
    <t>2.7.14</t>
  </si>
  <si>
    <t>2.7.15</t>
  </si>
  <si>
    <t>Pintura com tinta látex PVA</t>
  </si>
  <si>
    <t>5,50 x 5,50 x 0,20 =</t>
  </si>
  <si>
    <t>(4 x 0,80 x 0,80 x 1,00) + (5,50 x 0,20 x 0,10) =</t>
  </si>
  <si>
    <t>(4 x 5,50 x 0,40) =</t>
  </si>
  <si>
    <t>(27 x 0,70 x 1,09 x 4) =</t>
  </si>
  <si>
    <t>(3,40 x 6 x 4 x 0,617) =</t>
  </si>
  <si>
    <t>(0,20 x 4 x 3,20 x 2) =</t>
  </si>
  <si>
    <t>(0,80 x 0,80 x 0,30 x 4) + (0,20 x 0,20 x 3,40 x 4) =</t>
  </si>
  <si>
    <t>(6,50 x 6,50 x 1,3) =</t>
  </si>
  <si>
    <t>(0,20 x 5,50 x 4) =</t>
  </si>
  <si>
    <t>(5,50 x 5,50) =</t>
  </si>
  <si>
    <t>REVESTIMENTO CERÂMICO PARA PISO COM PLACAS TIPO ESMALTADA EXTRA DE DIMENSÕES 45X45 CM APLICADA EM AMBIENTES DE ÁREA MAIOR QUE 10 M2. AF_06/2014</t>
  </si>
  <si>
    <t>1287</t>
  </si>
  <si>
    <t>PISO EM CERAMICA ESMALTADA EXTRA, PEI MAIOR OU IGUAL A 4, FORMATO MENOR OU IGUAL A 2025 CM2</t>
  </si>
  <si>
    <t>1,0600000</t>
  </si>
  <si>
    <t>1381</t>
  </si>
  <si>
    <t>6,1400000</t>
  </si>
  <si>
    <t>REJUNTE COLORIDO, CIMENTICIO</t>
  </si>
  <si>
    <t>0,1900000</t>
  </si>
  <si>
    <t>0,2600000</t>
  </si>
  <si>
    <t>Revestimento cerâmico para piso complacas tipo esmaltada, 45 x 45cm.</t>
  </si>
  <si>
    <t>ADITIVO ADESIVO LIQUIDO PARA ARGAMASSAS DE REVESTIMENTOS CIMENTICIOS</t>
  </si>
  <si>
    <t>0,4350000</t>
  </si>
  <si>
    <t>0,1450000</t>
  </si>
  <si>
    <t>CONTRAPISO EM ARGAMASSA TRAÇO 1:4 (CIMENTO E AREIA), PREPARO MECÂNICO COM BETONEIRA 400 L, APLICADO EM ÁREAS SECAS SOBRE LAJE, ADERIDO, ESPESSURA 2CM. AF_06/2014</t>
  </si>
  <si>
    <t>LASTRO DE CONCRETO MAGRO, APLICADO EM BLOCOS DE COROAMENTO OU SAPATAS, ESPESSURA DE 3 CM. AF_08/2017</t>
  </si>
  <si>
    <t>0,1863000</t>
  </si>
  <si>
    <t>0,0508000</t>
  </si>
  <si>
    <t>CONCRETO MAGRO PARA LASTRO, TRAÇO 1:4,5:4,5 (CIMENTO/ AREIA MÉDIA/ BRITA 1)  - PREPARO MECÂNICO COM BETONEIRA 600 L. AF_07/2016</t>
  </si>
  <si>
    <t>0,0339000</t>
  </si>
  <si>
    <t>2.7.16</t>
  </si>
  <si>
    <t>Lastro de concreto magro, espessura 3cm</t>
  </si>
  <si>
    <t>Contrapiso em argamassa, espessura 2cm</t>
  </si>
  <si>
    <t>(140,30 x 0,25) =</t>
  </si>
  <si>
    <t>*220,00=</t>
  </si>
  <si>
    <t>*500,00=</t>
  </si>
  <si>
    <t>*8,00=</t>
  </si>
  <si>
    <t>*4,00=</t>
  </si>
  <si>
    <t>1,00 =</t>
  </si>
  <si>
    <t>*4,00 =</t>
  </si>
  <si>
    <t>*200,00 =</t>
  </si>
  <si>
    <t>*253,00 =</t>
  </si>
  <si>
    <t>2.10.5</t>
  </si>
  <si>
    <t>2.10.6</t>
  </si>
  <si>
    <t>2.10.7</t>
  </si>
  <si>
    <t>2.11</t>
  </si>
  <si>
    <t>2.11.1</t>
  </si>
  <si>
    <t>2.11.2</t>
  </si>
  <si>
    <t>2.11.3</t>
  </si>
  <si>
    <t>2.11.4</t>
  </si>
  <si>
    <t>2.11.5</t>
  </si>
  <si>
    <t>2.12</t>
  </si>
  <si>
    <t>2.12.1</t>
  </si>
  <si>
    <t>2.12.2</t>
  </si>
  <si>
    <t>2.12.3</t>
  </si>
  <si>
    <t>2.12.4</t>
  </si>
  <si>
    <t>2.12.5</t>
  </si>
  <si>
    <t>2.12.6</t>
  </si>
  <si>
    <t>2.13</t>
  </si>
  <si>
    <t>2.13.1</t>
  </si>
  <si>
    <t>2.13.2</t>
  </si>
  <si>
    <t>2.13.3</t>
  </si>
  <si>
    <t>TOTAL DO SUB-ITEM 2.13</t>
  </si>
  <si>
    <t>TOTAL DO SUB-ITEM 2.12</t>
  </si>
  <si>
    <t>TOTAL DO SUB-ITEM 2.11</t>
  </si>
  <si>
    <t>*2.770,00 =</t>
  </si>
  <si>
    <t>*14,00 =</t>
  </si>
  <si>
    <t>CAMINHÃO PIPA 10.000 L TRUCADO, PESO BRUTO TOTAL 23.000 KG, CARGA ÚTIL MÁXIMA 15.935 KG, DISTÂNCIA ENTRE EIXOS 4,8 M, POTÊNCIA 230 CV, INCLUSIVE TANQUE DE AÇO PARA TRANSPORTE DE ÁGUA - CHP DIURNO. AF_06/2014</t>
  </si>
  <si>
    <t>CAMINHÃO PIPA 10.000 L TRUCADO, PESO BRUTO TOTAL 23.000 KG, CARGA ÚTIL MÁXIMA 15.935 KG, DISTÂNCIA ENTRE EIXOS 4,8 M, POTÊNCIA 230 CV, INCLUSIVE TANQUE DE AÇO PARA TRANSPORTE DE ÁGUA - CHI DIURNO. AF_06/2014</t>
  </si>
  <si>
    <t>10 x 6,00 =</t>
  </si>
  <si>
    <t>* 2770,00 =</t>
  </si>
  <si>
    <t>Aterro manual com solo argilo-arenoso e compactação mecanizada.</t>
  </si>
  <si>
    <t>Barro Alto/Ba</t>
  </si>
  <si>
    <t>Dist. da Origem à Barro Alto:</t>
  </si>
  <si>
    <t>ARGILA, ARGILA VERMELHA OU ARGILA ARENOSA (RETIRADA NA JAZIDA, SEM TRANSPORTE)</t>
  </si>
  <si>
    <t>1,2500000</t>
  </si>
  <si>
    <t>0,6590000</t>
  </si>
  <si>
    <t>COMPACTADOR DE SOLOS DE PERCUSSÃO (SOQUETE) COM MOTOR A GASOLINA 4 TEMPOS, POTÊNCIA 4 CV - CHP DIURNO. AF_08/2015</t>
  </si>
  <si>
    <t>0,2740000</t>
  </si>
  <si>
    <t>COMPACTADOR DE SOLOS DE PERCUSSÃO (SOQUETE) COM MOTOR A GASOLINA 4 TEMPOS, POTÊNCIA 4 CV - CHI DIURNO. AF_08/2015</t>
  </si>
  <si>
    <t>ATERRO MANUAL DE VALAS COM SOLO ARGILO-ARENOSO E COMPACTAÇÃO MECANIZADA. AF_05/2016</t>
  </si>
  <si>
    <t>2770,00 x 0,11 =</t>
  </si>
  <si>
    <t>((249,20 x 1,40 x 0,04) + (380,00 x 0,04) + (320,00 x 0,04) + (273,00 x 0,04) + (3,14 x 2,00 x 2,00 x 2 x 0,04)- (74,76 x 0,04))=</t>
  </si>
  <si>
    <t>CPU-09</t>
  </si>
  <si>
    <t>CPU-10</t>
  </si>
  <si>
    <t>CPU-11</t>
  </si>
  <si>
    <t>CPU-12</t>
  </si>
  <si>
    <t>CPU-35</t>
  </si>
  <si>
    <t xml:space="preserve">Motoniveladora </t>
  </si>
  <si>
    <t>Lixeira para Praça</t>
  </si>
  <si>
    <t>Banco para Praça</t>
  </si>
  <si>
    <t>Piso Direcional</t>
  </si>
  <si>
    <t>COTAÇÃO 21</t>
  </si>
  <si>
    <t>Dist. de Barro Alto ao Pov. de Gameleira</t>
  </si>
  <si>
    <t>4</t>
  </si>
  <si>
    <t>Item</t>
  </si>
  <si>
    <t>PISO PRE FABRICADO DIRECIONAL</t>
  </si>
  <si>
    <t xml:space="preserve">                      MINISTÉRIO DA INTEGRAÇÃO NACIONAL</t>
  </si>
  <si>
    <t xml:space="preserve">                      COMPANHIA DE DESENVOLVIMENTO DOS VALES DO SÃO FRANCISCO E DO PARNAÍBA</t>
  </si>
  <si>
    <t xml:space="preserve">                      2.ª GRD da 2ª SUPERINTENDÊNCIA REGIONAL- Bom Jesus da Lapa/Ba.</t>
  </si>
  <si>
    <t xml:space="preserve">                 MINISTÉRIO DA INTEGRAÇÃO NACIONAL</t>
  </si>
  <si>
    <t xml:space="preserve">                 COMPANHIA DE DESENVOLVIMENTO DOS VALES DO SÃO FRANCISCO E DO PARNAÍBA</t>
  </si>
  <si>
    <t xml:space="preserve">                 2.ª GRD da 2ª SUPERINTENDÊNCIA REGIONAL- Bom Jesus da Lapa/Ba.</t>
  </si>
  <si>
    <t xml:space="preserve">        MINISTÉRIO DA INTEGRAÇÃO NACIONAL</t>
  </si>
  <si>
    <t xml:space="preserve">        COMPANHIA DE DESENVOLVIMENTO DOS VALES DO SÃO FRANCISCO E DO PARNAÍBA</t>
  </si>
  <si>
    <t xml:space="preserve">        2.ª GRD da 2ª SUPERINTENDÊNCIA REGIONAL- Bom Jesus da Lapa/Ba.</t>
  </si>
  <si>
    <t>Pintura acrílica em piso de cimentado, duas demãos.</t>
  </si>
  <si>
    <t>Aplicação de textura acrílica</t>
  </si>
  <si>
    <t>Aplicação de massa acrílica, 02 demão</t>
  </si>
  <si>
    <t>Aplicação de pintura PVA látex, 02 demãos</t>
  </si>
  <si>
    <t>Revestimento cerâmico, em pastilha de 5 x 5cm.</t>
  </si>
  <si>
    <t>Revestimento assento do banco</t>
  </si>
  <si>
    <t>3</t>
  </si>
  <si>
    <t>Total para 3 meses:</t>
  </si>
  <si>
    <t>Execução de almoxarifado em canteiro de obra (3,00m x 4,00m).</t>
  </si>
  <si>
    <t>Placa de obra em chapa de aço galvanizada (3,00m x 2,00m).</t>
  </si>
  <si>
    <t>Administração local e Manutenção do Canteiro.</t>
  </si>
  <si>
    <t>Transporte de equipamentos - Mobilização.</t>
  </si>
  <si>
    <t>Transporte de equipamentos - Desmobilização.</t>
  </si>
  <si>
    <t>3,00 x 4,00 =</t>
  </si>
  <si>
    <t>3,00 x 2,00 =</t>
  </si>
  <si>
    <t>13,03 x 108,80 =</t>
  </si>
  <si>
    <t>OBJETO: EXECUÇÃO DE OBRAS E SERVIÇOS DE ENGENHARIA RELATIVOS À CONSTRUÇÃO DE 01 (UMA) PRAÇA NO POVOADO DE GAMELEIRA - Item I, NA ZONA RURAL DO MUNICÍPIO DE BARRO ALTO/BA, ÁREA DE ATUAÇÃO DA 2ª SUPERINTENDÊNCIA REGIONAL DA CODEVASF, NO ESTADO DA BAHIA.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</si>
</sst>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0.0000"/>
    <numFmt numFmtId="168" formatCode="&quot;R$&quot;\ #,##0.00"/>
    <numFmt numFmtId="169" formatCode="&quot;R$ &quot;#,##0.00"/>
    <numFmt numFmtId="170" formatCode="#,##0.0000000"/>
    <numFmt numFmtId="171" formatCode="#,##0.000"/>
  </numFmts>
  <fonts count="3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8"/>
      <name val="Verdana"/>
      <family val="2"/>
    </font>
    <font>
      <sz val="10"/>
      <name val="MonoMM1_ZeroNormal"/>
      <family val="3"/>
    </font>
    <font>
      <sz val="9"/>
      <name val="Verdana"/>
      <family val="2"/>
    </font>
    <font>
      <b/>
      <sz val="9"/>
      <name val="Verdana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0"/>
      <color indexed="8"/>
      <name val="Arial Narrow"/>
      <family val="2"/>
    </font>
    <font>
      <sz val="12"/>
      <color indexed="8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b/>
      <sz val="8"/>
      <name val="Verdana"/>
      <family val="2"/>
    </font>
    <font>
      <sz val="11"/>
      <color indexed="8"/>
      <name val="Arial Narrow"/>
      <family val="2"/>
    </font>
    <font>
      <b/>
      <sz val="11"/>
      <name val="MonoMM1_ZeroNormal"/>
    </font>
    <font>
      <b/>
      <sz val="11"/>
      <name val="Verdana"/>
      <family val="2"/>
    </font>
    <font>
      <sz val="10"/>
      <color rgb="FFFF000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2"/>
      <name val="MonoMM1_ZeroNormal"/>
    </font>
    <font>
      <b/>
      <sz val="8"/>
      <color indexed="8"/>
      <name val="Courier"/>
      <family val="3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8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2" fillId="0" borderId="0"/>
  </cellStyleXfs>
  <cellXfs count="299">
    <xf numFmtId="0" fontId="0" fillId="0" borderId="0" xfId="0"/>
    <xf numFmtId="0" fontId="3" fillId="0" borderId="0" xfId="0" applyFont="1"/>
    <xf numFmtId="0" fontId="2" fillId="0" borderId="0" xfId="1" applyFont="1"/>
    <xf numFmtId="0" fontId="2" fillId="0" borderId="0" xfId="1" applyFont="1" applyBorder="1"/>
    <xf numFmtId="4" fontId="2" fillId="0" borderId="0" xfId="1" applyNumberFormat="1" applyFont="1"/>
    <xf numFmtId="4" fontId="2" fillId="0" borderId="0" xfId="1" applyNumberFormat="1" applyFont="1" applyAlignment="1">
      <alignment horizontal="right"/>
    </xf>
    <xf numFmtId="0" fontId="2" fillId="0" borderId="0" xfId="0" applyFont="1"/>
    <xf numFmtId="0" fontId="0" fillId="0" borderId="0" xfId="0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2" fillId="0" borderId="0" xfId="1"/>
    <xf numFmtId="0" fontId="3" fillId="0" borderId="0" xfId="1" applyFont="1" applyBorder="1" applyAlignment="1">
      <alignment wrapText="1"/>
    </xf>
    <xf numFmtId="0" fontId="11" fillId="0" borderId="0" xfId="1" applyFont="1" applyBorder="1" applyAlignment="1">
      <alignment horizontal="center" vertical="center"/>
    </xf>
    <xf numFmtId="0" fontId="14" fillId="0" borderId="0" xfId="1" applyFont="1" applyBorder="1" applyAlignment="1">
      <alignment vertical="center"/>
    </xf>
    <xf numFmtId="0" fontId="15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2" fontId="15" fillId="0" borderId="3" xfId="1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vertical="top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0" fillId="0" borderId="0" xfId="0" applyAlignment="1">
      <alignment horizontal="center"/>
    </xf>
    <xf numFmtId="43" fontId="9" fillId="0" borderId="1" xfId="2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/>
    </xf>
    <xf numFmtId="43" fontId="4" fillId="0" borderId="1" xfId="0" applyNumberFormat="1" applyFont="1" applyBorder="1" applyAlignment="1">
      <alignment horizontal="center" vertical="center"/>
    </xf>
    <xf numFmtId="43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5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10" fontId="4" fillId="4" borderId="1" xfId="5" applyNumberFormat="1" applyFont="1" applyFill="1" applyBorder="1" applyAlignment="1">
      <alignment horizontal="center"/>
    </xf>
    <xf numFmtId="0" fontId="23" fillId="7" borderId="1" xfId="9" applyFont="1" applyFill="1" applyBorder="1" applyAlignment="1">
      <alignment horizontal="center" vertical="center" wrapText="1"/>
    </xf>
    <xf numFmtId="0" fontId="23" fillId="7" borderId="1" xfId="9" applyFont="1" applyFill="1" applyBorder="1" applyAlignment="1">
      <alignment horizontal="left" vertical="center" wrapText="1"/>
    </xf>
    <xf numFmtId="167" fontId="23" fillId="7" borderId="1" xfId="6" applyNumberFormat="1" applyFont="1" applyFill="1" applyBorder="1" applyAlignment="1">
      <alignment horizontal="center" vertical="center" wrapText="1"/>
    </xf>
    <xf numFmtId="2" fontId="23" fillId="7" borderId="1" xfId="6" applyNumberFormat="1" applyFont="1" applyFill="1" applyBorder="1" applyAlignment="1">
      <alignment horizontal="center" vertical="center" wrapText="1"/>
    </xf>
    <xf numFmtId="4" fontId="24" fillId="0" borderId="1" xfId="1" applyNumberFormat="1" applyFont="1" applyBorder="1" applyAlignment="1">
      <alignment horizontal="right" vertical="center"/>
    </xf>
    <xf numFmtId="49" fontId="18" fillId="0" borderId="14" xfId="0" applyNumberFormat="1" applyFont="1" applyBorder="1" applyAlignment="1">
      <alignment vertical="top" wrapText="1"/>
    </xf>
    <xf numFmtId="49" fontId="18" fillId="0" borderId="17" xfId="0" applyNumberFormat="1" applyFont="1" applyBorder="1" applyAlignment="1">
      <alignment vertical="top" wrapText="1"/>
    </xf>
    <xf numFmtId="0" fontId="3" fillId="0" borderId="17" xfId="0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18" xfId="0" applyBorder="1" applyAlignment="1">
      <alignment vertical="center"/>
    </xf>
    <xf numFmtId="0" fontId="3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4" fontId="2" fillId="0" borderId="0" xfId="1" applyNumberFormat="1" applyFont="1" applyBorder="1"/>
    <xf numFmtId="0" fontId="3" fillId="0" borderId="0" xfId="0" applyFont="1" applyBorder="1" applyAlignment="1">
      <alignment horizontal="left" vertical="top" wrapText="1"/>
    </xf>
    <xf numFmtId="4" fontId="2" fillId="0" borderId="20" xfId="1" applyNumberFormat="1" applyFont="1" applyBorder="1" applyAlignment="1">
      <alignment horizontal="right" vertical="center"/>
    </xf>
    <xf numFmtId="4" fontId="26" fillId="4" borderId="20" xfId="1" applyNumberFormat="1" applyFont="1" applyFill="1" applyBorder="1" applyAlignment="1">
      <alignment horizontal="right" vertical="center"/>
    </xf>
    <xf numFmtId="4" fontId="4" fillId="6" borderId="23" xfId="1" applyNumberFormat="1" applyFont="1" applyFill="1" applyBorder="1" applyAlignment="1">
      <alignment horizontal="right" vertical="center"/>
    </xf>
    <xf numFmtId="0" fontId="4" fillId="0" borderId="0" xfId="1" applyNumberFormat="1" applyFont="1" applyBorder="1" applyAlignment="1">
      <alignment horizontal="justify" vertical="center" wrapText="1"/>
    </xf>
    <xf numFmtId="0" fontId="2" fillId="0" borderId="17" xfId="1" applyFont="1" applyBorder="1"/>
    <xf numFmtId="0" fontId="2" fillId="0" borderId="0" xfId="1" applyBorder="1" applyAlignment="1">
      <alignment vertical="center"/>
    </xf>
    <xf numFmtId="0" fontId="2" fillId="0" borderId="0" xfId="1" applyBorder="1"/>
    <xf numFmtId="0" fontId="2" fillId="0" borderId="18" xfId="1" applyBorder="1"/>
    <xf numFmtId="0" fontId="3" fillId="0" borderId="17" xfId="1" applyFont="1" applyBorder="1" applyAlignment="1">
      <alignment vertical="top"/>
    </xf>
    <xf numFmtId="0" fontId="3" fillId="0" borderId="0" xfId="1" applyFont="1" applyBorder="1"/>
    <xf numFmtId="0" fontId="11" fillId="0" borderId="17" xfId="1" applyFont="1" applyBorder="1" applyAlignment="1">
      <alignment horizontal="center" vertical="center"/>
    </xf>
    <xf numFmtId="0" fontId="14" fillId="0" borderId="17" xfId="1" applyFont="1" applyBorder="1" applyAlignment="1">
      <alignment vertical="center"/>
    </xf>
    <xf numFmtId="0" fontId="14" fillId="0" borderId="17" xfId="1" applyFont="1" applyBorder="1"/>
    <xf numFmtId="0" fontId="14" fillId="0" borderId="0" xfId="1" applyFont="1" applyBorder="1"/>
    <xf numFmtId="2" fontId="14" fillId="0" borderId="0" xfId="1" applyNumberFormat="1" applyFont="1" applyBorder="1"/>
    <xf numFmtId="0" fontId="2" fillId="0" borderId="17" xfId="1" applyBorder="1"/>
    <xf numFmtId="0" fontId="15" fillId="0" borderId="0" xfId="1" applyFont="1" applyBorder="1"/>
    <xf numFmtId="4" fontId="3" fillId="0" borderId="18" xfId="1" applyNumberFormat="1" applyFont="1" applyBorder="1"/>
    <xf numFmtId="0" fontId="2" fillId="0" borderId="21" xfId="1" applyFont="1" applyBorder="1"/>
    <xf numFmtId="0" fontId="2" fillId="0" borderId="25" xfId="1" applyBorder="1"/>
    <xf numFmtId="0" fontId="2" fillId="0" borderId="25" xfId="1" applyFont="1" applyBorder="1"/>
    <xf numFmtId="0" fontId="2" fillId="0" borderId="32" xfId="1" applyBorder="1"/>
    <xf numFmtId="0" fontId="2" fillId="0" borderId="1" xfId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2" fillId="0" borderId="19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4" fontId="24" fillId="5" borderId="1" xfId="1" applyNumberFormat="1" applyFont="1" applyFill="1" applyBorder="1" applyAlignment="1">
      <alignment horizontal="right" vertical="center"/>
    </xf>
    <xf numFmtId="0" fontId="2" fillId="0" borderId="1" xfId="1" applyFont="1" applyBorder="1" applyAlignment="1">
      <alignment horizontal="center" vertical="center"/>
    </xf>
    <xf numFmtId="0" fontId="23" fillId="8" borderId="1" xfId="9" applyFont="1" applyFill="1" applyBorder="1" applyAlignment="1">
      <alignment horizontal="center" vertical="center" wrapText="1"/>
    </xf>
    <xf numFmtId="4" fontId="23" fillId="7" borderId="1" xfId="9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17" fillId="0" borderId="0" xfId="0" applyFont="1" applyBorder="1"/>
    <xf numFmtId="165" fontId="2" fillId="5" borderId="1" xfId="2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horizontal="center" vertical="center"/>
    </xf>
    <xf numFmtId="2" fontId="23" fillId="0" borderId="1" xfId="6" applyNumberFormat="1" applyFont="1" applyFill="1" applyBorder="1" applyAlignment="1">
      <alignment horizontal="center" vertical="center" wrapText="1"/>
    </xf>
    <xf numFmtId="4" fontId="24" fillId="0" borderId="1" xfId="1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168" fontId="2" fillId="5" borderId="1" xfId="0" applyNumberFormat="1" applyFont="1" applyFill="1" applyBorder="1" applyAlignment="1">
      <alignment horizontal="center" vertical="center"/>
    </xf>
    <xf numFmtId="168" fontId="30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165" fontId="2" fillId="5" borderId="1" xfId="2" applyFont="1" applyFill="1" applyBorder="1" applyAlignment="1">
      <alignment horizontal="right" vertical="top" wrapText="1"/>
    </xf>
    <xf numFmtId="165" fontId="2" fillId="5" borderId="1" xfId="2" applyFont="1" applyFill="1" applyBorder="1" applyAlignment="1">
      <alignment horizontal="right" vertical="center" wrapText="1"/>
    </xf>
    <xf numFmtId="165" fontId="2" fillId="5" borderId="7" xfId="2" applyFont="1" applyFill="1" applyBorder="1" applyAlignment="1">
      <alignment horizontal="right" vertical="center" wrapText="1"/>
    </xf>
    <xf numFmtId="0" fontId="2" fillId="0" borderId="19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4" fontId="27" fillId="10" borderId="1" xfId="1" applyNumberFormat="1" applyFont="1" applyFill="1" applyBorder="1" applyAlignment="1">
      <alignment horizontal="right" vertical="center"/>
    </xf>
    <xf numFmtId="170" fontId="23" fillId="7" borderId="1" xfId="9" applyNumberFormat="1" applyFont="1" applyFill="1" applyBorder="1" applyAlignment="1">
      <alignment horizontal="center" vertical="center" wrapText="1"/>
    </xf>
    <xf numFmtId="2" fontId="23" fillId="5" borderId="1" xfId="6" applyNumberFormat="1" applyFont="1" applyFill="1" applyBorder="1" applyAlignment="1">
      <alignment horizontal="center" vertical="center" wrapText="1"/>
    </xf>
    <xf numFmtId="0" fontId="32" fillId="11" borderId="1" xfId="9" applyFont="1" applyFill="1" applyBorder="1" applyAlignment="1">
      <alignment horizontal="center" vertical="center" wrapText="1"/>
    </xf>
    <xf numFmtId="0" fontId="32" fillId="11" borderId="1" xfId="9" applyFont="1" applyFill="1" applyBorder="1" applyAlignment="1">
      <alignment horizontal="left" vertical="center" wrapText="1"/>
    </xf>
    <xf numFmtId="167" fontId="32" fillId="11" borderId="1" xfId="6" applyNumberFormat="1" applyFont="1" applyFill="1" applyBorder="1" applyAlignment="1">
      <alignment horizontal="center" vertical="center" wrapText="1"/>
    </xf>
    <xf numFmtId="10" fontId="2" fillId="0" borderId="0" xfId="1" applyNumberFormat="1" applyFont="1"/>
    <xf numFmtId="0" fontId="3" fillId="3" borderId="19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4" fontId="3" fillId="3" borderId="20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49" fontId="18" fillId="0" borderId="40" xfId="0" applyNumberFormat="1" applyFont="1" applyBorder="1" applyAlignment="1">
      <alignment vertical="top" wrapText="1"/>
    </xf>
    <xf numFmtId="49" fontId="18" fillId="0" borderId="42" xfId="0" applyNumberFormat="1" applyFont="1" applyBorder="1" applyAlignment="1">
      <alignment vertical="top" wrapText="1"/>
    </xf>
    <xf numFmtId="0" fontId="0" fillId="0" borderId="42" xfId="0" applyBorder="1"/>
    <xf numFmtId="0" fontId="0" fillId="0" borderId="0" xfId="0" applyBorder="1" applyAlignment="1">
      <alignment horizontal="center"/>
    </xf>
    <xf numFmtId="49" fontId="6" fillId="0" borderId="42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165" fontId="0" fillId="0" borderId="1" xfId="2" applyFont="1" applyBorder="1" applyAlignment="1">
      <alignment horizontal="center"/>
    </xf>
    <xf numFmtId="165" fontId="0" fillId="0" borderId="7" xfId="2" applyFont="1" applyBorder="1" applyAlignment="1"/>
    <xf numFmtId="4" fontId="2" fillId="5" borderId="20" xfId="1" applyNumberFormat="1" applyFont="1" applyFill="1" applyBorder="1" applyAlignment="1">
      <alignment horizontal="right" vertical="center"/>
    </xf>
    <xf numFmtId="0" fontId="2" fillId="0" borderId="19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8" fillId="5" borderId="33" xfId="1" applyFont="1" applyFill="1" applyBorder="1" applyAlignment="1">
      <alignment horizontal="center" vertical="center"/>
    </xf>
    <xf numFmtId="0" fontId="28" fillId="5" borderId="34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4" fontId="4" fillId="6" borderId="44" xfId="1" applyNumberFormat="1" applyFont="1" applyFill="1" applyBorder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8" fillId="5" borderId="17" xfId="1" applyFont="1" applyFill="1" applyBorder="1" applyAlignment="1">
      <alignment horizontal="center" vertical="center"/>
    </xf>
    <xf numFmtId="0" fontId="28" fillId="5" borderId="0" xfId="1" applyFont="1" applyFill="1" applyBorder="1" applyAlignment="1">
      <alignment horizontal="center" vertical="center"/>
    </xf>
    <xf numFmtId="165" fontId="0" fillId="5" borderId="5" xfId="2" applyFont="1" applyFill="1" applyBorder="1" applyAlignment="1"/>
    <xf numFmtId="0" fontId="0" fillId="0" borderId="5" xfId="0" applyBorder="1"/>
    <xf numFmtId="0" fontId="0" fillId="0" borderId="0" xfId="0" quotePrefix="1" applyAlignment="1">
      <alignment vertical="center"/>
    </xf>
    <xf numFmtId="0" fontId="0" fillId="0" borderId="35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2" fontId="15" fillId="5" borderId="0" xfId="1" applyNumberFormat="1" applyFont="1" applyFill="1" applyBorder="1"/>
    <xf numFmtId="169" fontId="2" fillId="5" borderId="1" xfId="2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3" fillId="8" borderId="1" xfId="9" applyFont="1" applyFill="1" applyBorder="1" applyAlignment="1">
      <alignment horizontal="left" vertical="center" wrapText="1"/>
    </xf>
    <xf numFmtId="171" fontId="23" fillId="7" borderId="1" xfId="9" applyNumberFormat="1" applyFont="1" applyFill="1" applyBorder="1" applyAlignment="1">
      <alignment horizontal="center" vertical="center" wrapText="1"/>
    </xf>
    <xf numFmtId="0" fontId="10" fillId="5" borderId="1" xfId="1" applyFont="1" applyFill="1" applyBorder="1" applyAlignment="1">
      <alignment horizontal="center" vertical="center"/>
    </xf>
    <xf numFmtId="165" fontId="2" fillId="5" borderId="1" xfId="2" applyFont="1" applyFill="1" applyBorder="1" applyAlignment="1">
      <alignment horizontal="center" vertical="center"/>
    </xf>
    <xf numFmtId="165" fontId="9" fillId="5" borderId="1" xfId="2" applyFont="1" applyFill="1" applyBorder="1" applyAlignment="1">
      <alignment horizontal="center"/>
    </xf>
    <xf numFmtId="165" fontId="0" fillId="5" borderId="1" xfId="2" applyFont="1" applyFill="1" applyBorder="1" applyAlignment="1">
      <alignment horizontal="center"/>
    </xf>
    <xf numFmtId="165" fontId="0" fillId="5" borderId="7" xfId="2" applyFont="1" applyFill="1" applyBorder="1" applyAlignment="1"/>
    <xf numFmtId="2" fontId="14" fillId="5" borderId="0" xfId="1" applyNumberFormat="1" applyFont="1" applyFill="1" applyBorder="1"/>
    <xf numFmtId="0" fontId="3" fillId="0" borderId="0" xfId="0" applyFont="1" applyBorder="1" applyAlignment="1">
      <alignment horizontal="left" wrapText="1"/>
    </xf>
    <xf numFmtId="4" fontId="2" fillId="5" borderId="1" xfId="1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40" xfId="0" applyBorder="1"/>
    <xf numFmtId="0" fontId="0" fillId="0" borderId="33" xfId="0" applyBorder="1"/>
    <xf numFmtId="0" fontId="0" fillId="0" borderId="43" xfId="0" applyBorder="1"/>
    <xf numFmtId="0" fontId="4" fillId="0" borderId="4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41" xfId="0" applyBorder="1"/>
    <xf numFmtId="49" fontId="19" fillId="0" borderId="33" xfId="0" applyNumberFormat="1" applyFont="1" applyBorder="1" applyAlignment="1">
      <alignment horizontal="left" vertical="top" wrapText="1"/>
    </xf>
    <xf numFmtId="0" fontId="0" fillId="0" borderId="41" xfId="0" applyBorder="1" applyAlignment="1">
      <alignment vertical="center"/>
    </xf>
    <xf numFmtId="0" fontId="2" fillId="0" borderId="42" xfId="0" applyFont="1" applyBorder="1" applyAlignment="1">
      <alignment vertical="center"/>
    </xf>
    <xf numFmtId="0" fontId="0" fillId="0" borderId="43" xfId="0" applyBorder="1" applyAlignment="1">
      <alignment vertical="center"/>
    </xf>
    <xf numFmtId="169" fontId="2" fillId="0" borderId="1" xfId="2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1" xfId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47" xfId="1" applyFont="1" applyBorder="1" applyAlignment="1">
      <alignment horizontal="center" vertical="center"/>
    </xf>
    <xf numFmtId="0" fontId="2" fillId="0" borderId="22" xfId="1" applyFont="1" applyBorder="1" applyAlignment="1">
      <alignment horizontal="left" vertical="center" wrapText="1"/>
    </xf>
    <xf numFmtId="0" fontId="2" fillId="0" borderId="22" xfId="1" applyFont="1" applyFill="1" applyBorder="1" applyAlignment="1">
      <alignment horizontal="center" vertical="center"/>
    </xf>
    <xf numFmtId="165" fontId="2" fillId="5" borderId="22" xfId="2" applyFont="1" applyFill="1" applyBorder="1" applyAlignment="1">
      <alignment horizontal="right" vertical="center" wrapText="1"/>
    </xf>
    <xf numFmtId="4" fontId="2" fillId="5" borderId="23" xfId="1" applyNumberFormat="1" applyFont="1" applyFill="1" applyBorder="1" applyAlignment="1">
      <alignment horizontal="right" vertical="center"/>
    </xf>
    <xf numFmtId="43" fontId="9" fillId="0" borderId="20" xfId="2" applyNumberFormat="1" applyFont="1" applyBorder="1" applyAlignment="1">
      <alignment horizontal="center" vertical="center"/>
    </xf>
    <xf numFmtId="10" fontId="4" fillId="4" borderId="20" xfId="5" applyNumberFormat="1" applyFont="1" applyFill="1" applyBorder="1" applyAlignment="1">
      <alignment horizontal="center"/>
    </xf>
    <xf numFmtId="0" fontId="2" fillId="0" borderId="21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4" fontId="4" fillId="0" borderId="22" xfId="1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28" fillId="0" borderId="1" xfId="1" applyFont="1" applyFill="1" applyBorder="1" applyAlignment="1">
      <alignment horizontal="center" vertical="center"/>
    </xf>
    <xf numFmtId="0" fontId="28" fillId="0" borderId="20" xfId="1" applyFont="1" applyFill="1" applyBorder="1" applyAlignment="1">
      <alignment horizontal="center" vertical="center"/>
    </xf>
    <xf numFmtId="0" fontId="28" fillId="0" borderId="19" xfId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35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center"/>
    </xf>
    <xf numFmtId="0" fontId="28" fillId="0" borderId="36" xfId="1" applyFont="1" applyBorder="1" applyAlignment="1">
      <alignment horizontal="center" vertical="center"/>
    </xf>
    <xf numFmtId="0" fontId="28" fillId="0" borderId="33" xfId="1" applyFont="1" applyBorder="1" applyAlignment="1">
      <alignment horizontal="center" vertical="center"/>
    </xf>
    <xf numFmtId="0" fontId="28" fillId="0" borderId="41" xfId="1" applyFont="1" applyBorder="1" applyAlignment="1">
      <alignment horizontal="center" vertical="center"/>
    </xf>
    <xf numFmtId="0" fontId="28" fillId="0" borderId="27" xfId="1" applyFont="1" applyBorder="1" applyAlignment="1">
      <alignment horizontal="center" vertical="center"/>
    </xf>
    <xf numFmtId="0" fontId="28" fillId="0" borderId="2" xfId="1" applyFont="1" applyBorder="1" applyAlignment="1">
      <alignment horizontal="center" vertical="center"/>
    </xf>
    <xf numFmtId="0" fontId="28" fillId="0" borderId="45" xfId="1" applyFont="1" applyBorder="1" applyAlignment="1">
      <alignment horizontal="center" vertical="center"/>
    </xf>
    <xf numFmtId="49" fontId="25" fillId="0" borderId="0" xfId="0" applyNumberFormat="1" applyFont="1" applyBorder="1" applyAlignment="1">
      <alignment horizontal="left" vertical="top" wrapText="1"/>
    </xf>
    <xf numFmtId="0" fontId="17" fillId="0" borderId="4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2" fillId="0" borderId="2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top" wrapText="1"/>
    </xf>
    <xf numFmtId="0" fontId="3" fillId="0" borderId="42" xfId="1" applyFont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top" wrapText="1"/>
    </xf>
    <xf numFmtId="0" fontId="8" fillId="2" borderId="4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3" fontId="4" fillId="0" borderId="7" xfId="0" applyNumberFormat="1" applyFont="1" applyBorder="1" applyAlignment="1">
      <alignment horizontal="center"/>
    </xf>
    <xf numFmtId="43" fontId="4" fillId="0" borderId="29" xfId="0" applyNumberFormat="1" applyFont="1" applyBorder="1" applyAlignment="1">
      <alignment horizontal="center"/>
    </xf>
    <xf numFmtId="43" fontId="4" fillId="0" borderId="8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9" fontId="19" fillId="0" borderId="15" xfId="0" applyNumberFormat="1" applyFont="1" applyBorder="1" applyAlignment="1">
      <alignment horizontal="center" vertical="top" wrapText="1"/>
    </xf>
    <xf numFmtId="49" fontId="19" fillId="0" borderId="16" xfId="0" applyNumberFormat="1" applyFont="1" applyBorder="1" applyAlignment="1">
      <alignment horizontal="center" vertical="top" wrapText="1"/>
    </xf>
    <xf numFmtId="49" fontId="19" fillId="0" borderId="18" xfId="0" applyNumberFormat="1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31" fillId="9" borderId="37" xfId="1" applyFont="1" applyFill="1" applyBorder="1" applyAlignment="1">
      <alignment horizontal="center" vertical="center"/>
    </xf>
    <xf numFmtId="0" fontId="31" fillId="9" borderId="38" xfId="1" applyFont="1" applyFill="1" applyBorder="1" applyAlignment="1">
      <alignment horizontal="center" vertical="center"/>
    </xf>
    <xf numFmtId="0" fontId="31" fillId="9" borderId="39" xfId="1" applyFont="1" applyFill="1" applyBorder="1" applyAlignment="1">
      <alignment horizontal="center" vertical="center"/>
    </xf>
    <xf numFmtId="0" fontId="13" fillId="9" borderId="1" xfId="1" applyFont="1" applyFill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" fontId="4" fillId="0" borderId="30" xfId="1" applyNumberFormat="1" applyFont="1" applyBorder="1" applyAlignment="1">
      <alignment horizontal="center" vertical="center"/>
    </xf>
    <xf numFmtId="4" fontId="4" fillId="0" borderId="31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horizontal="left"/>
    </xf>
    <xf numFmtId="0" fontId="8" fillId="0" borderId="17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6" fillId="0" borderId="17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8" xfId="1" applyFont="1" applyBorder="1" applyAlignment="1">
      <alignment horizontal="center" vertical="center" wrapText="1"/>
    </xf>
    <xf numFmtId="0" fontId="24" fillId="0" borderId="4" xfId="1" applyFont="1" applyBorder="1" applyAlignment="1">
      <alignment horizontal="right" vertical="center"/>
    </xf>
    <xf numFmtId="0" fontId="24" fillId="0" borderId="5" xfId="1" applyFont="1" applyBorder="1" applyAlignment="1">
      <alignment horizontal="right" vertical="center"/>
    </xf>
    <xf numFmtId="0" fontId="24" fillId="0" borderId="6" xfId="1" applyFont="1" applyBorder="1" applyAlignment="1">
      <alignment horizontal="right" vertical="center"/>
    </xf>
    <xf numFmtId="0" fontId="2" fillId="0" borderId="33" xfId="0" applyFont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4" fillId="0" borderId="4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</cellXfs>
  <cellStyles count="10">
    <cellStyle name="Moeda" xfId="6" builtinId="4"/>
    <cellStyle name="Moeda 2" xfId="4"/>
    <cellStyle name="Normal" xfId="0" builtinId="0"/>
    <cellStyle name="Normal 2" xfId="1"/>
    <cellStyle name="Normal 3" xfId="7"/>
    <cellStyle name="Normal_Pesquisa no referencial 10 de maio de 2013" xfId="9"/>
    <cellStyle name="Porcentagem" xfId="5" builtinId="5"/>
    <cellStyle name="Separador de milhares 2" xfId="3"/>
    <cellStyle name="Vírgula" xfId="2" builtinId="3"/>
    <cellStyle name="Vírgula 2" xfId="8"/>
  </cellStyles>
  <dxfs count="4167">
    <dxf>
      <font>
        <b/>
        <i val="0"/>
        <condense val="0"/>
        <extend val="0"/>
      </font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22112</xdr:rowOff>
    </xdr:from>
    <xdr:to>
      <xdr:col>2</xdr:col>
      <xdr:colOff>207467</xdr:colOff>
      <xdr:row>1</xdr:row>
      <xdr:rowOff>123825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22112"/>
          <a:ext cx="1645741" cy="3303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1876425</xdr:colOff>
      <xdr:row>3</xdr:row>
      <xdr:rowOff>38100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24384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11681</xdr:colOff>
      <xdr:row>0</xdr:row>
      <xdr:rowOff>20667</xdr:rowOff>
    </xdr:from>
    <xdr:to>
      <xdr:col>1</xdr:col>
      <xdr:colOff>1599481</xdr:colOff>
      <xdr:row>2</xdr:row>
      <xdr:rowOff>26958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1" y="20667"/>
          <a:ext cx="2206925" cy="46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11681</xdr:colOff>
      <xdr:row>0</xdr:row>
      <xdr:rowOff>20667</xdr:rowOff>
    </xdr:from>
    <xdr:to>
      <xdr:col>1</xdr:col>
      <xdr:colOff>1599481</xdr:colOff>
      <xdr:row>2</xdr:row>
      <xdr:rowOff>26958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1" y="20667"/>
          <a:ext cx="2207824" cy="4555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11682</xdr:colOff>
      <xdr:row>0</xdr:row>
      <xdr:rowOff>0</xdr:rowOff>
    </xdr:from>
    <xdr:to>
      <xdr:col>1</xdr:col>
      <xdr:colOff>1135632</xdr:colOff>
      <xdr:row>2</xdr:row>
      <xdr:rowOff>133170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2" y="0"/>
          <a:ext cx="1734988" cy="4566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2</xdr:col>
      <xdr:colOff>613834</xdr:colOff>
      <xdr:row>2</xdr:row>
      <xdr:rowOff>104775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44450"/>
          <a:ext cx="2347384" cy="384175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2</xdr:col>
      <xdr:colOff>790575</xdr:colOff>
      <xdr:row>3</xdr:row>
      <xdr:rowOff>0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0"/>
          <a:ext cx="2552700" cy="485775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showGridLines="0" tabSelected="1" view="pageBreakPreview" zoomScale="112" zoomScaleNormal="100" zoomScaleSheetLayoutView="112" workbookViewId="0">
      <selection activeCell="A10" sqref="A10:G10"/>
    </sheetView>
  </sheetViews>
  <sheetFormatPr defaultRowHeight="12.75"/>
  <cols>
    <col min="1" max="1" width="8.140625" style="2" customWidth="1"/>
    <col min="2" max="2" width="12.5703125" style="2" customWidth="1"/>
    <col min="3" max="3" width="63" style="2" customWidth="1"/>
    <col min="4" max="4" width="6.140625" style="2" customWidth="1"/>
    <col min="5" max="5" width="16.140625" style="4" customWidth="1"/>
    <col min="6" max="6" width="15.7109375" style="4" customWidth="1"/>
    <col min="7" max="7" width="16.140625" style="5" customWidth="1"/>
    <col min="8" max="8" width="9.140625" style="2"/>
    <col min="9" max="9" width="10.140625" style="2" bestFit="1" customWidth="1"/>
    <col min="10" max="16384" width="9.140625" style="2"/>
  </cols>
  <sheetData>
    <row r="1" spans="1:12" s="7" customFormat="1" ht="18" customHeight="1">
      <c r="A1" s="21"/>
      <c r="B1" s="21"/>
      <c r="C1" s="225" t="s">
        <v>1010</v>
      </c>
      <c r="D1" s="225"/>
      <c r="E1" s="225"/>
      <c r="F1" s="225"/>
      <c r="G1" s="225"/>
    </row>
    <row r="2" spans="1:12" s="7" customFormat="1" ht="18" customHeight="1">
      <c r="A2" s="21"/>
      <c r="B2" s="21"/>
      <c r="C2" s="225" t="s">
        <v>1011</v>
      </c>
      <c r="D2" s="225"/>
      <c r="E2" s="225"/>
      <c r="F2" s="225"/>
      <c r="G2" s="225"/>
    </row>
    <row r="3" spans="1:12" s="7" customFormat="1" ht="18" customHeight="1">
      <c r="A3" s="21"/>
      <c r="B3" s="21"/>
      <c r="C3" s="225" t="s">
        <v>1012</v>
      </c>
      <c r="D3" s="225"/>
      <c r="E3" s="225"/>
      <c r="F3" s="225"/>
      <c r="G3" s="225"/>
    </row>
    <row r="4" spans="1:12" s="14" customFormat="1">
      <c r="A4" s="71"/>
      <c r="B4" s="71"/>
      <c r="C4" s="41"/>
      <c r="D4" s="42"/>
      <c r="E4" s="12"/>
      <c r="F4" s="11"/>
      <c r="G4" s="11"/>
    </row>
    <row r="5" spans="1:12" customFormat="1" ht="40.5" customHeight="1">
      <c r="A5" s="229" t="s">
        <v>1029</v>
      </c>
      <c r="B5" s="229"/>
      <c r="C5" s="229"/>
      <c r="D5" s="229"/>
      <c r="E5" s="229"/>
      <c r="F5" s="229"/>
      <c r="G5" s="229"/>
    </row>
    <row r="6" spans="1:12" customFormat="1" ht="3" customHeight="1">
      <c r="A6" s="44"/>
      <c r="B6" s="44"/>
      <c r="C6" s="47"/>
      <c r="D6" s="47"/>
      <c r="E6" s="45"/>
      <c r="F6" s="44"/>
      <c r="G6" s="10"/>
    </row>
    <row r="7" spans="1:12" customFormat="1" ht="12.75" customHeight="1">
      <c r="A7" s="230" t="s">
        <v>418</v>
      </c>
      <c r="B7" s="230"/>
      <c r="C7" s="230"/>
      <c r="D7" s="230" t="s">
        <v>51</v>
      </c>
      <c r="E7" s="230"/>
      <c r="F7" s="230"/>
      <c r="G7" s="230"/>
    </row>
    <row r="8" spans="1:12" ht="12.75" customHeight="1">
      <c r="A8" s="230" t="s">
        <v>470</v>
      </c>
      <c r="B8" s="230"/>
      <c r="C8" s="230"/>
      <c r="D8" s="51"/>
      <c r="E8" s="51"/>
      <c r="F8" s="51"/>
      <c r="G8" s="51"/>
    </row>
    <row r="9" spans="1:12" ht="12.75" customHeight="1">
      <c r="A9" s="172"/>
      <c r="B9" s="172"/>
      <c r="C9" s="172"/>
      <c r="D9" s="51"/>
      <c r="E9" s="51"/>
      <c r="F9" s="51"/>
      <c r="G9" s="51"/>
    </row>
    <row r="10" spans="1:12" ht="21" customHeight="1">
      <c r="A10" s="226" t="s">
        <v>27</v>
      </c>
      <c r="B10" s="227"/>
      <c r="C10" s="227"/>
      <c r="D10" s="227"/>
      <c r="E10" s="227"/>
      <c r="F10" s="227"/>
      <c r="G10" s="228"/>
    </row>
    <row r="11" spans="1:12" ht="27" customHeight="1">
      <c r="A11" s="118" t="s">
        <v>49</v>
      </c>
      <c r="B11" s="119" t="s">
        <v>64</v>
      </c>
      <c r="C11" s="120" t="s">
        <v>1</v>
      </c>
      <c r="D11" s="121" t="s">
        <v>2</v>
      </c>
      <c r="E11" s="122" t="s">
        <v>86</v>
      </c>
      <c r="F11" s="122" t="s">
        <v>677</v>
      </c>
      <c r="G11" s="123" t="s">
        <v>3</v>
      </c>
    </row>
    <row r="12" spans="1:12" ht="20.100000000000001" customHeight="1">
      <c r="A12" s="73">
        <v>1</v>
      </c>
      <c r="B12" s="206" t="s">
        <v>4</v>
      </c>
      <c r="C12" s="206"/>
      <c r="D12" s="211"/>
      <c r="E12" s="211"/>
      <c r="F12" s="211"/>
      <c r="G12" s="212"/>
    </row>
    <row r="13" spans="1:12" ht="18" customHeight="1">
      <c r="A13" s="72" t="s">
        <v>66</v>
      </c>
      <c r="B13" s="166" t="str">
        <f>'CPU 01'!A13</f>
        <v>CPU-01</v>
      </c>
      <c r="C13" s="22" t="s">
        <v>1023</v>
      </c>
      <c r="D13" s="75" t="s">
        <v>24</v>
      </c>
      <c r="E13" s="167">
        <f>'MC - Serviços Prelimiares'!E9</f>
        <v>100</v>
      </c>
      <c r="F13" s="173">
        <f>'CPU 01'!G20</f>
        <v>202.57</v>
      </c>
      <c r="G13" s="48">
        <f>ROUND(E13*F13,2)</f>
        <v>20257</v>
      </c>
      <c r="I13" s="117">
        <f>G13/G140</f>
        <v>6.2639663303692583E-2</v>
      </c>
      <c r="J13" s="2">
        <f>G13/3</f>
        <v>6752.333333333333</v>
      </c>
      <c r="K13" s="2">
        <f>G13/3</f>
        <v>6752.333333333333</v>
      </c>
      <c r="L13" s="2">
        <f>G13/3</f>
        <v>6752.333333333333</v>
      </c>
    </row>
    <row r="14" spans="1:12" ht="18" customHeight="1">
      <c r="A14" s="106" t="s">
        <v>67</v>
      </c>
      <c r="B14" s="166" t="str">
        <f>'CPU 01'!A22</f>
        <v>CPU-02</v>
      </c>
      <c r="C14" s="22" t="s">
        <v>1021</v>
      </c>
      <c r="D14" s="75" t="s">
        <v>14</v>
      </c>
      <c r="E14" s="167">
        <f>'MC - Serviços Prelimiares'!E10</f>
        <v>12</v>
      </c>
      <c r="F14" s="173">
        <f>'CPU 01'!G67</f>
        <v>658.8</v>
      </c>
      <c r="G14" s="48">
        <f>ROUND(E14*F14,2)</f>
        <v>7905.6</v>
      </c>
      <c r="J14" s="4">
        <f>G14</f>
        <v>7905.6</v>
      </c>
    </row>
    <row r="15" spans="1:12" ht="18" customHeight="1">
      <c r="A15" s="106" t="s">
        <v>68</v>
      </c>
      <c r="B15" s="166" t="str">
        <f>'CPU 01'!A69</f>
        <v>CPU-03</v>
      </c>
      <c r="C15" s="22" t="s">
        <v>1024</v>
      </c>
      <c r="D15" s="75" t="s">
        <v>44</v>
      </c>
      <c r="E15" s="167">
        <f>'MC - Serviços Prelimiares'!E11</f>
        <v>1417.66</v>
      </c>
      <c r="F15" s="173">
        <f>'CPU 01'!G73</f>
        <v>0.93</v>
      </c>
      <c r="G15" s="48">
        <f>ROUND(E15*F15,2)</f>
        <v>1318.42</v>
      </c>
      <c r="J15" s="4">
        <f>G15</f>
        <v>1318.42</v>
      </c>
    </row>
    <row r="16" spans="1:12" ht="18" customHeight="1">
      <c r="A16" s="106" t="s">
        <v>96</v>
      </c>
      <c r="B16" s="166" t="str">
        <f>'CPU 01'!A69</f>
        <v>CPU-03</v>
      </c>
      <c r="C16" s="22" t="s">
        <v>1025</v>
      </c>
      <c r="D16" s="108" t="s">
        <v>44</v>
      </c>
      <c r="E16" s="167">
        <f>'MC - Serviços Prelimiares'!E12</f>
        <v>1417.66</v>
      </c>
      <c r="F16" s="173">
        <f>'CPU 01'!G73</f>
        <v>0.93</v>
      </c>
      <c r="G16" s="48">
        <f>ROUND(E16*F16,2)</f>
        <v>1318.42</v>
      </c>
      <c r="L16" s="4">
        <f>G16</f>
        <v>1318.42</v>
      </c>
    </row>
    <row r="17" spans="1:12" ht="18" customHeight="1">
      <c r="A17" s="106" t="s">
        <v>468</v>
      </c>
      <c r="B17" s="166" t="str">
        <f>'CPU 01'!A75</f>
        <v>CPU-04</v>
      </c>
      <c r="C17" s="22" t="s">
        <v>1022</v>
      </c>
      <c r="D17" s="31" t="s">
        <v>14</v>
      </c>
      <c r="E17" s="167">
        <f>'MC - Serviços Prelimiares'!E13</f>
        <v>6</v>
      </c>
      <c r="F17" s="173">
        <f>'CPU 01'!G85</f>
        <v>362.94</v>
      </c>
      <c r="G17" s="48">
        <f>ROUND(E17*F17,2)</f>
        <v>2177.64</v>
      </c>
      <c r="J17" s="4">
        <f>G17</f>
        <v>2177.64</v>
      </c>
    </row>
    <row r="18" spans="1:12" ht="20.100000000000001" customHeight="1">
      <c r="A18" s="213"/>
      <c r="B18" s="214"/>
      <c r="C18" s="214"/>
      <c r="D18" s="205" t="s">
        <v>97</v>
      </c>
      <c r="E18" s="205"/>
      <c r="F18" s="205"/>
      <c r="G18" s="49">
        <f>SUM(G13:G17)</f>
        <v>32977.079999999994</v>
      </c>
      <c r="J18" s="2">
        <f>SUM(J13:J17)</f>
        <v>18153.993333333336</v>
      </c>
      <c r="K18" s="2">
        <f>SUM(K13:K17)</f>
        <v>6752.333333333333</v>
      </c>
      <c r="L18" s="2">
        <f>SUM(L13:L17)</f>
        <v>8070.7533333333331</v>
      </c>
    </row>
    <row r="19" spans="1:12" ht="20.100000000000001" customHeight="1">
      <c r="A19" s="73">
        <v>2</v>
      </c>
      <c r="B19" s="206" t="s">
        <v>833</v>
      </c>
      <c r="C19" s="206"/>
      <c r="D19" s="211"/>
      <c r="E19" s="211"/>
      <c r="F19" s="211"/>
      <c r="G19" s="212"/>
      <c r="J19" s="117">
        <f>J18/G18</f>
        <v>0.55050335970720687</v>
      </c>
      <c r="K19" s="117">
        <f>K18/G18</f>
        <v>0.20475837561522531</v>
      </c>
      <c r="L19" s="117">
        <f>L18/G18</f>
        <v>0.24473826467756801</v>
      </c>
    </row>
    <row r="20" spans="1:12" ht="20.100000000000001" customHeight="1">
      <c r="A20" s="73" t="s">
        <v>69</v>
      </c>
      <c r="B20" s="206" t="s">
        <v>486</v>
      </c>
      <c r="C20" s="206"/>
      <c r="D20" s="211"/>
      <c r="E20" s="211"/>
      <c r="F20" s="211"/>
      <c r="G20" s="212"/>
    </row>
    <row r="21" spans="1:12" ht="27" customHeight="1">
      <c r="A21" s="140" t="s">
        <v>681</v>
      </c>
      <c r="B21" s="166" t="str">
        <f>'CPU 02'!A13</f>
        <v>CPU-05</v>
      </c>
      <c r="C21" s="22" t="s">
        <v>834</v>
      </c>
      <c r="D21" s="98" t="s">
        <v>0</v>
      </c>
      <c r="E21" s="167">
        <f>'MC - Praça da Gameleira'!E9</f>
        <v>2770</v>
      </c>
      <c r="F21" s="173">
        <f>'CPU 02'!G18</f>
        <v>0.67</v>
      </c>
      <c r="G21" s="48">
        <f t="shared" ref="G21:G25" si="0">ROUND(E21*F21,2)</f>
        <v>1855.9</v>
      </c>
    </row>
    <row r="22" spans="1:12" ht="18" customHeight="1">
      <c r="A22" s="145" t="s">
        <v>682</v>
      </c>
      <c r="B22" s="166" t="str">
        <f>'CPU 02'!A20</f>
        <v>CPU-06</v>
      </c>
      <c r="C22" s="22" t="s">
        <v>71</v>
      </c>
      <c r="D22" s="75" t="s">
        <v>0</v>
      </c>
      <c r="E22" s="167">
        <f>'MC - Praça da Gameleira'!E10</f>
        <v>60</v>
      </c>
      <c r="F22" s="173">
        <f>'CPU 02'!G26</f>
        <v>4.97</v>
      </c>
      <c r="G22" s="48">
        <f t="shared" si="0"/>
        <v>298.2</v>
      </c>
    </row>
    <row r="23" spans="1:12" ht="27" customHeight="1">
      <c r="A23" s="145" t="s">
        <v>683</v>
      </c>
      <c r="B23" s="166" t="str">
        <f>'CPU 02'!A28</f>
        <v>CPU-07</v>
      </c>
      <c r="C23" s="22" t="s">
        <v>70</v>
      </c>
      <c r="D23" s="75" t="s">
        <v>0</v>
      </c>
      <c r="E23" s="167">
        <f>'MC - Praça da Gameleira'!E11</f>
        <v>60</v>
      </c>
      <c r="F23" s="173">
        <f>'CPU 02'!G32</f>
        <v>7.64</v>
      </c>
      <c r="G23" s="48">
        <f t="shared" si="0"/>
        <v>458.4</v>
      </c>
    </row>
    <row r="24" spans="1:12" ht="18" customHeight="1">
      <c r="A24" s="145" t="s">
        <v>684</v>
      </c>
      <c r="B24" s="166" t="str">
        <f>'CPU 02'!A34</f>
        <v>CPU-08</v>
      </c>
      <c r="C24" s="22" t="s">
        <v>429</v>
      </c>
      <c r="D24" s="85" t="s">
        <v>14</v>
      </c>
      <c r="E24" s="167">
        <f>'MC - Praça da Gameleira'!E12</f>
        <v>2770</v>
      </c>
      <c r="F24" s="173">
        <f>'CPU 02'!G43</f>
        <v>0.52</v>
      </c>
      <c r="G24" s="48">
        <f t="shared" si="0"/>
        <v>1440.4</v>
      </c>
    </row>
    <row r="25" spans="1:12" ht="18" customHeight="1">
      <c r="A25" s="145" t="s">
        <v>685</v>
      </c>
      <c r="B25" s="166" t="str">
        <f>'CPU 02'!A45</f>
        <v>CPU-09</v>
      </c>
      <c r="C25" s="30" t="s">
        <v>978</v>
      </c>
      <c r="D25" s="109" t="s">
        <v>0</v>
      </c>
      <c r="E25" s="167">
        <f>'MC - Praça da Gameleira'!E13</f>
        <v>304.7</v>
      </c>
      <c r="F25" s="173">
        <f>'CPU 02'!G54</f>
        <v>43.27</v>
      </c>
      <c r="G25" s="48">
        <f t="shared" si="0"/>
        <v>13184.37</v>
      </c>
    </row>
    <row r="26" spans="1:12" ht="21.95" customHeight="1">
      <c r="A26" s="213"/>
      <c r="B26" s="214"/>
      <c r="C26" s="214"/>
      <c r="D26" s="205" t="s">
        <v>770</v>
      </c>
      <c r="E26" s="205"/>
      <c r="F26" s="205"/>
      <c r="G26" s="49">
        <f>SUM(G21:G25)</f>
        <v>17237.27</v>
      </c>
    </row>
    <row r="27" spans="1:12" ht="21.95" customHeight="1">
      <c r="A27" s="73" t="s">
        <v>479</v>
      </c>
      <c r="B27" s="206" t="s">
        <v>73</v>
      </c>
      <c r="C27" s="206"/>
      <c r="D27" s="211"/>
      <c r="E27" s="211"/>
      <c r="F27" s="211"/>
      <c r="G27" s="212"/>
    </row>
    <row r="28" spans="1:12" ht="19.5" customHeight="1">
      <c r="A28" s="140" t="s">
        <v>686</v>
      </c>
      <c r="B28" s="166" t="str">
        <f>'CPU 02'!A56</f>
        <v>CPU-10</v>
      </c>
      <c r="C28" s="22" t="s">
        <v>72</v>
      </c>
      <c r="D28" s="70" t="s">
        <v>0</v>
      </c>
      <c r="E28" s="167">
        <f>'MC - Praça da Gameleira'!E16</f>
        <v>7.82</v>
      </c>
      <c r="F28" s="173">
        <f>'CPU 02'!G60</f>
        <v>69.819999999999993</v>
      </c>
      <c r="G28" s="48">
        <f t="shared" ref="G28:G34" si="1">ROUND(E28*F28,2)</f>
        <v>545.99</v>
      </c>
    </row>
    <row r="29" spans="1:12" ht="38.25" customHeight="1">
      <c r="A29" s="145" t="s">
        <v>687</v>
      </c>
      <c r="B29" s="166" t="str">
        <f>'CPU 02'!A62</f>
        <v>CPU-11</v>
      </c>
      <c r="C29" s="22" t="s">
        <v>77</v>
      </c>
      <c r="D29" s="70" t="s">
        <v>13</v>
      </c>
      <c r="E29" s="167">
        <f>'MC - Praça da Gameleira'!E17</f>
        <v>347.75</v>
      </c>
      <c r="F29" s="173">
        <f>'CPU 02'!G70</f>
        <v>44.79</v>
      </c>
      <c r="G29" s="48">
        <f t="shared" si="1"/>
        <v>15575.72</v>
      </c>
    </row>
    <row r="30" spans="1:12" ht="27.75" customHeight="1">
      <c r="A30" s="145" t="s">
        <v>688</v>
      </c>
      <c r="B30" s="166" t="str">
        <f>'CPU 02'!A72</f>
        <v>CPU-12</v>
      </c>
      <c r="C30" s="22" t="s">
        <v>469</v>
      </c>
      <c r="D30" s="70" t="s">
        <v>0</v>
      </c>
      <c r="E30" s="167">
        <f>'MC - Praça da Gameleira'!E18</f>
        <v>50.89</v>
      </c>
      <c r="F30" s="173">
        <f>'CPU 02'!G81</f>
        <v>716.65</v>
      </c>
      <c r="G30" s="48">
        <f t="shared" si="1"/>
        <v>36470.32</v>
      </c>
    </row>
    <row r="31" spans="1:12" ht="18" customHeight="1">
      <c r="A31" s="145" t="s">
        <v>689</v>
      </c>
      <c r="B31" s="166" t="str">
        <f>'CPU 02'!A83</f>
        <v>CPU-13</v>
      </c>
      <c r="C31" s="22" t="s">
        <v>527</v>
      </c>
      <c r="D31" s="109" t="s">
        <v>14</v>
      </c>
      <c r="E31" s="167">
        <f>'MC - Praça da Gameleira'!E19</f>
        <v>74.760000000000005</v>
      </c>
      <c r="F31" s="173">
        <f>'CPU 02'!G90</f>
        <v>110.15</v>
      </c>
      <c r="G31" s="48">
        <f t="shared" si="1"/>
        <v>8234.81</v>
      </c>
    </row>
    <row r="32" spans="1:12" ht="27.75" customHeight="1">
      <c r="A32" s="145" t="s">
        <v>690</v>
      </c>
      <c r="B32" s="166" t="str">
        <f>'CPU 02'!A92</f>
        <v>CPU-14</v>
      </c>
      <c r="C32" s="22" t="s">
        <v>82</v>
      </c>
      <c r="D32" s="107" t="s">
        <v>14</v>
      </c>
      <c r="E32" s="167">
        <f>'MC - Praça da Gameleira'!E20</f>
        <v>496.75</v>
      </c>
      <c r="F32" s="173">
        <f>'CPU 02'!G104</f>
        <v>61.32</v>
      </c>
      <c r="G32" s="48">
        <f t="shared" si="1"/>
        <v>30460.71</v>
      </c>
    </row>
    <row r="33" spans="1:7" ht="18" customHeight="1">
      <c r="A33" s="145" t="s">
        <v>691</v>
      </c>
      <c r="B33" s="166" t="str">
        <f>'CPU 02'!A106</f>
        <v>CPU-15</v>
      </c>
      <c r="C33" s="22" t="s">
        <v>1013</v>
      </c>
      <c r="D33" s="86" t="s">
        <v>14</v>
      </c>
      <c r="E33" s="167">
        <f>'MC - Praça da Gameleira'!E21</f>
        <v>348.88</v>
      </c>
      <c r="F33" s="173">
        <f>'CPU 02'!G112</f>
        <v>15.25</v>
      </c>
      <c r="G33" s="48">
        <f t="shared" si="1"/>
        <v>5320.42</v>
      </c>
    </row>
    <row r="34" spans="1:7" ht="18" customHeight="1">
      <c r="A34" s="145" t="s">
        <v>692</v>
      </c>
      <c r="B34" s="166" t="str">
        <f>'CPU 02'!A114</f>
        <v>CPU-16</v>
      </c>
      <c r="C34" s="22" t="s">
        <v>845</v>
      </c>
      <c r="D34" s="144" t="s">
        <v>14</v>
      </c>
      <c r="E34" s="167">
        <f>'MC - Praça da Gameleira'!E22</f>
        <v>112</v>
      </c>
      <c r="F34" s="173">
        <f>'CPU 02'!G123</f>
        <v>64.290000000000006</v>
      </c>
      <c r="G34" s="48">
        <f t="shared" si="1"/>
        <v>7200.48</v>
      </c>
    </row>
    <row r="35" spans="1:7" ht="21.95" customHeight="1">
      <c r="A35" s="213"/>
      <c r="B35" s="214"/>
      <c r="C35" s="214"/>
      <c r="D35" s="205" t="s">
        <v>724</v>
      </c>
      <c r="E35" s="205"/>
      <c r="F35" s="205"/>
      <c r="G35" s="49">
        <f>SUM(G28:G34)</f>
        <v>103808.44999999998</v>
      </c>
    </row>
    <row r="36" spans="1:7" ht="21.95" customHeight="1">
      <c r="A36" s="73" t="s">
        <v>480</v>
      </c>
      <c r="B36" s="206" t="s">
        <v>93</v>
      </c>
      <c r="C36" s="206"/>
      <c r="D36" s="215"/>
      <c r="E36" s="216"/>
      <c r="F36" s="216"/>
      <c r="G36" s="217"/>
    </row>
    <row r="37" spans="1:7" ht="20.100000000000001" customHeight="1">
      <c r="A37" s="140" t="s">
        <v>693</v>
      </c>
      <c r="B37" s="166" t="str">
        <f>B28</f>
        <v>CPU-10</v>
      </c>
      <c r="C37" s="22" t="s">
        <v>72</v>
      </c>
      <c r="D37" s="74" t="s">
        <v>0</v>
      </c>
      <c r="E37" s="167">
        <f>'MC - Praça da Gameleira'!E25</f>
        <v>21.6</v>
      </c>
      <c r="F37" s="173">
        <f>F28</f>
        <v>69.819999999999993</v>
      </c>
      <c r="G37" s="48">
        <f t="shared" ref="G37:G47" si="2">ROUND(E37*F37,2)</f>
        <v>1508.11</v>
      </c>
    </row>
    <row r="38" spans="1:7" ht="27" customHeight="1">
      <c r="A38" s="140" t="s">
        <v>694</v>
      </c>
      <c r="B38" s="166" t="str">
        <f>'CPU 02'!A125</f>
        <v>CPU-17</v>
      </c>
      <c r="C38" s="22" t="s">
        <v>89</v>
      </c>
      <c r="D38" s="74" t="s">
        <v>80</v>
      </c>
      <c r="E38" s="167">
        <f>'MC - Praça da Gameleira'!E26</f>
        <v>274.43</v>
      </c>
      <c r="F38" s="173">
        <f>'CPU 02'!G133</f>
        <v>10.11</v>
      </c>
      <c r="G38" s="48">
        <f t="shared" si="2"/>
        <v>2774.49</v>
      </c>
    </row>
    <row r="39" spans="1:7" ht="27" customHeight="1">
      <c r="A39" s="140" t="s">
        <v>695</v>
      </c>
      <c r="B39" s="166" t="str">
        <f>'CPU 02'!A135</f>
        <v>CPU-18</v>
      </c>
      <c r="C39" s="22" t="s">
        <v>90</v>
      </c>
      <c r="D39" s="74" t="s">
        <v>80</v>
      </c>
      <c r="E39" s="167">
        <f>'MC - Praça da Gameleira'!E27</f>
        <v>630.11</v>
      </c>
      <c r="F39" s="173">
        <f>'CPU 02'!G143</f>
        <v>8.24</v>
      </c>
      <c r="G39" s="48">
        <f t="shared" si="2"/>
        <v>5192.1099999999997</v>
      </c>
    </row>
    <row r="40" spans="1:7" ht="27" customHeight="1">
      <c r="A40" s="140" t="s">
        <v>696</v>
      </c>
      <c r="B40" s="166" t="str">
        <f>'CPU 02'!A145</f>
        <v>CPU-19</v>
      </c>
      <c r="C40" s="22" t="s">
        <v>91</v>
      </c>
      <c r="D40" s="74" t="s">
        <v>80</v>
      </c>
      <c r="E40" s="167">
        <f>'MC - Praça da Gameleira'!E28</f>
        <v>130.6</v>
      </c>
      <c r="F40" s="173">
        <f>'CPU 02'!G153</f>
        <v>14.48</v>
      </c>
      <c r="G40" s="48">
        <f t="shared" si="2"/>
        <v>1891.09</v>
      </c>
    </row>
    <row r="41" spans="1:7" ht="27" customHeight="1">
      <c r="A41" s="140" t="s">
        <v>697</v>
      </c>
      <c r="B41" s="166" t="str">
        <f>'CPU 02'!A155</f>
        <v>CPU-20</v>
      </c>
      <c r="C41" s="22" t="s">
        <v>78</v>
      </c>
      <c r="D41" s="74" t="s">
        <v>14</v>
      </c>
      <c r="E41" s="167">
        <f>'MC - Praça da Gameleira'!E29</f>
        <v>48.65</v>
      </c>
      <c r="F41" s="173">
        <f>'CPU 02'!G165</f>
        <v>131.72999999999999</v>
      </c>
      <c r="G41" s="48">
        <f t="shared" si="2"/>
        <v>6408.66</v>
      </c>
    </row>
    <row r="42" spans="1:7" ht="27" customHeight="1">
      <c r="A42" s="140" t="s">
        <v>698</v>
      </c>
      <c r="B42" s="166" t="str">
        <f>'CPU 02'!A167</f>
        <v>CPU-21</v>
      </c>
      <c r="C42" s="22" t="s">
        <v>79</v>
      </c>
      <c r="D42" s="74" t="s">
        <v>0</v>
      </c>
      <c r="E42" s="167">
        <f>'MC - Praça da Gameleira'!E30</f>
        <v>13.25</v>
      </c>
      <c r="F42" s="173">
        <f>'CPU 02'!G177</f>
        <v>414.54</v>
      </c>
      <c r="G42" s="48">
        <f t="shared" si="2"/>
        <v>5492.66</v>
      </c>
    </row>
    <row r="43" spans="1:7" ht="18" customHeight="1">
      <c r="A43" s="140" t="s">
        <v>699</v>
      </c>
      <c r="B43" s="166" t="str">
        <f>'CPU 02'!A179</f>
        <v>CPU-22</v>
      </c>
      <c r="C43" s="97" t="s">
        <v>81</v>
      </c>
      <c r="D43" s="141" t="s">
        <v>14</v>
      </c>
      <c r="E43" s="167">
        <f>'MC - Praça da Gameleira'!E31</f>
        <v>168.02</v>
      </c>
      <c r="F43" s="173">
        <f>'CPU 02'!G185</f>
        <v>4.2300000000000004</v>
      </c>
      <c r="G43" s="48">
        <f t="shared" si="2"/>
        <v>710.72</v>
      </c>
    </row>
    <row r="44" spans="1:7" ht="18" customHeight="1">
      <c r="A44" s="140" t="s">
        <v>700</v>
      </c>
      <c r="B44" s="166" t="str">
        <f>'CPU 02'!A187</f>
        <v>CPU-23</v>
      </c>
      <c r="C44" s="97" t="s">
        <v>730</v>
      </c>
      <c r="D44" s="141" t="s">
        <v>14</v>
      </c>
      <c r="E44" s="167">
        <f>'MC - Praça da Gameleira'!E32</f>
        <v>168.02</v>
      </c>
      <c r="F44" s="173">
        <f>'CPU 02'!G193</f>
        <v>36.96</v>
      </c>
      <c r="G44" s="48">
        <f t="shared" si="2"/>
        <v>6210.02</v>
      </c>
    </row>
    <row r="45" spans="1:7" ht="18" customHeight="1">
      <c r="A45" s="140" t="s">
        <v>725</v>
      </c>
      <c r="B45" s="166" t="str">
        <f>'CPU 02'!A195</f>
        <v>CPU-24</v>
      </c>
      <c r="C45" s="22" t="s">
        <v>1014</v>
      </c>
      <c r="D45" s="110" t="s">
        <v>14</v>
      </c>
      <c r="E45" s="167">
        <f>'MC - Praça da Gameleira'!E33</f>
        <v>51.84</v>
      </c>
      <c r="F45" s="173">
        <f>'CPU 02'!G201</f>
        <v>12.3</v>
      </c>
      <c r="G45" s="48">
        <f t="shared" si="2"/>
        <v>637.63</v>
      </c>
    </row>
    <row r="46" spans="1:7" ht="18" customHeight="1">
      <c r="A46" s="140" t="s">
        <v>726</v>
      </c>
      <c r="B46" s="166" t="str">
        <f>'CPU 02'!A203</f>
        <v>CPU-25</v>
      </c>
      <c r="C46" s="22" t="s">
        <v>1015</v>
      </c>
      <c r="D46" s="141" t="s">
        <v>14</v>
      </c>
      <c r="E46" s="167">
        <f>'MC - Praça da Gameleira'!E34</f>
        <v>116.18</v>
      </c>
      <c r="F46" s="173">
        <f>'CPU 02'!G210</f>
        <v>23.64</v>
      </c>
      <c r="G46" s="48">
        <f t="shared" si="2"/>
        <v>2746.5</v>
      </c>
    </row>
    <row r="47" spans="1:7" ht="20.100000000000001" customHeight="1">
      <c r="A47" s="140" t="s">
        <v>738</v>
      </c>
      <c r="B47" s="166" t="str">
        <f>'CPU 02'!A212</f>
        <v>CPU-26</v>
      </c>
      <c r="C47" s="22" t="s">
        <v>1016</v>
      </c>
      <c r="D47" s="74" t="s">
        <v>14</v>
      </c>
      <c r="E47" s="167">
        <f>'MC - Praça da Gameleira'!E35</f>
        <v>168.02</v>
      </c>
      <c r="F47" s="173">
        <f>'CPU 02'!G218</f>
        <v>9.2799999999999994</v>
      </c>
      <c r="G47" s="48">
        <f t="shared" si="2"/>
        <v>1559.23</v>
      </c>
    </row>
    <row r="48" spans="1:7" ht="21.95" customHeight="1">
      <c r="A48" s="213"/>
      <c r="B48" s="214"/>
      <c r="C48" s="214"/>
      <c r="D48" s="205" t="s">
        <v>769</v>
      </c>
      <c r="E48" s="205"/>
      <c r="F48" s="205"/>
      <c r="G48" s="49">
        <f>SUM(G37:G47)</f>
        <v>35131.220000000008</v>
      </c>
    </row>
    <row r="49" spans="1:7" ht="21.95" customHeight="1">
      <c r="A49" s="73" t="s">
        <v>481</v>
      </c>
      <c r="B49" s="206" t="s">
        <v>94</v>
      </c>
      <c r="C49" s="206"/>
      <c r="D49" s="211"/>
      <c r="E49" s="211"/>
      <c r="F49" s="211"/>
      <c r="G49" s="212"/>
    </row>
    <row r="50" spans="1:7" ht="18" customHeight="1">
      <c r="A50" s="140" t="s">
        <v>701</v>
      </c>
      <c r="B50" s="166" t="str">
        <f>B28</f>
        <v>CPU-10</v>
      </c>
      <c r="C50" s="97" t="s">
        <v>72</v>
      </c>
      <c r="D50" s="93" t="s">
        <v>0</v>
      </c>
      <c r="E50" s="167">
        <f>'MC - Praça da Gameleira'!E38</f>
        <v>0.27</v>
      </c>
      <c r="F50" s="173">
        <f>F28</f>
        <v>69.819999999999993</v>
      </c>
      <c r="G50" s="48">
        <f t="shared" ref="G50:G61" si="3">ROUND(E50*F50,2)</f>
        <v>18.850000000000001</v>
      </c>
    </row>
    <row r="51" spans="1:7" ht="18" customHeight="1">
      <c r="A51" s="140" t="s">
        <v>702</v>
      </c>
      <c r="B51" s="166" t="str">
        <f>'CPU 02'!A220</f>
        <v>CPU-27</v>
      </c>
      <c r="C51" s="97" t="s">
        <v>754</v>
      </c>
      <c r="D51" s="93" t="s">
        <v>14</v>
      </c>
      <c r="E51" s="167">
        <f>'MC - Praça da Gameleira'!E39</f>
        <v>13.89</v>
      </c>
      <c r="F51" s="173">
        <f>'CPU 02'!G229</f>
        <v>161.33000000000001</v>
      </c>
      <c r="G51" s="48">
        <f t="shared" si="3"/>
        <v>2240.87</v>
      </c>
    </row>
    <row r="52" spans="1:7" ht="27" customHeight="1">
      <c r="A52" s="140" t="s">
        <v>703</v>
      </c>
      <c r="B52" s="166" t="str">
        <f>'CPU 02'!A231</f>
        <v>CPU-28</v>
      </c>
      <c r="C52" s="97" t="s">
        <v>92</v>
      </c>
      <c r="D52" s="93" t="s">
        <v>80</v>
      </c>
      <c r="E52" s="167">
        <f>'MC - Praça da Gameleira'!E40</f>
        <v>22.79</v>
      </c>
      <c r="F52" s="173">
        <f>'CPU 02'!G239</f>
        <v>10.36</v>
      </c>
      <c r="G52" s="48">
        <f t="shared" si="3"/>
        <v>236.1</v>
      </c>
    </row>
    <row r="53" spans="1:7" ht="27" customHeight="1">
      <c r="A53" s="140" t="s">
        <v>704</v>
      </c>
      <c r="B53" s="166" t="str">
        <f>B40</f>
        <v>CPU-19</v>
      </c>
      <c r="C53" s="97" t="s">
        <v>91</v>
      </c>
      <c r="D53" s="93" t="s">
        <v>80</v>
      </c>
      <c r="E53" s="167">
        <f>'MC - Praça da Gameleira'!E41</f>
        <v>6.75</v>
      </c>
      <c r="F53" s="173">
        <f>F40</f>
        <v>14.48</v>
      </c>
      <c r="G53" s="48">
        <f t="shared" si="3"/>
        <v>97.74</v>
      </c>
    </row>
    <row r="54" spans="1:7" ht="27" customHeight="1">
      <c r="A54" s="140" t="s">
        <v>705</v>
      </c>
      <c r="B54" s="166" t="str">
        <f>B41</f>
        <v>CPU-20</v>
      </c>
      <c r="C54" s="97" t="s">
        <v>78</v>
      </c>
      <c r="D54" s="93" t="s">
        <v>14</v>
      </c>
      <c r="E54" s="167">
        <f>'MC - Praça da Gameleira'!E42</f>
        <v>5.66</v>
      </c>
      <c r="F54" s="173">
        <f>F41</f>
        <v>131.72999999999999</v>
      </c>
      <c r="G54" s="48">
        <f t="shared" si="3"/>
        <v>745.59</v>
      </c>
    </row>
    <row r="55" spans="1:7" ht="27" customHeight="1">
      <c r="A55" s="140" t="s">
        <v>706</v>
      </c>
      <c r="B55" s="166" t="str">
        <f>B42</f>
        <v>CPU-21</v>
      </c>
      <c r="C55" s="97" t="s">
        <v>79</v>
      </c>
      <c r="D55" s="93" t="s">
        <v>0</v>
      </c>
      <c r="E55" s="167">
        <f>'MC - Praça da Gameleira'!E43</f>
        <v>0.9</v>
      </c>
      <c r="F55" s="173">
        <f>F42</f>
        <v>414.54</v>
      </c>
      <c r="G55" s="48">
        <f t="shared" si="3"/>
        <v>373.09</v>
      </c>
    </row>
    <row r="56" spans="1:7" ht="18" customHeight="1">
      <c r="A56" s="140" t="s">
        <v>707</v>
      </c>
      <c r="B56" s="166" t="str">
        <f>B43</f>
        <v>CPU-22</v>
      </c>
      <c r="C56" s="97" t="s">
        <v>81</v>
      </c>
      <c r="D56" s="93" t="s">
        <v>14</v>
      </c>
      <c r="E56" s="167">
        <f>'MC - Praça da Gameleira'!E44</f>
        <v>22.23</v>
      </c>
      <c r="F56" s="173">
        <f>F43</f>
        <v>4.2300000000000004</v>
      </c>
      <c r="G56" s="48">
        <f t="shared" si="3"/>
        <v>94.03</v>
      </c>
    </row>
    <row r="57" spans="1:7" ht="18" customHeight="1">
      <c r="A57" s="140" t="s">
        <v>708</v>
      </c>
      <c r="B57" s="166" t="str">
        <f>'CPU 02'!A241</f>
        <v>CPU-29</v>
      </c>
      <c r="C57" s="97" t="s">
        <v>624</v>
      </c>
      <c r="D57" s="93" t="s">
        <v>14</v>
      </c>
      <c r="E57" s="167">
        <f>'MC - Praça da Gameleira'!E45</f>
        <v>11.12</v>
      </c>
      <c r="F57" s="173">
        <f>'CPU 02'!G247</f>
        <v>40.44</v>
      </c>
      <c r="G57" s="48">
        <f t="shared" si="3"/>
        <v>449.69</v>
      </c>
    </row>
    <row r="58" spans="1:7" ht="18" customHeight="1">
      <c r="A58" s="152" t="s">
        <v>709</v>
      </c>
      <c r="B58" s="166" t="str">
        <f>B44</f>
        <v>CPU-23</v>
      </c>
      <c r="C58" s="97" t="s">
        <v>730</v>
      </c>
      <c r="D58" s="151" t="s">
        <v>14</v>
      </c>
      <c r="E58" s="167">
        <f>'MC - Praça da Gameleira'!E46</f>
        <v>11.12</v>
      </c>
      <c r="F58" s="173">
        <f>F44</f>
        <v>36.96</v>
      </c>
      <c r="G58" s="48">
        <f t="shared" si="3"/>
        <v>411</v>
      </c>
    </row>
    <row r="59" spans="1:7" ht="18" customHeight="1">
      <c r="A59" s="152" t="s">
        <v>710</v>
      </c>
      <c r="B59" s="166" t="str">
        <f>B47</f>
        <v>CPU-26</v>
      </c>
      <c r="C59" s="22" t="s">
        <v>743</v>
      </c>
      <c r="D59" s="151" t="s">
        <v>14</v>
      </c>
      <c r="E59" s="167">
        <f>'MC - Praça da Gameleira'!E47</f>
        <v>11.12</v>
      </c>
      <c r="F59" s="173">
        <f>F47</f>
        <v>9.2799999999999994</v>
      </c>
      <c r="G59" s="48">
        <f t="shared" si="3"/>
        <v>103.19</v>
      </c>
    </row>
    <row r="60" spans="1:7" ht="18" customHeight="1">
      <c r="A60" s="152" t="s">
        <v>874</v>
      </c>
      <c r="B60" s="166" t="str">
        <f>'CPU 02'!A249</f>
        <v>CPU-30</v>
      </c>
      <c r="C60" s="97" t="s">
        <v>1017</v>
      </c>
      <c r="D60" s="110" t="s">
        <v>14</v>
      </c>
      <c r="E60" s="167">
        <f>'MC - Praça da Gameleira'!E48</f>
        <v>11.12</v>
      </c>
      <c r="F60" s="173">
        <f>'CPU 02'!G256</f>
        <v>209.89</v>
      </c>
      <c r="G60" s="48">
        <f t="shared" si="3"/>
        <v>2333.98</v>
      </c>
    </row>
    <row r="61" spans="1:7" ht="18" customHeight="1">
      <c r="A61" s="152" t="s">
        <v>875</v>
      </c>
      <c r="B61" s="166" t="str">
        <f>'CPU 02'!A258</f>
        <v>CPU-31</v>
      </c>
      <c r="C61" s="97" t="s">
        <v>1018</v>
      </c>
      <c r="D61" s="110" t="s">
        <v>14</v>
      </c>
      <c r="E61" s="167">
        <f>'MC - Praça da Gameleira'!E49</f>
        <v>12.23</v>
      </c>
      <c r="F61" s="173">
        <f>'CPU 02'!G266</f>
        <v>315.43</v>
      </c>
      <c r="G61" s="48">
        <f t="shared" si="3"/>
        <v>3857.71</v>
      </c>
    </row>
    <row r="62" spans="1:7" ht="21.95" customHeight="1">
      <c r="A62" s="213"/>
      <c r="B62" s="214"/>
      <c r="C62" s="214"/>
      <c r="D62" s="205" t="s">
        <v>768</v>
      </c>
      <c r="E62" s="205"/>
      <c r="F62" s="205"/>
      <c r="G62" s="49">
        <f>SUM(G50:G61)</f>
        <v>10961.84</v>
      </c>
    </row>
    <row r="63" spans="1:7" ht="21.95" customHeight="1">
      <c r="A63" s="73" t="s">
        <v>482</v>
      </c>
      <c r="B63" s="206" t="s">
        <v>678</v>
      </c>
      <c r="C63" s="206"/>
      <c r="D63" s="211"/>
      <c r="E63" s="211"/>
      <c r="F63" s="211"/>
      <c r="G63" s="212"/>
    </row>
    <row r="64" spans="1:7" ht="21.95" customHeight="1">
      <c r="A64" s="152" t="s">
        <v>711</v>
      </c>
      <c r="B64" s="166" t="str">
        <f>B28</f>
        <v>CPU-10</v>
      </c>
      <c r="C64" s="22" t="s">
        <v>72</v>
      </c>
      <c r="D64" s="151" t="s">
        <v>0</v>
      </c>
      <c r="E64" s="167">
        <f>'MC - Praça da Gameleira'!E52</f>
        <v>1.19</v>
      </c>
      <c r="F64" s="173">
        <f>F28</f>
        <v>69.819999999999993</v>
      </c>
      <c r="G64" s="48">
        <f t="shared" ref="G64:G74" si="4">ROUND(E64*F64,2)</f>
        <v>83.09</v>
      </c>
    </row>
    <row r="65" spans="1:7" ht="21.95" customHeight="1">
      <c r="A65" s="152" t="s">
        <v>712</v>
      </c>
      <c r="B65" s="166" t="str">
        <f>B51</f>
        <v>CPU-27</v>
      </c>
      <c r="C65" s="97" t="s">
        <v>754</v>
      </c>
      <c r="D65" s="151" t="s">
        <v>14</v>
      </c>
      <c r="E65" s="167">
        <f>'MC - Praça da Gameleira'!E53</f>
        <v>27.69</v>
      </c>
      <c r="F65" s="173">
        <f>F51</f>
        <v>161.33000000000001</v>
      </c>
      <c r="G65" s="48">
        <f t="shared" si="4"/>
        <v>4467.2299999999996</v>
      </c>
    </row>
    <row r="66" spans="1:7" ht="27" customHeight="1">
      <c r="A66" s="152" t="s">
        <v>877</v>
      </c>
      <c r="B66" s="166" t="str">
        <f>B52</f>
        <v>CPU-28</v>
      </c>
      <c r="C66" s="97" t="s">
        <v>92</v>
      </c>
      <c r="D66" s="151" t="s">
        <v>80</v>
      </c>
      <c r="E66" s="167">
        <f>'MC - Praça da Gameleira'!E54</f>
        <v>26.06</v>
      </c>
      <c r="F66" s="173">
        <f>F52</f>
        <v>10.36</v>
      </c>
      <c r="G66" s="48">
        <f t="shared" si="4"/>
        <v>269.98</v>
      </c>
    </row>
    <row r="67" spans="1:7" ht="27" customHeight="1">
      <c r="A67" s="152" t="s">
        <v>878</v>
      </c>
      <c r="B67" s="166" t="str">
        <f>B40</f>
        <v>CPU-19</v>
      </c>
      <c r="C67" s="22" t="s">
        <v>91</v>
      </c>
      <c r="D67" s="151" t="s">
        <v>80</v>
      </c>
      <c r="E67" s="167">
        <f>'MC - Praça da Gameleira'!E55</f>
        <v>15.97</v>
      </c>
      <c r="F67" s="173">
        <f>F40</f>
        <v>14.48</v>
      </c>
      <c r="G67" s="48">
        <f t="shared" si="4"/>
        <v>231.25</v>
      </c>
    </row>
    <row r="68" spans="1:7" ht="27" customHeight="1">
      <c r="A68" s="152" t="s">
        <v>879</v>
      </c>
      <c r="B68" s="166" t="str">
        <f>B41</f>
        <v>CPU-20</v>
      </c>
      <c r="C68" s="22" t="s">
        <v>78</v>
      </c>
      <c r="D68" s="151" t="s">
        <v>14</v>
      </c>
      <c r="E68" s="167">
        <f>'MC - Praça da Gameleira'!E56</f>
        <v>10.35</v>
      </c>
      <c r="F68" s="173">
        <f>F41</f>
        <v>131.72999999999999</v>
      </c>
      <c r="G68" s="48">
        <f t="shared" si="4"/>
        <v>1363.41</v>
      </c>
    </row>
    <row r="69" spans="1:7" ht="27" customHeight="1">
      <c r="A69" s="152" t="s">
        <v>880</v>
      </c>
      <c r="B69" s="166" t="str">
        <f>B42</f>
        <v>CPU-21</v>
      </c>
      <c r="C69" s="22" t="s">
        <v>79</v>
      </c>
      <c r="D69" s="151" t="s">
        <v>0</v>
      </c>
      <c r="E69" s="167">
        <f>'MC - Praça da Gameleira'!E57</f>
        <v>1.06</v>
      </c>
      <c r="F69" s="173">
        <f>F42</f>
        <v>414.54</v>
      </c>
      <c r="G69" s="48">
        <f t="shared" si="4"/>
        <v>439.41</v>
      </c>
    </row>
    <row r="70" spans="1:7" ht="27" customHeight="1">
      <c r="A70" s="152" t="s">
        <v>881</v>
      </c>
      <c r="B70" s="166" t="str">
        <f>'CPU 02'!A268</f>
        <v>CPU-32</v>
      </c>
      <c r="C70" s="97" t="s">
        <v>679</v>
      </c>
      <c r="D70" s="151" t="s">
        <v>14</v>
      </c>
      <c r="E70" s="167">
        <f>'MC - Praça da Gameleira'!E58</f>
        <v>20.16</v>
      </c>
      <c r="F70" s="173">
        <f>'CPU 02'!G282</f>
        <v>78.88</v>
      </c>
      <c r="G70" s="48">
        <f t="shared" si="4"/>
        <v>1590.22</v>
      </c>
    </row>
    <row r="71" spans="1:7" ht="21.95" customHeight="1">
      <c r="A71" s="152" t="s">
        <v>882</v>
      </c>
      <c r="B71" s="166" t="str">
        <f>B43</f>
        <v>CPU-22</v>
      </c>
      <c r="C71" s="97" t="s">
        <v>81</v>
      </c>
      <c r="D71" s="151" t="s">
        <v>14</v>
      </c>
      <c r="E71" s="167">
        <f>'MC - Praça da Gameleira'!E59</f>
        <v>43.85</v>
      </c>
      <c r="F71" s="173">
        <f>F43</f>
        <v>4.2300000000000004</v>
      </c>
      <c r="G71" s="48">
        <f t="shared" si="4"/>
        <v>185.49</v>
      </c>
    </row>
    <row r="72" spans="1:7" ht="21.95" customHeight="1">
      <c r="A72" s="152" t="s">
        <v>883</v>
      </c>
      <c r="B72" s="166" t="str">
        <f>B44</f>
        <v>CPU-23</v>
      </c>
      <c r="C72" s="97" t="s">
        <v>730</v>
      </c>
      <c r="D72" s="151" t="s">
        <v>14</v>
      </c>
      <c r="E72" s="167">
        <f>'MC - Praça da Gameleira'!E60</f>
        <v>43.85</v>
      </c>
      <c r="F72" s="173">
        <f>F44</f>
        <v>36.96</v>
      </c>
      <c r="G72" s="48">
        <f t="shared" si="4"/>
        <v>1620.7</v>
      </c>
    </row>
    <row r="73" spans="1:7" ht="21.95" customHeight="1">
      <c r="A73" s="152" t="s">
        <v>884</v>
      </c>
      <c r="B73" s="166" t="str">
        <f>B33</f>
        <v>CPU-15</v>
      </c>
      <c r="C73" s="22" t="s">
        <v>843</v>
      </c>
      <c r="D73" s="151" t="s">
        <v>14</v>
      </c>
      <c r="E73" s="167">
        <f>'MC - Praça da Gameleira'!E61</f>
        <v>20.16</v>
      </c>
      <c r="F73" s="173">
        <f>F33</f>
        <v>15.25</v>
      </c>
      <c r="G73" s="48">
        <f t="shared" si="4"/>
        <v>307.44</v>
      </c>
    </row>
    <row r="74" spans="1:7" ht="21.95" customHeight="1">
      <c r="A74" s="152" t="s">
        <v>885</v>
      </c>
      <c r="B74" s="166" t="str">
        <f>B47</f>
        <v>CPU-26</v>
      </c>
      <c r="C74" s="22" t="s">
        <v>743</v>
      </c>
      <c r="D74" s="151" t="s">
        <v>14</v>
      </c>
      <c r="E74" s="167">
        <f>'MC - Praça da Gameleira'!E62</f>
        <v>23.69</v>
      </c>
      <c r="F74" s="173">
        <f>F47</f>
        <v>9.2799999999999994</v>
      </c>
      <c r="G74" s="48">
        <f t="shared" si="4"/>
        <v>219.84</v>
      </c>
    </row>
    <row r="75" spans="1:7" ht="21.95" customHeight="1">
      <c r="A75" s="213"/>
      <c r="B75" s="214"/>
      <c r="C75" s="214"/>
      <c r="D75" s="205" t="s">
        <v>767</v>
      </c>
      <c r="E75" s="205"/>
      <c r="F75" s="205"/>
      <c r="G75" s="49">
        <f>SUM(G64:G74)</f>
        <v>10778.06</v>
      </c>
    </row>
    <row r="76" spans="1:7" ht="21.95" customHeight="1">
      <c r="A76" s="73" t="s">
        <v>483</v>
      </c>
      <c r="B76" s="206" t="s">
        <v>886</v>
      </c>
      <c r="C76" s="206"/>
      <c r="D76" s="211"/>
      <c r="E76" s="211"/>
      <c r="F76" s="211"/>
      <c r="G76" s="212"/>
    </row>
    <row r="77" spans="1:7" ht="21.95" customHeight="1">
      <c r="A77" s="152" t="s">
        <v>713</v>
      </c>
      <c r="B77" s="166" t="str">
        <f>B28</f>
        <v>CPU-10</v>
      </c>
      <c r="C77" s="97" t="s">
        <v>72</v>
      </c>
      <c r="D77" s="151" t="s">
        <v>0</v>
      </c>
      <c r="E77" s="167">
        <f>'MC - Praça da Gameleira'!E65</f>
        <v>6.62</v>
      </c>
      <c r="F77" s="173">
        <f>F28</f>
        <v>69.819999999999993</v>
      </c>
      <c r="G77" s="48">
        <f t="shared" ref="G77:G82" si="5">ROUND(E77*F77,2)</f>
        <v>462.21</v>
      </c>
    </row>
    <row r="78" spans="1:7" ht="27" customHeight="1">
      <c r="A78" s="152" t="s">
        <v>887</v>
      </c>
      <c r="B78" s="166" t="str">
        <f>B38</f>
        <v>CPU-17</v>
      </c>
      <c r="C78" s="97" t="s">
        <v>89</v>
      </c>
      <c r="D78" s="151" t="s">
        <v>80</v>
      </c>
      <c r="E78" s="167">
        <f>'MC - Praça da Gameleira'!E66</f>
        <v>497.86</v>
      </c>
      <c r="F78" s="173">
        <f>F38</f>
        <v>10.11</v>
      </c>
      <c r="G78" s="48">
        <f t="shared" si="5"/>
        <v>5033.3599999999997</v>
      </c>
    </row>
    <row r="79" spans="1:7" ht="27" customHeight="1">
      <c r="A79" s="152" t="s">
        <v>888</v>
      </c>
      <c r="B79" s="166" t="str">
        <f>B40</f>
        <v>CPU-19</v>
      </c>
      <c r="C79" s="97" t="s">
        <v>91</v>
      </c>
      <c r="D79" s="151" t="s">
        <v>80</v>
      </c>
      <c r="E79" s="167">
        <f>'MC - Praça da Gameleira'!E67</f>
        <v>120.59</v>
      </c>
      <c r="F79" s="173">
        <f>F40</f>
        <v>14.48</v>
      </c>
      <c r="G79" s="48">
        <f t="shared" si="5"/>
        <v>1746.14</v>
      </c>
    </row>
    <row r="80" spans="1:7" ht="27" customHeight="1">
      <c r="A80" s="152" t="s">
        <v>889</v>
      </c>
      <c r="B80" s="166" t="str">
        <f>B41</f>
        <v>CPU-20</v>
      </c>
      <c r="C80" s="97" t="s">
        <v>78</v>
      </c>
      <c r="D80" s="151" t="s">
        <v>14</v>
      </c>
      <c r="E80" s="167">
        <f>'MC - Praça da Gameleira'!E68</f>
        <v>74.88</v>
      </c>
      <c r="F80" s="173">
        <f>F41</f>
        <v>131.72999999999999</v>
      </c>
      <c r="G80" s="48">
        <f t="shared" si="5"/>
        <v>9863.94</v>
      </c>
    </row>
    <row r="81" spans="1:7" ht="27" customHeight="1">
      <c r="A81" s="152" t="s">
        <v>890</v>
      </c>
      <c r="B81" s="166" t="str">
        <f>B42</f>
        <v>CPU-21</v>
      </c>
      <c r="C81" s="97" t="s">
        <v>79</v>
      </c>
      <c r="D81" s="151" t="s">
        <v>0</v>
      </c>
      <c r="E81" s="167">
        <f>'MC - Praça da Gameleira'!E69</f>
        <v>9.66</v>
      </c>
      <c r="F81" s="173">
        <f>F42</f>
        <v>414.54</v>
      </c>
      <c r="G81" s="48">
        <f t="shared" si="5"/>
        <v>4004.46</v>
      </c>
    </row>
    <row r="82" spans="1:7" ht="21.95" customHeight="1">
      <c r="A82" s="152" t="s">
        <v>891</v>
      </c>
      <c r="B82" s="166" t="str">
        <f>B47</f>
        <v>CPU-26</v>
      </c>
      <c r="C82" s="22" t="s">
        <v>743</v>
      </c>
      <c r="D82" s="151" t="s">
        <v>14</v>
      </c>
      <c r="E82" s="167">
        <f>'MC - Praça da Gameleira'!E70</f>
        <v>143.52000000000001</v>
      </c>
      <c r="F82" s="173">
        <f>F47</f>
        <v>9.2799999999999994</v>
      </c>
      <c r="G82" s="48">
        <f t="shared" si="5"/>
        <v>1331.87</v>
      </c>
    </row>
    <row r="83" spans="1:7" ht="21.95" customHeight="1">
      <c r="A83" s="213"/>
      <c r="B83" s="214"/>
      <c r="C83" s="214"/>
      <c r="D83" s="205" t="s">
        <v>766</v>
      </c>
      <c r="E83" s="205"/>
      <c r="F83" s="205"/>
      <c r="G83" s="49">
        <f>SUM(G77:G82)</f>
        <v>22441.98</v>
      </c>
    </row>
    <row r="84" spans="1:7" ht="21.95" customHeight="1">
      <c r="A84" s="73" t="s">
        <v>484</v>
      </c>
      <c r="B84" s="206" t="s">
        <v>892</v>
      </c>
      <c r="C84" s="206"/>
      <c r="D84" s="211"/>
      <c r="E84" s="211"/>
      <c r="F84" s="211"/>
      <c r="G84" s="212"/>
    </row>
    <row r="85" spans="1:7" ht="21.95" customHeight="1">
      <c r="A85" s="152" t="s">
        <v>714</v>
      </c>
      <c r="B85" s="166" t="str">
        <f>B28</f>
        <v>CPU-10</v>
      </c>
      <c r="C85" s="22" t="s">
        <v>72</v>
      </c>
      <c r="D85" s="151" t="s">
        <v>0</v>
      </c>
      <c r="E85" s="167">
        <f>'MC - Praça da Gameleira'!E73</f>
        <v>2.67</v>
      </c>
      <c r="F85" s="173">
        <f>F28</f>
        <v>69.819999999999993</v>
      </c>
      <c r="G85" s="48">
        <f t="shared" ref="G85:G100" si="6">ROUND(E85*F85,2)</f>
        <v>186.42</v>
      </c>
    </row>
    <row r="86" spans="1:7" ht="21.95" customHeight="1">
      <c r="A86" s="152" t="s">
        <v>755</v>
      </c>
      <c r="B86" s="166" t="str">
        <f>B25</f>
        <v>CPU-09</v>
      </c>
      <c r="C86" s="30" t="s">
        <v>978</v>
      </c>
      <c r="D86" s="151" t="s">
        <v>0</v>
      </c>
      <c r="E86" s="167">
        <f>'MC - Praça da Gameleira'!E74</f>
        <v>6.05</v>
      </c>
      <c r="F86" s="173">
        <f>F25</f>
        <v>43.27</v>
      </c>
      <c r="G86" s="48">
        <f t="shared" si="6"/>
        <v>261.77999999999997</v>
      </c>
    </row>
    <row r="87" spans="1:7" ht="21.95" customHeight="1">
      <c r="A87" s="152" t="s">
        <v>756</v>
      </c>
      <c r="B87" s="166" t="str">
        <f>B51</f>
        <v>CPU-27</v>
      </c>
      <c r="C87" s="97" t="s">
        <v>754</v>
      </c>
      <c r="D87" s="151" t="s">
        <v>14</v>
      </c>
      <c r="E87" s="167">
        <f>'MC - Praça da Gameleira'!E75</f>
        <v>8.8000000000000007</v>
      </c>
      <c r="F87" s="173">
        <f>F51</f>
        <v>161.33000000000001</v>
      </c>
      <c r="G87" s="48">
        <f t="shared" si="6"/>
        <v>1419.7</v>
      </c>
    </row>
    <row r="88" spans="1:7" ht="27" customHeight="1">
      <c r="A88" s="152" t="s">
        <v>757</v>
      </c>
      <c r="B88" s="166" t="str">
        <f>B40</f>
        <v>CPU-19</v>
      </c>
      <c r="C88" s="22" t="s">
        <v>91</v>
      </c>
      <c r="D88" s="151" t="s">
        <v>80</v>
      </c>
      <c r="E88" s="167">
        <f>'MC - Praça da Gameleira'!E76</f>
        <v>82.4</v>
      </c>
      <c r="F88" s="173">
        <f>F40</f>
        <v>14.48</v>
      </c>
      <c r="G88" s="48">
        <f t="shared" si="6"/>
        <v>1193.1500000000001</v>
      </c>
    </row>
    <row r="89" spans="1:7" ht="27" customHeight="1">
      <c r="A89" s="152" t="s">
        <v>758</v>
      </c>
      <c r="B89" s="166" t="str">
        <f>B39</f>
        <v>CPU-18</v>
      </c>
      <c r="C89" s="22" t="s">
        <v>90</v>
      </c>
      <c r="D89" s="151" t="s">
        <v>80</v>
      </c>
      <c r="E89" s="167">
        <f>'MC - Praça da Gameleira'!E77</f>
        <v>50.35</v>
      </c>
      <c r="F89" s="173">
        <f>F39</f>
        <v>8.24</v>
      </c>
      <c r="G89" s="48">
        <f t="shared" si="6"/>
        <v>414.88</v>
      </c>
    </row>
    <row r="90" spans="1:7" ht="27" customHeight="1">
      <c r="A90" s="152" t="s">
        <v>759</v>
      </c>
      <c r="B90" s="166" t="str">
        <f>B41</f>
        <v>CPU-20</v>
      </c>
      <c r="C90" s="22" t="s">
        <v>78</v>
      </c>
      <c r="D90" s="151" t="s">
        <v>14</v>
      </c>
      <c r="E90" s="167">
        <f>'MC - Praça da Gameleira'!E78</f>
        <v>5.12</v>
      </c>
      <c r="F90" s="173">
        <f>F41</f>
        <v>131.72999999999999</v>
      </c>
      <c r="G90" s="48">
        <f t="shared" si="6"/>
        <v>674.46</v>
      </c>
    </row>
    <row r="91" spans="1:7" ht="27" customHeight="1">
      <c r="A91" s="152" t="s">
        <v>760</v>
      </c>
      <c r="B91" s="166" t="str">
        <f>B42</f>
        <v>CPU-21</v>
      </c>
      <c r="C91" s="22" t="s">
        <v>79</v>
      </c>
      <c r="D91" s="151" t="s">
        <v>0</v>
      </c>
      <c r="E91" s="167">
        <f>'MC - Praça da Gameleira'!E79</f>
        <v>1.31</v>
      </c>
      <c r="F91" s="173">
        <f>F42</f>
        <v>414.54</v>
      </c>
      <c r="G91" s="48">
        <f t="shared" si="6"/>
        <v>543.04999999999995</v>
      </c>
    </row>
    <row r="92" spans="1:7" ht="27" customHeight="1">
      <c r="A92" s="152" t="s">
        <v>761</v>
      </c>
      <c r="B92" s="166" t="str">
        <f>'CPU 02'!A284</f>
        <v>CPU-33</v>
      </c>
      <c r="C92" s="22" t="s">
        <v>819</v>
      </c>
      <c r="D92" s="151" t="s">
        <v>14</v>
      </c>
      <c r="E92" s="167">
        <f>'MC - Praça da Gameleira'!E80</f>
        <v>54.93</v>
      </c>
      <c r="F92" s="173">
        <f>'CPU 02'!G297</f>
        <v>83.22</v>
      </c>
      <c r="G92" s="48">
        <f t="shared" si="6"/>
        <v>4571.2700000000004</v>
      </c>
    </row>
    <row r="93" spans="1:7" ht="21.95" customHeight="1">
      <c r="A93" s="152" t="s">
        <v>900</v>
      </c>
      <c r="B93" s="166" t="str">
        <f>'CPU 02'!A299</f>
        <v>CPU-34</v>
      </c>
      <c r="C93" s="22" t="s">
        <v>820</v>
      </c>
      <c r="D93" s="151" t="s">
        <v>14</v>
      </c>
      <c r="E93" s="167">
        <f>'MC - Praça da Gameleira'!E81</f>
        <v>54.93</v>
      </c>
      <c r="F93" s="173">
        <f>'CPU 02'!G307</f>
        <v>36.840000000000003</v>
      </c>
      <c r="G93" s="48">
        <f t="shared" si="6"/>
        <v>2023.62</v>
      </c>
    </row>
    <row r="94" spans="1:7" ht="21.95" customHeight="1">
      <c r="A94" s="152" t="s">
        <v>901</v>
      </c>
      <c r="B94" s="166" t="str">
        <f>B43</f>
        <v>CPU-22</v>
      </c>
      <c r="C94" s="22" t="s">
        <v>81</v>
      </c>
      <c r="D94" s="151" t="s">
        <v>14</v>
      </c>
      <c r="E94" s="167">
        <f>'MC - Praça da Gameleira'!E82</f>
        <v>4.4000000000000004</v>
      </c>
      <c r="F94" s="173">
        <f>F43</f>
        <v>4.2300000000000004</v>
      </c>
      <c r="G94" s="48">
        <f t="shared" si="6"/>
        <v>18.61</v>
      </c>
    </row>
    <row r="95" spans="1:7" ht="21.95" customHeight="1">
      <c r="A95" s="152" t="s">
        <v>902</v>
      </c>
      <c r="B95" s="166" t="str">
        <f>B44</f>
        <v>CPU-23</v>
      </c>
      <c r="C95" s="97" t="s">
        <v>730</v>
      </c>
      <c r="D95" s="151" t="s">
        <v>14</v>
      </c>
      <c r="E95" s="167">
        <f>'MC - Praça da Gameleira'!E83</f>
        <v>4.4000000000000004</v>
      </c>
      <c r="F95" s="173">
        <f>F44</f>
        <v>36.96</v>
      </c>
      <c r="G95" s="48">
        <f t="shared" si="6"/>
        <v>162.62</v>
      </c>
    </row>
    <row r="96" spans="1:7" ht="21.95" customHeight="1">
      <c r="A96" s="152" t="s">
        <v>903</v>
      </c>
      <c r="B96" s="166" t="str">
        <f>'CPU 02'!A309</f>
        <v>CPU-35</v>
      </c>
      <c r="C96" s="97" t="s">
        <v>938</v>
      </c>
      <c r="D96" s="151" t="s">
        <v>14</v>
      </c>
      <c r="E96" s="167">
        <f>'MC - Praça da Gameleira'!E84</f>
        <v>30.25</v>
      </c>
      <c r="F96" s="173">
        <f>'CPU 02'!G315</f>
        <v>16.91</v>
      </c>
      <c r="G96" s="48">
        <f t="shared" si="6"/>
        <v>511.53</v>
      </c>
    </row>
    <row r="97" spans="1:7" ht="21.95" customHeight="1">
      <c r="A97" s="152" t="s">
        <v>904</v>
      </c>
      <c r="B97" s="166" t="str">
        <f>'CPU 02'!A317</f>
        <v>CPU-36</v>
      </c>
      <c r="C97" s="97" t="s">
        <v>939</v>
      </c>
      <c r="D97" s="151" t="s">
        <v>14</v>
      </c>
      <c r="E97" s="167">
        <f>'MC - Praça da Gameleira'!E85</f>
        <v>30.25</v>
      </c>
      <c r="F97" s="173">
        <f>'CPU 02'!G325</f>
        <v>32.86</v>
      </c>
      <c r="G97" s="48">
        <f t="shared" si="6"/>
        <v>994.02</v>
      </c>
    </row>
    <row r="98" spans="1:7" ht="18" customHeight="1">
      <c r="A98" s="152" t="s">
        <v>905</v>
      </c>
      <c r="B98" s="166" t="str">
        <f>'CPU 02'!A327</f>
        <v>CPU-37</v>
      </c>
      <c r="C98" s="22" t="s">
        <v>927</v>
      </c>
      <c r="D98" s="151" t="s">
        <v>14</v>
      </c>
      <c r="E98" s="167">
        <f>'MC - Praça da Gameleira'!E86</f>
        <v>30.25</v>
      </c>
      <c r="F98" s="173">
        <f>'CPU 02'!G335</f>
        <v>44.16</v>
      </c>
      <c r="G98" s="48">
        <f t="shared" si="6"/>
        <v>1335.84</v>
      </c>
    </row>
    <row r="99" spans="1:7" ht="21.95" customHeight="1">
      <c r="A99" s="152" t="s">
        <v>906</v>
      </c>
      <c r="B99" s="166" t="str">
        <f>B47</f>
        <v>CPU-26</v>
      </c>
      <c r="C99" s="22" t="s">
        <v>907</v>
      </c>
      <c r="D99" s="151" t="s">
        <v>14</v>
      </c>
      <c r="E99" s="167">
        <f>'MC - Praça da Gameleira'!E87</f>
        <v>4.4000000000000004</v>
      </c>
      <c r="F99" s="173">
        <f>F47</f>
        <v>9.2799999999999994</v>
      </c>
      <c r="G99" s="48">
        <f t="shared" si="6"/>
        <v>40.83</v>
      </c>
    </row>
    <row r="100" spans="1:7" ht="21.95" customHeight="1">
      <c r="A100" s="152" t="s">
        <v>937</v>
      </c>
      <c r="B100" s="166" t="str">
        <f>'CPU 02'!A337</f>
        <v>CPU-38</v>
      </c>
      <c r="C100" s="22" t="s">
        <v>821</v>
      </c>
      <c r="D100" s="151" t="s">
        <v>14</v>
      </c>
      <c r="E100" s="167">
        <f>'MC - Praça da Gameleira'!E88</f>
        <v>54.93</v>
      </c>
      <c r="F100" s="173">
        <f>'CPU 02'!G345</f>
        <v>18.600000000000001</v>
      </c>
      <c r="G100" s="48">
        <f t="shared" si="6"/>
        <v>1021.7</v>
      </c>
    </row>
    <row r="101" spans="1:7" ht="21.95" customHeight="1">
      <c r="A101" s="213"/>
      <c r="B101" s="214"/>
      <c r="C101" s="214"/>
      <c r="D101" s="205" t="s">
        <v>765</v>
      </c>
      <c r="E101" s="205"/>
      <c r="F101" s="205"/>
      <c r="G101" s="49">
        <f>SUM(G85:G100)</f>
        <v>15373.480000000005</v>
      </c>
    </row>
    <row r="102" spans="1:7" ht="21.95" customHeight="1">
      <c r="A102" s="73" t="s">
        <v>485</v>
      </c>
      <c r="B102" s="206" t="s">
        <v>95</v>
      </c>
      <c r="C102" s="206"/>
      <c r="D102" s="215"/>
      <c r="E102" s="216"/>
      <c r="F102" s="216"/>
      <c r="G102" s="217"/>
    </row>
    <row r="103" spans="1:7" ht="18.75" customHeight="1">
      <c r="A103" s="152" t="s">
        <v>715</v>
      </c>
      <c r="B103" s="166" t="str">
        <f>'CPU 02'!A347</f>
        <v>CPU-39</v>
      </c>
      <c r="C103" s="22" t="s">
        <v>83</v>
      </c>
      <c r="D103" s="110" t="s">
        <v>0</v>
      </c>
      <c r="E103" s="167">
        <f>'MC - Praça da Gameleira'!E91</f>
        <v>35.08</v>
      </c>
      <c r="F103" s="173">
        <f>'CPU 02'!G352</f>
        <v>88.5</v>
      </c>
      <c r="G103" s="48">
        <f>ROUND(E103*F103,2)</f>
        <v>3104.58</v>
      </c>
    </row>
    <row r="104" spans="1:7" ht="27" customHeight="1">
      <c r="A104" s="152" t="s">
        <v>716</v>
      </c>
      <c r="B104" s="166" t="str">
        <f>'CPU 02'!A354</f>
        <v>CPU-40</v>
      </c>
      <c r="C104" s="22" t="s">
        <v>402</v>
      </c>
      <c r="D104" s="80" t="s">
        <v>298</v>
      </c>
      <c r="E104" s="167">
        <f>'MC - Praça da Gameleira'!E92</f>
        <v>1</v>
      </c>
      <c r="F104" s="173">
        <f>'CPU 02'!G364</f>
        <v>4490.34</v>
      </c>
      <c r="G104" s="48">
        <f>ROUND(E104*F104,2)</f>
        <v>4490.34</v>
      </c>
    </row>
    <row r="105" spans="1:7" ht="21.95" customHeight="1">
      <c r="A105" s="213"/>
      <c r="B105" s="214"/>
      <c r="C105" s="214"/>
      <c r="D105" s="205" t="s">
        <v>764</v>
      </c>
      <c r="E105" s="205"/>
      <c r="F105" s="205"/>
      <c r="G105" s="49">
        <f>SUM(G103:G104)</f>
        <v>7594.92</v>
      </c>
    </row>
    <row r="106" spans="1:7" ht="21.95" customHeight="1">
      <c r="A106" s="73" t="s">
        <v>717</v>
      </c>
      <c r="B106" s="206" t="s">
        <v>74</v>
      </c>
      <c r="C106" s="206"/>
      <c r="D106" s="211"/>
      <c r="E106" s="211"/>
      <c r="F106" s="211"/>
      <c r="G106" s="212"/>
    </row>
    <row r="107" spans="1:7" ht="27" customHeight="1">
      <c r="A107" s="152" t="s">
        <v>718</v>
      </c>
      <c r="B107" s="166" t="str">
        <f>'CPU 02'!A366</f>
        <v>CPU-41</v>
      </c>
      <c r="C107" s="22" t="s">
        <v>405</v>
      </c>
      <c r="D107" s="80" t="s">
        <v>298</v>
      </c>
      <c r="E107" s="167">
        <f>'MC - Praça da Gameleira'!E95</f>
        <v>1</v>
      </c>
      <c r="F107" s="173">
        <f>'CPU 02'!G378</f>
        <v>21709.79</v>
      </c>
      <c r="G107" s="48">
        <f>ROUND(E107*F107,2)</f>
        <v>21709.79</v>
      </c>
    </row>
    <row r="108" spans="1:7" ht="21.95" customHeight="1">
      <c r="A108" s="213"/>
      <c r="B108" s="214"/>
      <c r="C108" s="214"/>
      <c r="D108" s="205" t="s">
        <v>763</v>
      </c>
      <c r="E108" s="205"/>
      <c r="F108" s="205"/>
      <c r="G108" s="49">
        <f>SUM(G107)</f>
        <v>21709.79</v>
      </c>
    </row>
    <row r="109" spans="1:7" ht="21.95" customHeight="1">
      <c r="A109" s="73" t="s">
        <v>719</v>
      </c>
      <c r="B109" s="206" t="s">
        <v>54</v>
      </c>
      <c r="C109" s="206"/>
      <c r="D109" s="211"/>
      <c r="E109" s="211"/>
      <c r="F109" s="211"/>
      <c r="G109" s="212"/>
    </row>
    <row r="110" spans="1:7" ht="27" customHeight="1">
      <c r="A110" s="152" t="s">
        <v>720</v>
      </c>
      <c r="B110" s="166" t="str">
        <f>'CPU 02'!A380</f>
        <v>CPU-42</v>
      </c>
      <c r="C110" s="22" t="s">
        <v>322</v>
      </c>
      <c r="D110" s="77" t="s">
        <v>298</v>
      </c>
      <c r="E110" s="167">
        <f>'MC - Praça da Gameleira'!E98</f>
        <v>1</v>
      </c>
      <c r="F110" s="173">
        <f>'CPU 02'!G399</f>
        <v>1160.8399999999999</v>
      </c>
      <c r="G110" s="48">
        <f t="shared" ref="G110:G116" si="7">ROUND(E110*F110,2)</f>
        <v>1160.8399999999999</v>
      </c>
    </row>
    <row r="111" spans="1:7" ht="27" customHeight="1">
      <c r="A111" s="152" t="s">
        <v>721</v>
      </c>
      <c r="B111" s="166" t="str">
        <f>'CPU 02'!A401</f>
        <v>CPU-43</v>
      </c>
      <c r="C111" s="22" t="s">
        <v>459</v>
      </c>
      <c r="D111" s="77" t="s">
        <v>298</v>
      </c>
      <c r="E111" s="167">
        <f>'MC - Praça da Gameleira'!E99</f>
        <v>1</v>
      </c>
      <c r="F111" s="173">
        <f>'CPU 02'!G406</f>
        <v>25.57</v>
      </c>
      <c r="G111" s="48">
        <f t="shared" si="7"/>
        <v>25.57</v>
      </c>
    </row>
    <row r="112" spans="1:7" ht="16.5" customHeight="1">
      <c r="A112" s="152" t="s">
        <v>722</v>
      </c>
      <c r="B112" s="166" t="str">
        <f>'CPU 02'!A408</f>
        <v>CPU-44</v>
      </c>
      <c r="C112" s="22" t="s">
        <v>328</v>
      </c>
      <c r="D112" s="31" t="s">
        <v>13</v>
      </c>
      <c r="E112" s="167">
        <f>'MC - Praça da Gameleira'!E100</f>
        <v>220</v>
      </c>
      <c r="F112" s="173">
        <f>'CPU 02'!G415</f>
        <v>8.52</v>
      </c>
      <c r="G112" s="48">
        <f t="shared" si="7"/>
        <v>1874.4</v>
      </c>
    </row>
    <row r="113" spans="1:7" ht="16.5" customHeight="1">
      <c r="A113" s="152" t="s">
        <v>723</v>
      </c>
      <c r="B113" s="166" t="str">
        <f>'CPU 02'!A417</f>
        <v>CPU-45</v>
      </c>
      <c r="C113" s="22" t="s">
        <v>329</v>
      </c>
      <c r="D113" s="31" t="s">
        <v>13</v>
      </c>
      <c r="E113" s="167">
        <f>'MC - Praça da Gameleira'!E101</f>
        <v>500</v>
      </c>
      <c r="F113" s="173">
        <f>'CPU 02'!G424</f>
        <v>4.66</v>
      </c>
      <c r="G113" s="48">
        <f t="shared" si="7"/>
        <v>2330</v>
      </c>
    </row>
    <row r="114" spans="1:7" ht="20.100000000000001" customHeight="1">
      <c r="A114" s="152" t="s">
        <v>949</v>
      </c>
      <c r="B114" s="166" t="str">
        <f>'CPU 02'!A426</f>
        <v>CPU-46</v>
      </c>
      <c r="C114" s="22" t="s">
        <v>335</v>
      </c>
      <c r="D114" s="77" t="s">
        <v>298</v>
      </c>
      <c r="E114" s="167">
        <f>'MC - Praça da Gameleira'!E102</f>
        <v>8</v>
      </c>
      <c r="F114" s="173">
        <f>'CPU 02'!G433</f>
        <v>268.82</v>
      </c>
      <c r="G114" s="48">
        <f t="shared" si="7"/>
        <v>2150.56</v>
      </c>
    </row>
    <row r="115" spans="1:7" ht="20.100000000000001" customHeight="1">
      <c r="A115" s="152" t="s">
        <v>950</v>
      </c>
      <c r="B115" s="166" t="str">
        <f>'CPU 02'!A435</f>
        <v>CPU-47</v>
      </c>
      <c r="C115" s="22" t="s">
        <v>334</v>
      </c>
      <c r="D115" s="77" t="s">
        <v>298</v>
      </c>
      <c r="E115" s="167">
        <f>'MC - Praça da Gameleira'!E103</f>
        <v>8</v>
      </c>
      <c r="F115" s="173">
        <f>'CPU 02'!G440</f>
        <v>49.03</v>
      </c>
      <c r="G115" s="48">
        <f t="shared" si="7"/>
        <v>392.24</v>
      </c>
    </row>
    <row r="116" spans="1:7" ht="26.25" customHeight="1">
      <c r="A116" s="152" t="s">
        <v>951</v>
      </c>
      <c r="B116" s="166" t="str">
        <f>'CPU 02'!A442</f>
        <v>CPU-48</v>
      </c>
      <c r="C116" s="22" t="s">
        <v>321</v>
      </c>
      <c r="D116" s="77" t="s">
        <v>298</v>
      </c>
      <c r="E116" s="167">
        <f>'MC - Praça da Gameleira'!E104</f>
        <v>4</v>
      </c>
      <c r="F116" s="173">
        <f>'CPU 02'!G447</f>
        <v>2145.5500000000002</v>
      </c>
      <c r="G116" s="48">
        <f t="shared" si="7"/>
        <v>8582.2000000000007</v>
      </c>
    </row>
    <row r="117" spans="1:7" ht="21.95" customHeight="1">
      <c r="A117" s="231"/>
      <c r="B117" s="232"/>
      <c r="C117" s="233"/>
      <c r="D117" s="205" t="s">
        <v>762</v>
      </c>
      <c r="E117" s="205"/>
      <c r="F117" s="205"/>
      <c r="G117" s="49">
        <f>SUM(G110:G116)</f>
        <v>16515.809999999998</v>
      </c>
    </row>
    <row r="118" spans="1:7" ht="21.95" customHeight="1">
      <c r="A118" s="73" t="s">
        <v>952</v>
      </c>
      <c r="B118" s="206" t="s">
        <v>55</v>
      </c>
      <c r="C118" s="206"/>
      <c r="D118" s="211"/>
      <c r="E118" s="211"/>
      <c r="F118" s="211"/>
      <c r="G118" s="212"/>
    </row>
    <row r="119" spans="1:7" ht="18" customHeight="1">
      <c r="A119" s="152" t="s">
        <v>953</v>
      </c>
      <c r="B119" s="166" t="str">
        <f>'CPU 02'!A449</f>
        <v>CPU-49</v>
      </c>
      <c r="C119" s="23" t="s">
        <v>56</v>
      </c>
      <c r="D119" s="77" t="s">
        <v>298</v>
      </c>
      <c r="E119" s="167">
        <f>'MC - Praça da Gameleira'!E107</f>
        <v>1</v>
      </c>
      <c r="F119" s="173">
        <f>'CPU 02'!G456</f>
        <v>192.01</v>
      </c>
      <c r="G119" s="48">
        <f>ROUND(E119*F119,2)</f>
        <v>192.01</v>
      </c>
    </row>
    <row r="120" spans="1:7" ht="18" customHeight="1">
      <c r="A120" s="152" t="s">
        <v>954</v>
      </c>
      <c r="B120" s="166" t="str">
        <f>'CPU 02'!A458</f>
        <v>CPU-50</v>
      </c>
      <c r="C120" s="22" t="s">
        <v>381</v>
      </c>
      <c r="D120" s="77" t="s">
        <v>298</v>
      </c>
      <c r="E120" s="167">
        <f>'MC - Praça da Gameleira'!E108</f>
        <v>1</v>
      </c>
      <c r="F120" s="173">
        <f>'CPU 02'!G464</f>
        <v>141.28</v>
      </c>
      <c r="G120" s="48">
        <f>ROUND(E120*F120,2)</f>
        <v>141.28</v>
      </c>
    </row>
    <row r="121" spans="1:7" ht="18" customHeight="1">
      <c r="A121" s="152" t="s">
        <v>955</v>
      </c>
      <c r="B121" s="166" t="str">
        <f>'CPU 02'!A466</f>
        <v>CPU-51</v>
      </c>
      <c r="C121" s="22" t="s">
        <v>382</v>
      </c>
      <c r="D121" s="77" t="s">
        <v>298</v>
      </c>
      <c r="E121" s="167">
        <f>'MC - Praça da Gameleira'!E109</f>
        <v>1</v>
      </c>
      <c r="F121" s="173">
        <f>'CPU 02'!G481</f>
        <v>157.19999999999999</v>
      </c>
      <c r="G121" s="48">
        <f>ROUND(E121*F121,2)</f>
        <v>157.19999999999999</v>
      </c>
    </row>
    <row r="122" spans="1:7" ht="18" customHeight="1">
      <c r="A122" s="152" t="s">
        <v>956</v>
      </c>
      <c r="B122" s="166" t="str">
        <f>'CPU 02'!A483</f>
        <v>CPU-52</v>
      </c>
      <c r="C122" s="23" t="s">
        <v>384</v>
      </c>
      <c r="D122" s="77" t="s">
        <v>298</v>
      </c>
      <c r="E122" s="167">
        <f>'MC - Praça da Gameleira'!E110</f>
        <v>4</v>
      </c>
      <c r="F122" s="173">
        <f>'CPU 02'!G492</f>
        <v>15.88</v>
      </c>
      <c r="G122" s="48">
        <f>ROUND(E122*F122,2)</f>
        <v>63.52</v>
      </c>
    </row>
    <row r="123" spans="1:7" ht="18" customHeight="1">
      <c r="A123" s="152" t="s">
        <v>957</v>
      </c>
      <c r="B123" s="166" t="str">
        <f>'CPU 02'!A494</f>
        <v>CPU-53</v>
      </c>
      <c r="C123" s="23" t="s">
        <v>383</v>
      </c>
      <c r="D123" s="31" t="s">
        <v>13</v>
      </c>
      <c r="E123" s="167">
        <f>'MC - Praça da Gameleira'!E111</f>
        <v>200</v>
      </c>
      <c r="F123" s="173">
        <f>'CPU 02'!G501</f>
        <v>20.55</v>
      </c>
      <c r="G123" s="48">
        <f>ROUND(E123*F123,2)</f>
        <v>4110</v>
      </c>
    </row>
    <row r="124" spans="1:7" ht="16.5" customHeight="1">
      <c r="A124" s="213"/>
      <c r="B124" s="214"/>
      <c r="C124" s="214"/>
      <c r="D124" s="205" t="s">
        <v>971</v>
      </c>
      <c r="E124" s="205"/>
      <c r="F124" s="205"/>
      <c r="G124" s="49">
        <f>SUM(G119:G123)</f>
        <v>4664.01</v>
      </c>
    </row>
    <row r="125" spans="1:7" ht="21.95" customHeight="1">
      <c r="A125" s="73" t="s">
        <v>958</v>
      </c>
      <c r="B125" s="206" t="s">
        <v>59</v>
      </c>
      <c r="C125" s="206"/>
      <c r="D125" s="207"/>
      <c r="E125" s="207"/>
      <c r="F125" s="207"/>
      <c r="G125" s="208"/>
    </row>
    <row r="126" spans="1:7" ht="18" customHeight="1">
      <c r="A126" s="152" t="s">
        <v>959</v>
      </c>
      <c r="B126" s="166" t="str">
        <f>'CPU 02'!A503</f>
        <v>CPU-54</v>
      </c>
      <c r="C126" s="23" t="s">
        <v>53</v>
      </c>
      <c r="D126" s="87" t="s">
        <v>298</v>
      </c>
      <c r="E126" s="167">
        <f>'MC - Praça da Gameleira'!E114</f>
        <v>10</v>
      </c>
      <c r="F126" s="173">
        <f>'CPU 02'!G508</f>
        <v>31.37</v>
      </c>
      <c r="G126" s="48">
        <f t="shared" ref="G126:G131" si="8">ROUND(E126*F126,2)</f>
        <v>313.7</v>
      </c>
    </row>
    <row r="127" spans="1:7" ht="18" customHeight="1">
      <c r="A127" s="152" t="s">
        <v>960</v>
      </c>
      <c r="B127" s="166" t="str">
        <f>'CPU 02'!A510</f>
        <v>CPU-55</v>
      </c>
      <c r="C127" s="23" t="s">
        <v>57</v>
      </c>
      <c r="D127" s="87" t="s">
        <v>298</v>
      </c>
      <c r="E127" s="167">
        <f>'MC - Praça da Gameleira'!E115</f>
        <v>240</v>
      </c>
      <c r="F127" s="173">
        <f>'CPU 02'!G515</f>
        <v>14.32</v>
      </c>
      <c r="G127" s="48">
        <f t="shared" si="8"/>
        <v>3436.8</v>
      </c>
    </row>
    <row r="128" spans="1:7" ht="18" customHeight="1">
      <c r="A128" s="152" t="s">
        <v>961</v>
      </c>
      <c r="B128" s="166" t="str">
        <f>'CPU 02'!A517</f>
        <v>CPU-56</v>
      </c>
      <c r="C128" s="23" t="s">
        <v>58</v>
      </c>
      <c r="D128" s="87" t="s">
        <v>298</v>
      </c>
      <c r="E128" s="167">
        <f>'MC - Praça da Gameleira'!E116</f>
        <v>6</v>
      </c>
      <c r="F128" s="173">
        <f>'CPU 02'!G522</f>
        <v>36.57</v>
      </c>
      <c r="G128" s="48">
        <f t="shared" si="8"/>
        <v>219.42</v>
      </c>
    </row>
    <row r="129" spans="1:7" ht="18" customHeight="1">
      <c r="A129" s="152" t="s">
        <v>962</v>
      </c>
      <c r="B129" s="166" t="str">
        <f>'CPU 02'!A524</f>
        <v>CPU-57</v>
      </c>
      <c r="C129" s="23" t="s">
        <v>60</v>
      </c>
      <c r="D129" s="87" t="s">
        <v>298</v>
      </c>
      <c r="E129" s="167">
        <f>'MC - Praça da Gameleira'!E117</f>
        <v>6</v>
      </c>
      <c r="F129" s="173">
        <f>'CPU 02'!G529</f>
        <v>58.43</v>
      </c>
      <c r="G129" s="48">
        <f t="shared" si="8"/>
        <v>350.58</v>
      </c>
    </row>
    <row r="130" spans="1:7" ht="18" customHeight="1">
      <c r="A130" s="152" t="s">
        <v>963</v>
      </c>
      <c r="B130" s="166" t="str">
        <f>'CPU 02'!A531</f>
        <v>CPU-58</v>
      </c>
      <c r="C130" s="23" t="s">
        <v>61</v>
      </c>
      <c r="D130" s="87" t="s">
        <v>298</v>
      </c>
      <c r="E130" s="167">
        <f>'MC - Praça da Gameleira'!E118</f>
        <v>100</v>
      </c>
      <c r="F130" s="173">
        <f>'CPU 02'!G536</f>
        <v>9.91</v>
      </c>
      <c r="G130" s="48">
        <f t="shared" si="8"/>
        <v>991</v>
      </c>
    </row>
    <row r="131" spans="1:7" ht="18" customHeight="1">
      <c r="A131" s="152" t="s">
        <v>964</v>
      </c>
      <c r="B131" s="166" t="str">
        <f>'CPU 02'!A538</f>
        <v>CPU-59</v>
      </c>
      <c r="C131" s="23" t="s">
        <v>456</v>
      </c>
      <c r="D131" s="84" t="s">
        <v>14</v>
      </c>
      <c r="E131" s="167">
        <f>'MC - Praça da Gameleira'!E119</f>
        <v>253</v>
      </c>
      <c r="F131" s="173">
        <f>'CPU 02'!G547</f>
        <v>15.1</v>
      </c>
      <c r="G131" s="48">
        <f t="shared" si="8"/>
        <v>3820.3</v>
      </c>
    </row>
    <row r="132" spans="1:7" ht="21.95" customHeight="1">
      <c r="A132" s="209"/>
      <c r="B132" s="210"/>
      <c r="C132" s="210"/>
      <c r="D132" s="205" t="s">
        <v>970</v>
      </c>
      <c r="E132" s="205"/>
      <c r="F132" s="205"/>
      <c r="G132" s="49">
        <f>SUM(G126:G131)</f>
        <v>9131.7999999999993</v>
      </c>
    </row>
    <row r="133" spans="1:7" ht="21.95" customHeight="1">
      <c r="A133" s="73" t="s">
        <v>965</v>
      </c>
      <c r="B133" s="206" t="s">
        <v>52</v>
      </c>
      <c r="C133" s="206"/>
      <c r="D133" s="207"/>
      <c r="E133" s="207"/>
      <c r="F133" s="207"/>
      <c r="G133" s="208"/>
    </row>
    <row r="134" spans="1:7" ht="18" customHeight="1">
      <c r="A134" s="152" t="s">
        <v>966</v>
      </c>
      <c r="B134" s="166" t="str">
        <f>'CPU 02'!A549</f>
        <v>CPU-60</v>
      </c>
      <c r="C134" s="23" t="s">
        <v>62</v>
      </c>
      <c r="D134" s="87" t="s">
        <v>298</v>
      </c>
      <c r="E134" s="167">
        <f>'MC - Praça da Gameleira'!E122</f>
        <v>14</v>
      </c>
      <c r="F134" s="173">
        <f>'CPU 02'!G555</f>
        <v>458.23</v>
      </c>
      <c r="G134" s="48">
        <f>ROUND(E134*F134,2)</f>
        <v>6415.22</v>
      </c>
    </row>
    <row r="135" spans="1:7" ht="18" customHeight="1">
      <c r="A135" s="152" t="s">
        <v>967</v>
      </c>
      <c r="B135" s="166" t="str">
        <f>'CPU 02'!A557</f>
        <v>CPU-61</v>
      </c>
      <c r="C135" s="23" t="s">
        <v>63</v>
      </c>
      <c r="D135" s="87" t="s">
        <v>298</v>
      </c>
      <c r="E135" s="167">
        <f>'MC - Praça da Gameleira'!E123</f>
        <v>4</v>
      </c>
      <c r="F135" s="173">
        <f>'CPU 02'!G565</f>
        <v>451.63</v>
      </c>
      <c r="G135" s="48">
        <f t="shared" ref="G135:G136" si="9">ROUND(E135*F135,2)</f>
        <v>1806.52</v>
      </c>
    </row>
    <row r="136" spans="1:7" ht="18" customHeight="1">
      <c r="A136" s="152" t="s">
        <v>968</v>
      </c>
      <c r="B136" s="166" t="str">
        <f>'CPU 02'!A567</f>
        <v>CPU-62</v>
      </c>
      <c r="C136" s="23" t="s">
        <v>65</v>
      </c>
      <c r="D136" s="84" t="s">
        <v>14</v>
      </c>
      <c r="E136" s="167">
        <f>'MC - Praça da Gameleira'!E124</f>
        <v>2770</v>
      </c>
      <c r="F136" s="173">
        <f>'CPU 02'!G571</f>
        <v>2.4700000000000002</v>
      </c>
      <c r="G136" s="48">
        <f t="shared" si="9"/>
        <v>6841.9</v>
      </c>
    </row>
    <row r="137" spans="1:7" ht="21.95" customHeight="1">
      <c r="A137" s="219"/>
      <c r="B137" s="220"/>
      <c r="C137" s="221"/>
      <c r="D137" s="205" t="s">
        <v>969</v>
      </c>
      <c r="E137" s="205"/>
      <c r="F137" s="205"/>
      <c r="G137" s="49">
        <f>SUM(G134:G136)</f>
        <v>15063.64</v>
      </c>
    </row>
    <row r="138" spans="1:7" ht="21.95" customHeight="1">
      <c r="A138" s="222"/>
      <c r="B138" s="223"/>
      <c r="C138" s="224"/>
      <c r="D138" s="218" t="s">
        <v>147</v>
      </c>
      <c r="E138" s="218"/>
      <c r="F138" s="218"/>
      <c r="G138" s="149">
        <f>SUM(G26,G35,G48,G62,G75,G83,G101,G105,G108,G117,G124,G132,G137)</f>
        <v>290412.27</v>
      </c>
    </row>
    <row r="139" spans="1:7">
      <c r="A139" s="153"/>
      <c r="B139" s="154"/>
      <c r="C139" s="154"/>
      <c r="D139" s="142"/>
      <c r="E139" s="142"/>
      <c r="F139" s="142"/>
      <c r="G139" s="143"/>
    </row>
    <row r="140" spans="1:7" ht="30.75" customHeight="1" thickBot="1">
      <c r="A140" s="201"/>
      <c r="B140" s="202"/>
      <c r="C140" s="203"/>
      <c r="D140" s="204" t="s">
        <v>48</v>
      </c>
      <c r="E140" s="204"/>
      <c r="F140" s="204"/>
      <c r="G140" s="50">
        <f>SUM(G18,G138)</f>
        <v>323389.35000000003</v>
      </c>
    </row>
  </sheetData>
  <mergeCells count="69">
    <mergeCell ref="A124:C124"/>
    <mergeCell ref="D124:F124"/>
    <mergeCell ref="D109:G109"/>
    <mergeCell ref="A117:C117"/>
    <mergeCell ref="D117:F117"/>
    <mergeCell ref="A105:C105"/>
    <mergeCell ref="D105:F105"/>
    <mergeCell ref="B63:C63"/>
    <mergeCell ref="D63:G63"/>
    <mergeCell ref="A75:C75"/>
    <mergeCell ref="D75:F75"/>
    <mergeCell ref="B76:C76"/>
    <mergeCell ref="D76:G76"/>
    <mergeCell ref="A83:C83"/>
    <mergeCell ref="D83:F83"/>
    <mergeCell ref="B84:C84"/>
    <mergeCell ref="D84:G84"/>
    <mergeCell ref="A101:C101"/>
    <mergeCell ref="D101:F101"/>
    <mergeCell ref="D102:G102"/>
    <mergeCell ref="B102:C102"/>
    <mergeCell ref="C1:G1"/>
    <mergeCell ref="C2:G2"/>
    <mergeCell ref="C3:G3"/>
    <mergeCell ref="A10:G10"/>
    <mergeCell ref="A5:G5"/>
    <mergeCell ref="D7:G7"/>
    <mergeCell ref="A8:C8"/>
    <mergeCell ref="A7:C7"/>
    <mergeCell ref="D137:F137"/>
    <mergeCell ref="D138:F138"/>
    <mergeCell ref="A137:C138"/>
    <mergeCell ref="B12:C12"/>
    <mergeCell ref="B20:C20"/>
    <mergeCell ref="A18:C18"/>
    <mergeCell ref="D12:G12"/>
    <mergeCell ref="D18:F18"/>
    <mergeCell ref="D20:G20"/>
    <mergeCell ref="B19:C19"/>
    <mergeCell ref="D19:G19"/>
    <mergeCell ref="A48:C48"/>
    <mergeCell ref="B118:C118"/>
    <mergeCell ref="B109:C109"/>
    <mergeCell ref="A108:C108"/>
    <mergeCell ref="B106:C106"/>
    <mergeCell ref="A35:C35"/>
    <mergeCell ref="D35:F35"/>
    <mergeCell ref="A62:C62"/>
    <mergeCell ref="D62:F62"/>
    <mergeCell ref="B36:C36"/>
    <mergeCell ref="D36:G36"/>
    <mergeCell ref="B49:C49"/>
    <mergeCell ref="D49:G49"/>
    <mergeCell ref="A140:C140"/>
    <mergeCell ref="D140:F140"/>
    <mergeCell ref="D26:F26"/>
    <mergeCell ref="D48:F48"/>
    <mergeCell ref="B125:C125"/>
    <mergeCell ref="D125:G125"/>
    <mergeCell ref="A132:C132"/>
    <mergeCell ref="D132:F132"/>
    <mergeCell ref="B133:C133"/>
    <mergeCell ref="D133:G133"/>
    <mergeCell ref="D108:F108"/>
    <mergeCell ref="D106:G106"/>
    <mergeCell ref="D118:G118"/>
    <mergeCell ref="A26:C26"/>
    <mergeCell ref="B27:C27"/>
    <mergeCell ref="D27:G27"/>
  </mergeCells>
  <phoneticPr fontId="10" type="noConversion"/>
  <conditionalFormatting sqref="C13:C17 C26:C108 C110:C116">
    <cfRule type="expression" dxfId="4166" priority="297" stopIfTrue="1">
      <formula>OR(RIGHT($A13,2)="00",$A13="")</formula>
    </cfRule>
  </conditionalFormatting>
  <conditionalFormatting sqref="A139 A124:B125 A132:B133 A118:B118 A109:B109 A106:B106 A36:B36 A49:B49 A34:B34 A63:B63 A125:A131 A133:A137 A75:B102 B13:B17 A21:B21 A19:B19 A12:A123 B22:B116">
    <cfRule type="expression" dxfId="4165" priority="295" stopIfTrue="1">
      <formula>RIGHT(A12,2)="00"</formula>
    </cfRule>
  </conditionalFormatting>
  <conditionalFormatting sqref="C17 C25 C86">
    <cfRule type="expression" dxfId="4164" priority="300" stopIfTrue="1">
      <formula>OR(RIGHT(#REF!,2)="00",#REF!="")</formula>
    </cfRule>
  </conditionalFormatting>
  <conditionalFormatting sqref="G17 G126:G131 G26:G35 G116 G134:G136 G37:G108">
    <cfRule type="expression" dxfId="4163" priority="278" stopIfTrue="1">
      <formula>OR(RIGHT(#REF!,2)="00",LEFT($C17,5)="Total")</formula>
    </cfRule>
  </conditionalFormatting>
  <conditionalFormatting sqref="G18:G19">
    <cfRule type="expression" dxfId="4162" priority="255" stopIfTrue="1">
      <formula>OR(RIGHT(#REF!,2)="00",LEFT($C18,5)="Total")</formula>
    </cfRule>
  </conditionalFormatting>
  <conditionalFormatting sqref="G117">
    <cfRule type="expression" dxfId="4161" priority="220" stopIfTrue="1">
      <formula>OR(RIGHT(#REF!,2)="00",LEFT($C117,5)="Total")</formula>
    </cfRule>
  </conditionalFormatting>
  <conditionalFormatting sqref="G117">
    <cfRule type="expression" dxfId="4160" priority="224" stopIfTrue="1">
      <formula>OR(RIGHT(#REF!,2)="00",LEFT($C117,5)="Total")</formula>
    </cfRule>
  </conditionalFormatting>
  <conditionalFormatting sqref="C124">
    <cfRule type="expression" dxfId="4159" priority="215" stopIfTrue="1">
      <formula>OR(RIGHT($A124,2)="00",$A124="")</formula>
    </cfRule>
  </conditionalFormatting>
  <conditionalFormatting sqref="G124">
    <cfRule type="expression" dxfId="4158" priority="212" stopIfTrue="1">
      <formula>OR(RIGHT(#REF!,2)="00",LEFT($C124,5)="Total")</formula>
    </cfRule>
  </conditionalFormatting>
  <conditionalFormatting sqref="G124">
    <cfRule type="expression" dxfId="4157" priority="216" stopIfTrue="1">
      <formula>OR(RIGHT(#REF!,2)="00",LEFT($C124,5)="Total")</formula>
    </cfRule>
  </conditionalFormatting>
  <conditionalFormatting sqref="C132">
    <cfRule type="expression" dxfId="4156" priority="208" stopIfTrue="1">
      <formula>OR(RIGHT($A132,2)="00",$A132="")</formula>
    </cfRule>
  </conditionalFormatting>
  <conditionalFormatting sqref="G132">
    <cfRule type="expression" dxfId="4155" priority="205" stopIfTrue="1">
      <formula>OR(RIGHT(#REF!,2)="00",LEFT($C132,5)="Total")</formula>
    </cfRule>
  </conditionalFormatting>
  <conditionalFormatting sqref="G132">
    <cfRule type="expression" dxfId="4154" priority="209" stopIfTrue="1">
      <formula>OR(RIGHT(#REF!,2)="00",LEFT($C132,5)="Total")</formula>
    </cfRule>
  </conditionalFormatting>
  <conditionalFormatting sqref="G137">
    <cfRule type="expression" dxfId="4153" priority="186" stopIfTrue="1">
      <formula>OR(RIGHT(#REF!,2)="00",LEFT($C137,5)="Total")</formula>
    </cfRule>
  </conditionalFormatting>
  <conditionalFormatting sqref="G137">
    <cfRule type="expression" dxfId="4152" priority="190" stopIfTrue="1">
      <formula>OR(RIGHT(#REF!,2)="00",LEFT($C137,5)="Total")</formula>
    </cfRule>
  </conditionalFormatting>
  <conditionalFormatting sqref="C109">
    <cfRule type="expression" dxfId="4151" priority="173" stopIfTrue="1">
      <formula>OR(RIGHT($A109,2)="00",$A109="")</formula>
    </cfRule>
  </conditionalFormatting>
  <conditionalFormatting sqref="G109">
    <cfRule type="expression" dxfId="4150" priority="171" stopIfTrue="1">
      <formula>OR(RIGHT(#REF!,2)="00",LEFT($C109,5)="Total")</formula>
    </cfRule>
  </conditionalFormatting>
  <conditionalFormatting sqref="C118">
    <cfRule type="expression" dxfId="4149" priority="170" stopIfTrue="1">
      <formula>OR(RIGHT($A118,2)="00",$A118="")</formula>
    </cfRule>
  </conditionalFormatting>
  <conditionalFormatting sqref="G118">
    <cfRule type="expression" dxfId="4148" priority="168" stopIfTrue="1">
      <formula>OR(RIGHT(#REF!,2)="00",LEFT($C118,5)="Total")</formula>
    </cfRule>
  </conditionalFormatting>
  <conditionalFormatting sqref="C125">
    <cfRule type="expression" dxfId="4147" priority="167" stopIfTrue="1">
      <formula>OR(RIGHT($A125,2)="00",$A125="")</formula>
    </cfRule>
  </conditionalFormatting>
  <conditionalFormatting sqref="G125">
    <cfRule type="expression" dxfId="4146" priority="165" stopIfTrue="1">
      <formula>OR(RIGHT(#REF!,2)="00",LEFT($C125,5)="Total")</formula>
    </cfRule>
  </conditionalFormatting>
  <conditionalFormatting sqref="C133">
    <cfRule type="expression" dxfId="4145" priority="163" stopIfTrue="1">
      <formula>OR(RIGHT($A133,2)="00",$A133="")</formula>
    </cfRule>
  </conditionalFormatting>
  <conditionalFormatting sqref="G133">
    <cfRule type="expression" dxfId="4144" priority="161" stopIfTrue="1">
      <formula>OR(RIGHT(#REF!,2)="00",LEFT($C133,5)="Total")</formula>
    </cfRule>
  </conditionalFormatting>
  <conditionalFormatting sqref="G13:G19 G21:G35 G37:G138">
    <cfRule type="expression" dxfId="4143" priority="301" stopIfTrue="1">
      <formula>OR(RIGHT($A13,2)="00",LEFT($C13,5)="Total")</formula>
    </cfRule>
  </conditionalFormatting>
  <conditionalFormatting sqref="C15:C16">
    <cfRule type="expression" dxfId="4142" priority="155" stopIfTrue="1">
      <formula>OR(RIGHT($A15,2)="00",$A15="")</formula>
    </cfRule>
  </conditionalFormatting>
  <conditionalFormatting sqref="G110">
    <cfRule type="expression" dxfId="4141" priority="152" stopIfTrue="1">
      <formula>OR(RIGHT(#REF!,2)="00",LEFT($C110,5)="Total")</formula>
    </cfRule>
  </conditionalFormatting>
  <conditionalFormatting sqref="G111">
    <cfRule type="expression" dxfId="4140" priority="151" stopIfTrue="1">
      <formula>OR(RIGHT(#REF!,2)="00",LEFT($C111,5)="Total")</formula>
    </cfRule>
  </conditionalFormatting>
  <conditionalFormatting sqref="G112">
    <cfRule type="expression" dxfId="4139" priority="150" stopIfTrue="1">
      <formula>OR(RIGHT(#REF!,2)="00",LEFT($C112,5)="Total")</formula>
    </cfRule>
  </conditionalFormatting>
  <conditionalFormatting sqref="G113">
    <cfRule type="expression" dxfId="4138" priority="149" stopIfTrue="1">
      <formula>OR(RIGHT(#REF!,2)="00",LEFT($C113,5)="Total")</formula>
    </cfRule>
  </conditionalFormatting>
  <conditionalFormatting sqref="G114">
    <cfRule type="expression" dxfId="4137" priority="148" stopIfTrue="1">
      <formula>OR(RIGHT(#REF!,2)="00",LEFT($C114,5)="Total")</formula>
    </cfRule>
  </conditionalFormatting>
  <conditionalFormatting sqref="G115">
    <cfRule type="expression" dxfId="4136" priority="147" stopIfTrue="1">
      <formula>OR(RIGHT(#REF!,2)="00",LEFT($C115,5)="Total")</formula>
    </cfRule>
  </conditionalFormatting>
  <conditionalFormatting sqref="G119">
    <cfRule type="expression" dxfId="4135" priority="145" stopIfTrue="1">
      <formula>OR(RIGHT(#REF!,2)="00",LEFT($C119,5)="Total")</formula>
    </cfRule>
  </conditionalFormatting>
  <conditionalFormatting sqref="G120">
    <cfRule type="expression" dxfId="4134" priority="144" stopIfTrue="1">
      <formula>OR(RIGHT(#REF!,2)="00",LEFT($C120,5)="Total")</formula>
    </cfRule>
  </conditionalFormatting>
  <conditionalFormatting sqref="G121">
    <cfRule type="expression" dxfId="4133" priority="143" stopIfTrue="1">
      <formula>OR(RIGHT(#REF!,2)="00",LEFT($C121,5)="Total")</formula>
    </cfRule>
  </conditionalFormatting>
  <conditionalFormatting sqref="G122">
    <cfRule type="expression" dxfId="4132" priority="142" stopIfTrue="1">
      <formula>OR(RIGHT(#REF!,2)="00",LEFT($C122,5)="Total")</formula>
    </cfRule>
  </conditionalFormatting>
  <conditionalFormatting sqref="G123">
    <cfRule type="expression" dxfId="4131" priority="141" stopIfTrue="1">
      <formula>OR(RIGHT(#REF!,2)="00",LEFT($C123,5)="Total")</formula>
    </cfRule>
  </conditionalFormatting>
  <conditionalFormatting sqref="C125">
    <cfRule type="expression" dxfId="4130" priority="140" stopIfTrue="1">
      <formula>OR(RIGHT($A125,2)="00",$A125="")</formula>
    </cfRule>
  </conditionalFormatting>
  <conditionalFormatting sqref="C133">
    <cfRule type="expression" dxfId="4129" priority="139" stopIfTrue="1">
      <formula>OR(RIGHT($A133,2)="00",$A133="")</formula>
    </cfRule>
  </conditionalFormatting>
  <conditionalFormatting sqref="C133">
    <cfRule type="expression" dxfId="4128" priority="138" stopIfTrue="1">
      <formula>OR(RIGHT($A133,2)="00",$A133="")</formula>
    </cfRule>
  </conditionalFormatting>
  <conditionalFormatting sqref="G132">
    <cfRule type="expression" dxfId="4127" priority="135" stopIfTrue="1">
      <formula>OR(RIGHT(#REF!,2)="00",LEFT($C132,5)="Total")</formula>
    </cfRule>
  </conditionalFormatting>
  <conditionalFormatting sqref="G132">
    <cfRule type="expression" dxfId="4126" priority="134" stopIfTrue="1">
      <formula>OR(RIGHT(#REF!,2)="00",LEFT($C132,5)="Total")</formula>
    </cfRule>
  </conditionalFormatting>
  <conditionalFormatting sqref="G137">
    <cfRule type="expression" dxfId="4125" priority="133" stopIfTrue="1">
      <formula>OR(RIGHT(#REF!,2)="00",LEFT($C137,5)="Total")</formula>
    </cfRule>
  </conditionalFormatting>
  <conditionalFormatting sqref="G137">
    <cfRule type="expression" dxfId="4124" priority="132" stopIfTrue="1">
      <formula>OR(RIGHT(#REF!,2)="00",LEFT($C137,5)="Total")</formula>
    </cfRule>
  </conditionalFormatting>
  <conditionalFormatting sqref="G137">
    <cfRule type="expression" dxfId="4123" priority="131" stopIfTrue="1">
      <formula>OR(RIGHT(#REF!,2)="00",LEFT($C137,5)="Total")</formula>
    </cfRule>
  </conditionalFormatting>
  <conditionalFormatting sqref="G137">
    <cfRule type="expression" dxfId="4122" priority="130" stopIfTrue="1">
      <formula>OR(RIGHT(#REF!,2)="00",LEFT($C137,5)="Total")</formula>
    </cfRule>
  </conditionalFormatting>
  <conditionalFormatting sqref="G136">
    <cfRule type="expression" dxfId="4121" priority="129" stopIfTrue="1">
      <formula>OR(RIGHT(#REF!,2)="00",LEFT($C136,5)="Total")</formula>
    </cfRule>
  </conditionalFormatting>
  <conditionalFormatting sqref="C33:C34">
    <cfRule type="expression" dxfId="4120" priority="128" stopIfTrue="1">
      <formula>OR(RIGHT($A33,2)="00",$A33="")</formula>
    </cfRule>
  </conditionalFormatting>
  <conditionalFormatting sqref="C109">
    <cfRule type="expression" dxfId="4119" priority="123" stopIfTrue="1">
      <formula>OR(RIGHT($A109,2)="00",$A109="")</formula>
    </cfRule>
  </conditionalFormatting>
  <conditionalFormatting sqref="C118">
    <cfRule type="expression" dxfId="4118" priority="122" stopIfTrue="1">
      <formula>OR(RIGHT($A118,2)="00",$A118="")</formula>
    </cfRule>
  </conditionalFormatting>
  <conditionalFormatting sqref="C118">
    <cfRule type="expression" dxfId="4117" priority="121" stopIfTrue="1">
      <formula>OR(RIGHT($A118,2)="00",$A118="")</formula>
    </cfRule>
  </conditionalFormatting>
  <conditionalFormatting sqref="C125">
    <cfRule type="expression" dxfId="4116" priority="120" stopIfTrue="1">
      <formula>OR(RIGHT($A125,2)="00",$A125="")</formula>
    </cfRule>
  </conditionalFormatting>
  <conditionalFormatting sqref="C125">
    <cfRule type="expression" dxfId="4115" priority="119" stopIfTrue="1">
      <formula>OR(RIGHT($A125,2)="00",$A125="")</formula>
    </cfRule>
  </conditionalFormatting>
  <conditionalFormatting sqref="C125">
    <cfRule type="expression" dxfId="4114" priority="118" stopIfTrue="1">
      <formula>OR(RIGHT($A125,2)="00",$A125="")</formula>
    </cfRule>
  </conditionalFormatting>
  <conditionalFormatting sqref="C133">
    <cfRule type="expression" dxfId="4113" priority="117" stopIfTrue="1">
      <formula>OR(RIGHT($A133,2)="00",$A133="")</formula>
    </cfRule>
  </conditionalFormatting>
  <conditionalFormatting sqref="C133">
    <cfRule type="expression" dxfId="4112" priority="116" stopIfTrue="1">
      <formula>OR(RIGHT($A133,2)="00",$A133="")</formula>
    </cfRule>
  </conditionalFormatting>
  <conditionalFormatting sqref="C133">
    <cfRule type="expression" dxfId="4111" priority="115" stopIfTrue="1">
      <formula>OR(RIGHT($A133,2)="00",$A133="")</formula>
    </cfRule>
  </conditionalFormatting>
  <conditionalFormatting sqref="C133">
    <cfRule type="expression" dxfId="4110" priority="114" stopIfTrue="1">
      <formula>OR(RIGHT($A133,2)="00",$A133="")</formula>
    </cfRule>
  </conditionalFormatting>
  <conditionalFormatting sqref="C133">
    <cfRule type="expression" dxfId="4109" priority="113" stopIfTrue="1">
      <formula>OR(RIGHT($A133,2)="00",$A133="")</formula>
    </cfRule>
  </conditionalFormatting>
  <conditionalFormatting sqref="C118">
    <cfRule type="expression" dxfId="4108" priority="112" stopIfTrue="1">
      <formula>OR(RIGHT($A118,2)="00",$A118="")</formula>
    </cfRule>
  </conditionalFormatting>
  <conditionalFormatting sqref="C118">
    <cfRule type="expression" dxfId="4107" priority="111" stopIfTrue="1">
      <formula>OR(RIGHT($A118,2)="00",$A118="")</formula>
    </cfRule>
  </conditionalFormatting>
  <conditionalFormatting sqref="C118">
    <cfRule type="expression" dxfId="4106" priority="110" stopIfTrue="1">
      <formula>OR(RIGHT($A118,2)="00",$A118="")</formula>
    </cfRule>
  </conditionalFormatting>
  <conditionalFormatting sqref="C118">
    <cfRule type="expression" dxfId="4105" priority="109" stopIfTrue="1">
      <formula>OR(RIGHT($A118,2)="00",$A118="")</formula>
    </cfRule>
  </conditionalFormatting>
  <conditionalFormatting sqref="C118">
    <cfRule type="expression" dxfId="4104" priority="108" stopIfTrue="1">
      <formula>OR(RIGHT($A118,2)="00",$A118="")</formula>
    </cfRule>
  </conditionalFormatting>
  <conditionalFormatting sqref="G140">
    <cfRule type="expression" dxfId="4103" priority="81" stopIfTrue="1">
      <formula>OR(RIGHT($A140,2)="00",LEFT($C140,5)="Total")</formula>
    </cfRule>
  </conditionalFormatting>
  <conditionalFormatting sqref="C19">
    <cfRule type="expression" dxfId="4102" priority="35" stopIfTrue="1">
      <formula>OR(RIGHT($A19,2)="00",$A19="")</formula>
    </cfRule>
  </conditionalFormatting>
  <conditionalFormatting sqref="G19">
    <cfRule type="expression" dxfId="4101" priority="34" stopIfTrue="1">
      <formula>OR(RIGHT(#REF!,2)="00",LEFT($C19,5)="Total")</formula>
    </cfRule>
  </conditionalFormatting>
  <conditionalFormatting sqref="C73">
    <cfRule type="expression" dxfId="4100" priority="18" stopIfTrue="1">
      <formula>OR(RIGHT($A73,2)="00",$A73="")</formula>
    </cfRule>
  </conditionalFormatting>
  <conditionalFormatting sqref="C63">
    <cfRule type="expression" dxfId="4099" priority="17" stopIfTrue="1">
      <formula>OR(RIGHT($A63,2)="00",$A63="")</formula>
    </cfRule>
  </conditionalFormatting>
  <conditionalFormatting sqref="C76">
    <cfRule type="expression" dxfId="4098" priority="16" stopIfTrue="1">
      <formula>OR(RIGHT($A76,2)="00",$A76="")</formula>
    </cfRule>
  </conditionalFormatting>
  <conditionalFormatting sqref="C84">
    <cfRule type="expression" dxfId="4097" priority="15" stopIfTrue="1">
      <formula>OR(RIGHT($A84,2)="00",$A84="")</formula>
    </cfRule>
  </conditionalFormatting>
  <pageMargins left="0.98425196850393704" right="0.59055118110236227" top="0.78740157480314965" bottom="0.78740157480314965" header="0.51181102362204722" footer="0.59055118110236227"/>
  <pageSetup paperSize="9" scale="63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G9" sqref="G9"/>
    </sheetView>
  </sheetViews>
  <sheetFormatPr defaultRowHeight="12.75"/>
  <cols>
    <col min="1" max="1" width="14" customWidth="1"/>
    <col min="2" max="2" width="43" customWidth="1"/>
    <col min="3" max="3" width="11.42578125" customWidth="1"/>
    <col min="4" max="4" width="17.28515625" customWidth="1"/>
    <col min="5" max="5" width="15" customWidth="1"/>
    <col min="6" max="6" width="16.42578125" customWidth="1"/>
    <col min="7" max="7" width="18.85546875" customWidth="1"/>
  </cols>
  <sheetData>
    <row r="1" spans="1:7" ht="23.25">
      <c r="A1" s="292" t="s">
        <v>393</v>
      </c>
      <c r="B1" s="293"/>
      <c r="C1" s="293"/>
      <c r="D1" s="293"/>
      <c r="E1" s="293"/>
      <c r="F1" s="293"/>
      <c r="G1" s="294"/>
    </row>
    <row r="2" spans="1:7" ht="20.100000000000001" customHeight="1">
      <c r="A2" s="295" t="s">
        <v>1002</v>
      </c>
      <c r="B2" s="295" t="s">
        <v>395</v>
      </c>
      <c r="C2" s="297" t="s">
        <v>396</v>
      </c>
      <c r="D2" s="176" t="s">
        <v>397</v>
      </c>
      <c r="E2" s="176" t="s">
        <v>398</v>
      </c>
      <c r="F2" s="176" t="s">
        <v>399</v>
      </c>
      <c r="G2" s="297" t="s">
        <v>400</v>
      </c>
    </row>
    <row r="3" spans="1:7" ht="20.100000000000001" customHeight="1">
      <c r="A3" s="296"/>
      <c r="B3" s="296"/>
      <c r="C3" s="298"/>
      <c r="D3" s="82" t="s">
        <v>401</v>
      </c>
      <c r="E3" s="82" t="s">
        <v>401</v>
      </c>
      <c r="F3" s="82" t="s">
        <v>401</v>
      </c>
      <c r="G3" s="298"/>
    </row>
    <row r="4" spans="1:7" ht="20.100000000000001" customHeight="1">
      <c r="A4" s="94" t="s">
        <v>668</v>
      </c>
      <c r="B4" s="81" t="s">
        <v>430</v>
      </c>
      <c r="C4" s="83" t="s">
        <v>2</v>
      </c>
      <c r="D4" s="99">
        <v>21.89</v>
      </c>
      <c r="E4" s="99">
        <v>21.9</v>
      </c>
      <c r="F4" s="99">
        <v>23.08</v>
      </c>
      <c r="G4" s="190">
        <f t="shared" ref="G4:G8" si="0">ROUND((D4+E4+F4)/3,2)</f>
        <v>22.29</v>
      </c>
    </row>
    <row r="5" spans="1:7" ht="20.100000000000001" customHeight="1">
      <c r="A5" s="94" t="s">
        <v>669</v>
      </c>
      <c r="B5" s="81" t="s">
        <v>431</v>
      </c>
      <c r="C5" s="83" t="s">
        <v>2</v>
      </c>
      <c r="D5" s="99">
        <v>4.28</v>
      </c>
      <c r="E5" s="99">
        <v>10</v>
      </c>
      <c r="F5" s="99">
        <v>12.9</v>
      </c>
      <c r="G5" s="190">
        <f t="shared" si="0"/>
        <v>9.06</v>
      </c>
    </row>
    <row r="6" spans="1:7" ht="20.100000000000001" customHeight="1">
      <c r="A6" s="94" t="s">
        <v>670</v>
      </c>
      <c r="B6" s="81" t="s">
        <v>432</v>
      </c>
      <c r="C6" s="83" t="s">
        <v>2</v>
      </c>
      <c r="D6" s="99">
        <v>21.98</v>
      </c>
      <c r="E6" s="99">
        <v>30</v>
      </c>
      <c r="F6" s="99">
        <v>27</v>
      </c>
      <c r="G6" s="190">
        <f t="shared" si="0"/>
        <v>26.33</v>
      </c>
    </row>
    <row r="7" spans="1:7" ht="20.100000000000001" customHeight="1">
      <c r="A7" s="94" t="s">
        <v>671</v>
      </c>
      <c r="B7" s="81" t="s">
        <v>433</v>
      </c>
      <c r="C7" s="83" t="s">
        <v>2</v>
      </c>
      <c r="D7" s="99">
        <v>30</v>
      </c>
      <c r="E7" s="99">
        <v>49.99</v>
      </c>
      <c r="F7" s="99">
        <v>49.9</v>
      </c>
      <c r="G7" s="190">
        <f t="shared" si="0"/>
        <v>43.3</v>
      </c>
    </row>
    <row r="8" spans="1:7" ht="20.100000000000001" customHeight="1">
      <c r="A8" s="94" t="s">
        <v>672</v>
      </c>
      <c r="B8" s="81" t="s">
        <v>434</v>
      </c>
      <c r="C8" s="83" t="s">
        <v>2</v>
      </c>
      <c r="D8" s="99">
        <f>ROUND(49/10,2)</f>
        <v>4.9000000000000004</v>
      </c>
      <c r="E8" s="99">
        <f>ROUND(65/10,2)</f>
        <v>6.5</v>
      </c>
      <c r="F8" s="99">
        <f>ROUND(55/10,2)</f>
        <v>5.5</v>
      </c>
      <c r="G8" s="190">
        <f t="shared" si="0"/>
        <v>5.63</v>
      </c>
    </row>
  </sheetData>
  <mergeCells count="5">
    <mergeCell ref="A1:G1"/>
    <mergeCell ref="A2:A3"/>
    <mergeCell ref="B2:B3"/>
    <mergeCell ref="C2:C3"/>
    <mergeCell ref="G2:G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I15" sqref="I15"/>
    </sheetView>
  </sheetViews>
  <sheetFormatPr defaultRowHeight="12.75"/>
  <cols>
    <col min="1" max="1" width="15.7109375" customWidth="1"/>
    <col min="2" max="2" width="43.140625" customWidth="1"/>
    <col min="3" max="3" width="4.85546875" bestFit="1" customWidth="1"/>
    <col min="4" max="4" width="16.140625" customWidth="1"/>
    <col min="5" max="5" width="14.42578125" customWidth="1"/>
    <col min="6" max="6" width="13.5703125" customWidth="1"/>
    <col min="7" max="7" width="21.140625" customWidth="1"/>
  </cols>
  <sheetData>
    <row r="1" spans="1:7" ht="23.25">
      <c r="A1" s="292" t="s">
        <v>393</v>
      </c>
      <c r="B1" s="293"/>
      <c r="C1" s="293"/>
      <c r="D1" s="293"/>
      <c r="E1" s="293"/>
      <c r="F1" s="293"/>
      <c r="G1" s="294"/>
    </row>
    <row r="2" spans="1:7" ht="18" customHeight="1">
      <c r="A2" s="295" t="s">
        <v>1002</v>
      </c>
      <c r="B2" s="295" t="s">
        <v>395</v>
      </c>
      <c r="C2" s="297" t="s">
        <v>396</v>
      </c>
      <c r="D2" s="176" t="s">
        <v>397</v>
      </c>
      <c r="E2" s="176" t="s">
        <v>398</v>
      </c>
      <c r="F2" s="176" t="s">
        <v>399</v>
      </c>
      <c r="G2" s="297" t="s">
        <v>400</v>
      </c>
    </row>
    <row r="3" spans="1:7" ht="18" customHeight="1">
      <c r="A3" s="296"/>
      <c r="B3" s="296"/>
      <c r="C3" s="298"/>
      <c r="D3" s="82" t="s">
        <v>401</v>
      </c>
      <c r="E3" s="82" t="s">
        <v>401</v>
      </c>
      <c r="F3" s="82" t="s">
        <v>401</v>
      </c>
      <c r="G3" s="298"/>
    </row>
    <row r="4" spans="1:7" ht="21.95" customHeight="1">
      <c r="A4" s="94" t="s">
        <v>673</v>
      </c>
      <c r="B4" s="81" t="s">
        <v>996</v>
      </c>
      <c r="C4" s="83" t="s">
        <v>2</v>
      </c>
      <c r="D4" s="99">
        <v>328.9</v>
      </c>
      <c r="E4" s="99">
        <v>329.5</v>
      </c>
      <c r="F4" s="99">
        <v>349.9</v>
      </c>
      <c r="G4" s="190">
        <f>ROUND((D4+E4+F4)/3,2)</f>
        <v>336.1</v>
      </c>
    </row>
    <row r="5" spans="1:7" ht="21.95" customHeight="1">
      <c r="A5" s="94" t="s">
        <v>674</v>
      </c>
      <c r="B5" s="81" t="s">
        <v>997</v>
      </c>
      <c r="C5" s="83" t="s">
        <v>2</v>
      </c>
      <c r="D5" s="99">
        <v>338.3</v>
      </c>
      <c r="E5" s="99">
        <v>339</v>
      </c>
      <c r="F5" s="99">
        <v>359.9</v>
      </c>
      <c r="G5" s="190">
        <f>ROUND((D5+E5+F5)/3,2)</f>
        <v>345.73</v>
      </c>
    </row>
    <row r="6" spans="1:7" ht="21.95" customHeight="1">
      <c r="A6" s="94" t="s">
        <v>675</v>
      </c>
      <c r="B6" s="81" t="s">
        <v>998</v>
      </c>
      <c r="C6" s="83" t="s">
        <v>98</v>
      </c>
      <c r="D6" s="99">
        <v>75</v>
      </c>
      <c r="E6" s="99">
        <v>60</v>
      </c>
      <c r="F6" s="99"/>
      <c r="G6" s="190">
        <f>ROUND((D6+E6)/2,2)</f>
        <v>67.5</v>
      </c>
    </row>
    <row r="7" spans="1:7" ht="21.95" customHeight="1">
      <c r="A7" s="94" t="s">
        <v>999</v>
      </c>
      <c r="B7" s="81" t="s">
        <v>435</v>
      </c>
      <c r="C7" s="83" t="s">
        <v>2</v>
      </c>
      <c r="D7" s="99">
        <v>319.5</v>
      </c>
      <c r="E7" s="99">
        <v>288</v>
      </c>
      <c r="F7" s="99">
        <v>380</v>
      </c>
      <c r="G7" s="190">
        <f>ROUND((D7+E7+F7)/3,2)</f>
        <v>329.17</v>
      </c>
    </row>
  </sheetData>
  <mergeCells count="5">
    <mergeCell ref="A1:G1"/>
    <mergeCell ref="A2:A3"/>
    <mergeCell ref="B2:B3"/>
    <mergeCell ref="C2:C3"/>
    <mergeCell ref="G2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view="pageBreakPreview" topLeftCell="A4" zoomScaleNormal="100" zoomScaleSheetLayoutView="100" workbookViewId="0">
      <selection activeCell="J37" sqref="J37"/>
    </sheetView>
  </sheetViews>
  <sheetFormatPr defaultRowHeight="12.75"/>
  <cols>
    <col min="2" max="2" width="52.42578125" customWidth="1"/>
    <col min="3" max="3" width="22.28515625" customWidth="1"/>
    <col min="4" max="6" width="18.7109375" customWidth="1"/>
  </cols>
  <sheetData>
    <row r="1" spans="1:6" s="7" customFormat="1" ht="15.75" customHeight="1">
      <c r="A1" s="131"/>
      <c r="B1" s="234" t="s">
        <v>25</v>
      </c>
      <c r="C1" s="234"/>
      <c r="D1" s="234"/>
      <c r="E1" s="234"/>
      <c r="F1" s="234"/>
    </row>
    <row r="2" spans="1:6" s="7" customFormat="1" ht="15.75" customHeight="1">
      <c r="A2" s="132"/>
      <c r="B2" s="234" t="s">
        <v>50</v>
      </c>
      <c r="C2" s="234"/>
      <c r="D2" s="234"/>
      <c r="E2" s="234"/>
      <c r="F2" s="234"/>
    </row>
    <row r="3" spans="1:6" s="7" customFormat="1" ht="15.75" customHeight="1">
      <c r="A3" s="132"/>
      <c r="B3" s="234" t="s">
        <v>464</v>
      </c>
      <c r="C3" s="234"/>
      <c r="D3" s="234"/>
      <c r="E3" s="234"/>
      <c r="F3" s="234"/>
    </row>
    <row r="4" spans="1:6">
      <c r="A4" s="133"/>
      <c r="B4" s="10"/>
      <c r="C4" s="134"/>
      <c r="D4" s="134"/>
      <c r="E4" s="10"/>
      <c r="F4" s="10"/>
    </row>
    <row r="5" spans="1:6" s="14" customFormat="1" ht="39.75" customHeight="1">
      <c r="A5" s="235" t="str">
        <f>Planilha!A5</f>
        <v>OBJETO: EXECUÇÃO DE OBRAS E SERVIÇOS DE ENGENHARIA RELATIVOS À CONSTRUÇÃO DE 01 (UMA) PRAÇA NO POVOADO DE GAMELEIRA - Item I, NA ZONA RURAL DO MUNICÍPIO DE BARRO ALTO/BA, ÁREA DE ATUAÇÃO DA 2ª SUPERINTENDÊNCIA REGIONAL DA CODEVASF, NO ESTADO DA BAHIA.</v>
      </c>
      <c r="B5" s="236"/>
      <c r="C5" s="236"/>
      <c r="D5" s="236"/>
      <c r="E5" s="236"/>
      <c r="F5" s="236"/>
    </row>
    <row r="6" spans="1:6" ht="15">
      <c r="A6" s="135"/>
      <c r="B6" s="8"/>
      <c r="C6" s="9"/>
      <c r="D6" s="9"/>
      <c r="E6" s="136"/>
      <c r="F6" s="10"/>
    </row>
    <row r="7" spans="1:6" ht="20.25">
      <c r="A7" s="237" t="s">
        <v>6</v>
      </c>
      <c r="B7" s="238"/>
      <c r="C7" s="238"/>
      <c r="D7" s="238"/>
      <c r="E7" s="238"/>
      <c r="F7" s="238"/>
    </row>
    <row r="8" spans="1:6">
      <c r="A8" s="158"/>
      <c r="B8" s="159"/>
      <c r="C8" s="160"/>
      <c r="D8" s="160"/>
      <c r="E8" s="159"/>
      <c r="F8" s="159"/>
    </row>
    <row r="9" spans="1:6" ht="12.75" customHeight="1">
      <c r="A9" s="242" t="s">
        <v>7</v>
      </c>
      <c r="B9" s="242" t="s">
        <v>8</v>
      </c>
      <c r="C9" s="242" t="s">
        <v>29</v>
      </c>
      <c r="D9" s="242" t="s">
        <v>15</v>
      </c>
      <c r="E9" s="242" t="s">
        <v>30</v>
      </c>
      <c r="F9" s="242" t="s">
        <v>31</v>
      </c>
    </row>
    <row r="10" spans="1:6" ht="12.75" customHeight="1">
      <c r="A10" s="242"/>
      <c r="B10" s="242"/>
      <c r="C10" s="242"/>
      <c r="D10" s="242"/>
      <c r="E10" s="242"/>
      <c r="F10" s="242"/>
    </row>
    <row r="11" spans="1:6" ht="15.75">
      <c r="A11" s="124">
        <f>Planilha!A12</f>
        <v>1</v>
      </c>
      <c r="B11" s="125" t="str">
        <f>Planilha!B12</f>
        <v>SERVIÇOS PRELIMINARES</v>
      </c>
      <c r="C11" s="168">
        <f>Planilha!G18</f>
        <v>32977.079999999994</v>
      </c>
      <c r="D11" s="25">
        <f>C11*0.55</f>
        <v>18137.394</v>
      </c>
      <c r="E11" s="25">
        <f>C11*0.2</f>
        <v>6595.4159999999993</v>
      </c>
      <c r="F11" s="25">
        <f>C11*0.25</f>
        <v>8244.2699999999986</v>
      </c>
    </row>
    <row r="12" spans="1:6" ht="15.75">
      <c r="A12" s="124"/>
      <c r="B12" s="125"/>
      <c r="C12" s="137"/>
      <c r="D12" s="32">
        <f>D11/C11</f>
        <v>0.55000000000000004</v>
      </c>
      <c r="E12" s="32">
        <f>E11/C11</f>
        <v>0.2</v>
      </c>
      <c r="F12" s="32">
        <f>F11/C11</f>
        <v>0.25</v>
      </c>
    </row>
    <row r="13" spans="1:6" ht="15.75">
      <c r="A13" s="124">
        <f>Planilha!A19</f>
        <v>2</v>
      </c>
      <c r="B13" s="125" t="str">
        <f>Planilha!B19</f>
        <v>CONSTRUÇÃO DA PRAÇA DO POVOADO DE GAMELEIRA</v>
      </c>
      <c r="C13" s="155"/>
      <c r="D13" s="155"/>
      <c r="E13" s="155"/>
      <c r="F13" s="156"/>
    </row>
    <row r="14" spans="1:6" ht="15.75">
      <c r="A14" s="124" t="str">
        <f>Planilha!A20</f>
        <v>2.1</v>
      </c>
      <c r="B14" s="125" t="str">
        <f>Planilha!B20</f>
        <v>LIMPEZA, LOCAÇÃO E ATERRO</v>
      </c>
      <c r="C14" s="168">
        <f>Planilha!G26</f>
        <v>17237.27</v>
      </c>
      <c r="D14" s="25">
        <f>C14*1</f>
        <v>17237.27</v>
      </c>
      <c r="E14" s="25">
        <f>C14*0</f>
        <v>0</v>
      </c>
      <c r="F14" s="199">
        <f>C14*0</f>
        <v>0</v>
      </c>
    </row>
    <row r="15" spans="1:6" ht="15.75">
      <c r="A15" s="124"/>
      <c r="B15" s="125"/>
      <c r="C15" s="169"/>
      <c r="D15" s="32">
        <f>D14/C14</f>
        <v>1</v>
      </c>
      <c r="E15" s="32">
        <f>E14/C14</f>
        <v>0</v>
      </c>
      <c r="F15" s="200">
        <f>F14/C14</f>
        <v>0</v>
      </c>
    </row>
    <row r="16" spans="1:6" ht="15.75">
      <c r="A16" s="124" t="str">
        <f>Planilha!A27</f>
        <v>2.2</v>
      </c>
      <c r="B16" s="125" t="str">
        <f>Planilha!B27</f>
        <v>GUIAS E PAVIMENTAÇÃO</v>
      </c>
      <c r="C16" s="168">
        <f>Planilha!G35</f>
        <v>103808.44999999998</v>
      </c>
      <c r="D16" s="25">
        <f>C16*0.4</f>
        <v>41523.379999999997</v>
      </c>
      <c r="E16" s="25">
        <f>C16*0.4</f>
        <v>41523.379999999997</v>
      </c>
      <c r="F16" s="199">
        <f>C16*0.2</f>
        <v>20761.689999999999</v>
      </c>
    </row>
    <row r="17" spans="1:6" ht="15.75">
      <c r="A17" s="126"/>
      <c r="B17" s="126"/>
      <c r="C17" s="169"/>
      <c r="D17" s="32">
        <f>D16/C16</f>
        <v>0.4</v>
      </c>
      <c r="E17" s="32">
        <f>E16/C16</f>
        <v>0.4</v>
      </c>
      <c r="F17" s="200">
        <f>F16/C16</f>
        <v>0.2</v>
      </c>
    </row>
    <row r="18" spans="1:6" ht="15.75">
      <c r="A18" s="124" t="str">
        <f>Planilha!A36</f>
        <v>2.3</v>
      </c>
      <c r="B18" s="125" t="str">
        <f>Planilha!B36</f>
        <v>INSTALAÇÃO DE PERGOLADO</v>
      </c>
      <c r="C18" s="168">
        <f>Planilha!G48</f>
        <v>35131.220000000008</v>
      </c>
      <c r="D18" s="25">
        <f>C18*0.4</f>
        <v>14052.488000000005</v>
      </c>
      <c r="E18" s="25">
        <f>C18*0.6</f>
        <v>21078.732000000004</v>
      </c>
      <c r="F18" s="199">
        <f>C18*0</f>
        <v>0</v>
      </c>
    </row>
    <row r="19" spans="1:6" ht="15.75">
      <c r="A19" s="126"/>
      <c r="B19" s="126"/>
      <c r="C19" s="170"/>
      <c r="D19" s="32">
        <f>D18/C18</f>
        <v>0.4</v>
      </c>
      <c r="E19" s="32">
        <f>E18/C18</f>
        <v>0.6</v>
      </c>
      <c r="F19" s="200">
        <f>F18/C18</f>
        <v>0</v>
      </c>
    </row>
    <row r="20" spans="1:6" ht="15.75">
      <c r="A20" s="124" t="str">
        <f>Planilha!A49</f>
        <v>2.4</v>
      </c>
      <c r="B20" s="125" t="str">
        <f>Planilha!B49</f>
        <v>INSTALAÇÃO DE BANCO JARDINEIRA</v>
      </c>
      <c r="C20" s="168">
        <f>Planilha!G62</f>
        <v>10961.84</v>
      </c>
      <c r="D20" s="25">
        <f>C20*0</f>
        <v>0</v>
      </c>
      <c r="E20" s="25">
        <f>C20*1</f>
        <v>10961.84</v>
      </c>
      <c r="F20" s="199">
        <f>C20*0</f>
        <v>0</v>
      </c>
    </row>
    <row r="21" spans="1:6" ht="15.75">
      <c r="A21" s="126"/>
      <c r="B21" s="126"/>
      <c r="C21" s="170"/>
      <c r="D21" s="32">
        <f>D20/C20</f>
        <v>0</v>
      </c>
      <c r="E21" s="32">
        <f>E20/C20</f>
        <v>1</v>
      </c>
      <c r="F21" s="200">
        <f>F20/C20</f>
        <v>0</v>
      </c>
    </row>
    <row r="22" spans="1:6" ht="15.75">
      <c r="A22" s="124" t="str">
        <f>Planilha!A63</f>
        <v>2.5</v>
      </c>
      <c r="B22" s="125" t="str">
        <f>Planilha!B63</f>
        <v>INSTALAÇÃO DE MINI PALCO</v>
      </c>
      <c r="C22" s="168">
        <f>Planilha!G75</f>
        <v>10778.06</v>
      </c>
      <c r="D22" s="25">
        <f>C22*0.5</f>
        <v>5389.03</v>
      </c>
      <c r="E22" s="25">
        <f>C22*0.5</f>
        <v>5389.03</v>
      </c>
      <c r="F22" s="25">
        <f>C22*0</f>
        <v>0</v>
      </c>
    </row>
    <row r="23" spans="1:6" ht="15.75">
      <c r="A23" s="126"/>
      <c r="B23" s="126"/>
      <c r="C23" s="170"/>
      <c r="D23" s="32">
        <f>D22/C22</f>
        <v>0.5</v>
      </c>
      <c r="E23" s="32">
        <f>E22/C22</f>
        <v>0.5</v>
      </c>
      <c r="F23" s="32">
        <f>F22/C22</f>
        <v>0</v>
      </c>
    </row>
    <row r="24" spans="1:6" ht="15.75">
      <c r="A24" s="124" t="str">
        <f>Planilha!A76</f>
        <v>2.6</v>
      </c>
      <c r="B24" s="125" t="str">
        <f>Planilha!B76</f>
        <v>INSTALAÇÃO DE PÓRTICO DE CONCRETO</v>
      </c>
      <c r="C24" s="168">
        <f>Planilha!G83</f>
        <v>22441.98</v>
      </c>
      <c r="D24" s="25">
        <f>C24*0</f>
        <v>0</v>
      </c>
      <c r="E24" s="25">
        <f>C24*0.3</f>
        <v>6732.5940000000001</v>
      </c>
      <c r="F24" s="25">
        <f>C24*0.7</f>
        <v>15709.385999999999</v>
      </c>
    </row>
    <row r="25" spans="1:6" ht="15.75">
      <c r="A25" s="126"/>
      <c r="B25" s="126"/>
      <c r="C25" s="170"/>
      <c r="D25" s="32">
        <f>D24/C24</f>
        <v>0</v>
      </c>
      <c r="E25" s="32">
        <f>E24/C24</f>
        <v>0.3</v>
      </c>
      <c r="F25" s="32">
        <f>F24/C24</f>
        <v>0.7</v>
      </c>
    </row>
    <row r="26" spans="1:6" ht="15.75">
      <c r="A26" s="124" t="str">
        <f>Planilha!A84</f>
        <v>2.7</v>
      </c>
      <c r="B26" s="125" t="str">
        <f>Planilha!B84</f>
        <v>INSTALAÇÃO DE QUIOSQUE</v>
      </c>
      <c r="C26" s="168">
        <f>Planilha!G101</f>
        <v>15373.480000000005</v>
      </c>
      <c r="D26" s="25">
        <f>C26*0.3</f>
        <v>4612.0440000000017</v>
      </c>
      <c r="E26" s="25">
        <f>C26*0.7</f>
        <v>10761.436000000003</v>
      </c>
      <c r="F26" s="25">
        <f>C26*0</f>
        <v>0</v>
      </c>
    </row>
    <row r="27" spans="1:6" ht="15.75">
      <c r="A27" s="126"/>
      <c r="B27" s="126"/>
      <c r="C27" s="170"/>
      <c r="D27" s="32">
        <f>D26/C26</f>
        <v>0.3</v>
      </c>
      <c r="E27" s="32">
        <f>E26/C26</f>
        <v>0.7</v>
      </c>
      <c r="F27" s="32">
        <f>F26/C26</f>
        <v>0</v>
      </c>
    </row>
    <row r="28" spans="1:6" ht="15.75">
      <c r="A28" s="124" t="str">
        <f>Planilha!A102</f>
        <v>2.8</v>
      </c>
      <c r="B28" s="125" t="str">
        <f>Planilha!B102</f>
        <v>INSTALAÇAÕ DE PARQUE INFANTIL</v>
      </c>
      <c r="C28" s="168">
        <f>Planilha!G105</f>
        <v>7594.92</v>
      </c>
      <c r="D28" s="25">
        <f>C28*0</f>
        <v>0</v>
      </c>
      <c r="E28" s="25">
        <f>C28*0</f>
        <v>0</v>
      </c>
      <c r="F28" s="199">
        <f>C28*1</f>
        <v>7594.92</v>
      </c>
    </row>
    <row r="29" spans="1:6" ht="15.75">
      <c r="A29" s="126"/>
      <c r="B29" s="126"/>
      <c r="C29" s="170"/>
      <c r="D29" s="32">
        <f>D28/C28</f>
        <v>0</v>
      </c>
      <c r="E29" s="32">
        <f>E28/C28</f>
        <v>0</v>
      </c>
      <c r="F29" s="200">
        <f>F28/C28</f>
        <v>1</v>
      </c>
    </row>
    <row r="30" spans="1:6" ht="15.75">
      <c r="A30" s="124" t="str">
        <f>Planilha!A106</f>
        <v>2.9</v>
      </c>
      <c r="B30" s="125" t="str">
        <f>Planilha!B106</f>
        <v>ACADEMIA</v>
      </c>
      <c r="C30" s="168">
        <f>Planilha!G108</f>
        <v>21709.79</v>
      </c>
      <c r="D30" s="25">
        <f>C30*0</f>
        <v>0</v>
      </c>
      <c r="E30" s="25">
        <f>C30*0.5</f>
        <v>10854.895</v>
      </c>
      <c r="F30" s="199">
        <f>C30*0.5</f>
        <v>10854.895</v>
      </c>
    </row>
    <row r="31" spans="1:6" ht="15.75">
      <c r="A31" s="126"/>
      <c r="B31" s="126"/>
      <c r="C31" s="170"/>
      <c r="D31" s="32">
        <f>D30/C30</f>
        <v>0</v>
      </c>
      <c r="E31" s="32">
        <f>E30/C30</f>
        <v>0.5</v>
      </c>
      <c r="F31" s="200">
        <f>F30/C30</f>
        <v>0.5</v>
      </c>
    </row>
    <row r="32" spans="1:6" ht="15.75">
      <c r="A32" s="124" t="str">
        <f>Planilha!A109</f>
        <v>2.10</v>
      </c>
      <c r="B32" s="125" t="str">
        <f>Planilha!B109</f>
        <v>INSTALAÇÕES ELÉTRICAS</v>
      </c>
      <c r="C32" s="168">
        <f>Planilha!G117</f>
        <v>16515.809999999998</v>
      </c>
      <c r="D32" s="25">
        <f>C32*0.2</f>
        <v>3303.1619999999998</v>
      </c>
      <c r="E32" s="25">
        <f>C32*0.2</f>
        <v>3303.1619999999998</v>
      </c>
      <c r="F32" s="199">
        <f>C32*0.6</f>
        <v>9909.485999999999</v>
      </c>
    </row>
    <row r="33" spans="1:6" ht="15.75">
      <c r="A33" s="126"/>
      <c r="B33" s="126"/>
      <c r="C33" s="170"/>
      <c r="D33" s="32">
        <f>D32/C32</f>
        <v>0.2</v>
      </c>
      <c r="E33" s="32">
        <f>E32/C32</f>
        <v>0.2</v>
      </c>
      <c r="F33" s="200">
        <f>F32/C32</f>
        <v>0.6</v>
      </c>
    </row>
    <row r="34" spans="1:6" ht="15.75">
      <c r="A34" s="124" t="str">
        <f>Planilha!A118</f>
        <v>2.11</v>
      </c>
      <c r="B34" s="125" t="str">
        <f>Planilha!B118</f>
        <v>INSTALAÇÕES HIDRAULICAS</v>
      </c>
      <c r="C34" s="168">
        <f>Planilha!G124</f>
        <v>4664.01</v>
      </c>
      <c r="D34" s="25">
        <f>C34*0.2</f>
        <v>932.80200000000013</v>
      </c>
      <c r="E34" s="25">
        <f>C34*0.2</f>
        <v>932.80200000000013</v>
      </c>
      <c r="F34" s="199">
        <f>C34*0.6</f>
        <v>2798.4059999999999</v>
      </c>
    </row>
    <row r="35" spans="1:6" ht="15.75">
      <c r="A35" s="126"/>
      <c r="B35" s="126"/>
      <c r="C35" s="170"/>
      <c r="D35" s="32">
        <f>D34/C34</f>
        <v>0.2</v>
      </c>
      <c r="E35" s="32">
        <f>E34/C34</f>
        <v>0.2</v>
      </c>
      <c r="F35" s="200">
        <f>F34/C34</f>
        <v>0.6</v>
      </c>
    </row>
    <row r="36" spans="1:6" ht="15.75">
      <c r="A36" s="124" t="str">
        <f>Planilha!A125</f>
        <v>2.12</v>
      </c>
      <c r="B36" s="125" t="str">
        <f>Planilha!B125</f>
        <v>JARDINAGEM</v>
      </c>
      <c r="C36" s="168">
        <f>Planilha!G132</f>
        <v>9131.7999999999993</v>
      </c>
      <c r="D36" s="25">
        <f>C36*0</f>
        <v>0</v>
      </c>
      <c r="E36" s="25">
        <f>C36*0</f>
        <v>0</v>
      </c>
      <c r="F36" s="199">
        <f>C36*1</f>
        <v>9131.7999999999993</v>
      </c>
    </row>
    <row r="37" spans="1:6" ht="15.75">
      <c r="A37" s="126"/>
      <c r="B37" s="126"/>
      <c r="C37" s="170"/>
      <c r="D37" s="32">
        <f>D36/C36</f>
        <v>0</v>
      </c>
      <c r="E37" s="32">
        <f>E36/C36</f>
        <v>0</v>
      </c>
      <c r="F37" s="200">
        <f>F36/C36</f>
        <v>1</v>
      </c>
    </row>
    <row r="38" spans="1:6" ht="15.75">
      <c r="A38" s="124" t="str">
        <f>Planilha!A133</f>
        <v>2.13</v>
      </c>
      <c r="B38" s="125" t="str">
        <f>Planilha!B133</f>
        <v>DIVERSOS</v>
      </c>
      <c r="C38" s="168">
        <f>Planilha!G137</f>
        <v>15063.64</v>
      </c>
      <c r="D38" s="25">
        <f>C38*0</f>
        <v>0</v>
      </c>
      <c r="E38" s="25">
        <f>C38*0</f>
        <v>0</v>
      </c>
      <c r="F38" s="199">
        <f>C38*1</f>
        <v>15063.64</v>
      </c>
    </row>
    <row r="39" spans="1:6" ht="15.75">
      <c r="A39" s="126"/>
      <c r="B39" s="126"/>
      <c r="C39" s="138"/>
      <c r="D39" s="32">
        <f>D38/C38</f>
        <v>0</v>
      </c>
      <c r="E39" s="32">
        <f>E38/C38</f>
        <v>0</v>
      </c>
      <c r="F39" s="200">
        <f>F38/C38</f>
        <v>1</v>
      </c>
    </row>
    <row r="40" spans="1:6" ht="15.75" customHeight="1">
      <c r="A40" s="146"/>
      <c r="B40" s="147"/>
      <c r="C40" s="147"/>
      <c r="D40" s="147"/>
      <c r="E40" s="147"/>
      <c r="F40" s="148"/>
    </row>
    <row r="41" spans="1:6" ht="15.75">
      <c r="A41" s="127" t="s">
        <v>1019</v>
      </c>
      <c r="B41" s="128" t="s">
        <v>5</v>
      </c>
      <c r="C41" s="26">
        <f>SUM(C11,C14,C16,C18,C20,C22,C24,C26,C28,C30,C32,C34,C36,C38)</f>
        <v>323389.35000000003</v>
      </c>
      <c r="D41" s="26">
        <f>SUM(D11,D14,D16,D18,D20,D22,D24,D26,D28,D30,D32,D34,D36,D38)</f>
        <v>105187.56999999999</v>
      </c>
      <c r="E41" s="26">
        <f>SUM(E11,E14,E16,E18,E20,E22,E24,E26,E28,E30,E32,E34,E36,E38)</f>
        <v>118133.28699999998</v>
      </c>
      <c r="F41" s="26">
        <f>SUM(F11,F14,F16,F18,F20,F22,F24,F26,F28,F30,F32,F34,F36,F38)</f>
        <v>100068.493</v>
      </c>
    </row>
    <row r="42" spans="1:6" ht="15.75">
      <c r="A42" s="127"/>
      <c r="B42" s="128"/>
      <c r="C42" s="239"/>
      <c r="D42" s="27"/>
      <c r="E42" s="27"/>
      <c r="F42" s="27"/>
    </row>
    <row r="43" spans="1:6" ht="15.75">
      <c r="A43" s="129" t="s">
        <v>1001</v>
      </c>
      <c r="B43" s="130" t="s">
        <v>9</v>
      </c>
      <c r="C43" s="240"/>
      <c r="D43" s="32">
        <f>D41/C41</f>
        <v>0.32526602994192599</v>
      </c>
      <c r="E43" s="32">
        <f>E41/C41</f>
        <v>0.36529739461117061</v>
      </c>
      <c r="F43" s="32">
        <f>F41/C41</f>
        <v>0.30943657544690323</v>
      </c>
    </row>
    <row r="44" spans="1:6" ht="15.75">
      <c r="A44" s="129" t="s">
        <v>831</v>
      </c>
      <c r="B44" s="130" t="s">
        <v>10</v>
      </c>
      <c r="C44" s="240"/>
      <c r="D44" s="28">
        <f>D41</f>
        <v>105187.56999999999</v>
      </c>
      <c r="E44" s="28">
        <f>D44+E41</f>
        <v>223320.85699999996</v>
      </c>
      <c r="F44" s="28">
        <f>F41+E44</f>
        <v>323389.34999999998</v>
      </c>
    </row>
    <row r="45" spans="1:6" ht="15.75">
      <c r="A45" s="129" t="s">
        <v>832</v>
      </c>
      <c r="B45" s="130" t="s">
        <v>11</v>
      </c>
      <c r="C45" s="241"/>
      <c r="D45" s="32">
        <f>D43</f>
        <v>0.32526602994192599</v>
      </c>
      <c r="E45" s="32">
        <f>D45+E43</f>
        <v>0.69056342455309661</v>
      </c>
      <c r="F45" s="32">
        <f>E45+F43</f>
        <v>0.99999999999999978</v>
      </c>
    </row>
    <row r="46" spans="1:6">
      <c r="A46" s="1"/>
      <c r="B46" s="6"/>
      <c r="C46" s="29"/>
      <c r="D46" s="29"/>
      <c r="E46" s="6"/>
    </row>
    <row r="47" spans="1:6">
      <c r="C47" s="24"/>
      <c r="D47" s="24"/>
    </row>
  </sheetData>
  <mergeCells count="12">
    <mergeCell ref="C42:C45"/>
    <mergeCell ref="F9:F10"/>
    <mergeCell ref="A9:A10"/>
    <mergeCell ref="B9:B10"/>
    <mergeCell ref="C9:C10"/>
    <mergeCell ref="D9:D10"/>
    <mergeCell ref="E9:E10"/>
    <mergeCell ref="B1:F1"/>
    <mergeCell ref="B2:F2"/>
    <mergeCell ref="B3:F3"/>
    <mergeCell ref="A5:F5"/>
    <mergeCell ref="A7:F7"/>
  </mergeCells>
  <phoneticPr fontId="10" type="noConversion"/>
  <pageMargins left="0.51181102362204722" right="0.51181102362204722" top="1.49" bottom="0.78740157480314965" header="0.31496062992125984" footer="0.31496062992125984"/>
  <pageSetup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view="pageBreakPreview" zoomScale="106" zoomScaleNormal="100" zoomScaleSheetLayoutView="106" workbookViewId="0">
      <selection activeCell="D12" sqref="D12:E12"/>
    </sheetView>
  </sheetViews>
  <sheetFormatPr defaultRowHeight="12.75"/>
  <cols>
    <col min="1" max="1" width="9.28515625" style="7" customWidth="1"/>
    <col min="2" max="2" width="54.28515625" style="7" customWidth="1"/>
    <col min="3" max="3" width="7.42578125" style="7" customWidth="1"/>
    <col min="4" max="4" width="40.140625" style="7" customWidth="1"/>
    <col min="5" max="5" width="14.85546875" style="7" customWidth="1"/>
    <col min="6" max="16384" width="9.140625" style="7"/>
  </cols>
  <sheetData>
    <row r="1" spans="1:5" ht="18" customHeight="1">
      <c r="A1" s="38"/>
      <c r="B1" s="243" t="s">
        <v>25</v>
      </c>
      <c r="C1" s="243"/>
      <c r="D1" s="243"/>
      <c r="E1" s="244"/>
    </row>
    <row r="2" spans="1:5" ht="18" customHeight="1">
      <c r="A2" s="39"/>
      <c r="B2" s="234" t="s">
        <v>465</v>
      </c>
      <c r="C2" s="234"/>
      <c r="D2" s="234"/>
      <c r="E2" s="245"/>
    </row>
    <row r="3" spans="1:5" ht="18" customHeight="1">
      <c r="A3" s="39"/>
      <c r="B3" s="234" t="s">
        <v>464</v>
      </c>
      <c r="C3" s="234"/>
      <c r="D3" s="234"/>
      <c r="E3" s="245"/>
    </row>
    <row r="4" spans="1:5" ht="12.75" customHeight="1">
      <c r="A4" s="39"/>
      <c r="B4" s="88"/>
      <c r="C4" s="88"/>
      <c r="D4" s="88"/>
      <c r="E4" s="43"/>
    </row>
    <row r="5" spans="1:5" ht="47.25" customHeight="1">
      <c r="A5" s="246" t="str">
        <f>Planilha!A5</f>
        <v>OBJETO: EXECUÇÃO DE OBRAS E SERVIÇOS DE ENGENHARIA RELATIVOS À CONSTRUÇÃO DE 01 (UMA) PRAÇA NO POVOADO DE GAMELEIRA - Item I, NA ZONA RURAL DO MUNICÍPIO DE BARRO ALTO/BA, ÁREA DE ATUAÇÃO DA 2ª SUPERINTENDÊNCIA REGIONAL DA CODEVASF, NO ESTADO DA BAHIA.</v>
      </c>
      <c r="B5" s="247"/>
      <c r="C5" s="247"/>
      <c r="D5" s="247"/>
      <c r="E5" s="248"/>
    </row>
    <row r="6" spans="1:5" ht="18.75" thickBot="1">
      <c r="A6" s="90"/>
      <c r="B6" s="91"/>
      <c r="C6" s="13"/>
      <c r="D6" s="13"/>
      <c r="E6" s="43"/>
    </row>
    <row r="7" spans="1:5" ht="21.95" customHeight="1">
      <c r="A7" s="249" t="s">
        <v>461</v>
      </c>
      <c r="B7" s="250"/>
      <c r="C7" s="250"/>
      <c r="D7" s="250"/>
      <c r="E7" s="251"/>
    </row>
    <row r="8" spans="1:5" ht="21.95" customHeight="1">
      <c r="A8" s="73">
        <f>Planilha!A12</f>
        <v>1</v>
      </c>
      <c r="B8" s="89" t="str">
        <f>Planilha!B12</f>
        <v>SERVIÇOS PRELIMINARES</v>
      </c>
      <c r="C8" s="211"/>
      <c r="D8" s="211"/>
      <c r="E8" s="212"/>
    </row>
    <row r="9" spans="1:5" ht="20.100000000000001" customHeight="1">
      <c r="A9" s="193" t="str">
        <f>Planilha!A13</f>
        <v>1.1</v>
      </c>
      <c r="B9" s="22" t="str">
        <f>Planilha!C13</f>
        <v>Administração local e Manutenção do Canteiro.</v>
      </c>
      <c r="C9" s="192" t="str">
        <f>Planilha!D13</f>
        <v>%</v>
      </c>
      <c r="D9" s="104" t="s">
        <v>463</v>
      </c>
      <c r="E9" s="139">
        <v>100</v>
      </c>
    </row>
    <row r="10" spans="1:5" ht="27" customHeight="1">
      <c r="A10" s="193" t="str">
        <f>Planilha!A14</f>
        <v>1.2</v>
      </c>
      <c r="B10" s="22" t="str">
        <f>Planilha!C14</f>
        <v>Execução de almoxarifado em canteiro de obra (3,00m x 4,00m).</v>
      </c>
      <c r="C10" s="192" t="str">
        <f>Planilha!D14</f>
        <v>m²</v>
      </c>
      <c r="D10" s="104" t="s">
        <v>1026</v>
      </c>
      <c r="E10" s="139">
        <f>ROUND(3*4,2)</f>
        <v>12</v>
      </c>
    </row>
    <row r="11" spans="1:5" ht="20.100000000000001" customHeight="1">
      <c r="A11" s="193" t="str">
        <f>Planilha!A15</f>
        <v>1.3</v>
      </c>
      <c r="B11" s="22" t="str">
        <f>Planilha!C15</f>
        <v>Transporte de equipamentos - Mobilização.</v>
      </c>
      <c r="C11" s="192" t="str">
        <f>Planilha!D15</f>
        <v>Txkm</v>
      </c>
      <c r="D11" s="104" t="s">
        <v>1028</v>
      </c>
      <c r="E11" s="139">
        <f>ROUND(13.03*108.8,2)</f>
        <v>1417.66</v>
      </c>
    </row>
    <row r="12" spans="1:5" ht="20.100000000000001" customHeight="1">
      <c r="A12" s="193" t="str">
        <f>Planilha!A16</f>
        <v>1.4</v>
      </c>
      <c r="B12" s="22" t="str">
        <f>Planilha!C16</f>
        <v>Transporte de equipamentos - Desmobilização.</v>
      </c>
      <c r="C12" s="192" t="str">
        <f>Planilha!D16</f>
        <v>Txkm</v>
      </c>
      <c r="D12" s="104" t="s">
        <v>1028</v>
      </c>
      <c r="E12" s="139">
        <f>ROUND(13.03*108.8,2)</f>
        <v>1417.66</v>
      </c>
    </row>
    <row r="13" spans="1:5" ht="27" customHeight="1" thickBot="1">
      <c r="A13" s="194" t="str">
        <f>Planilha!A17</f>
        <v>1.5</v>
      </c>
      <c r="B13" s="195" t="s">
        <v>460</v>
      </c>
      <c r="C13" s="196" t="str">
        <f>Planilha!D17</f>
        <v>m²</v>
      </c>
      <c r="D13" s="197" t="s">
        <v>1027</v>
      </c>
      <c r="E13" s="198">
        <f>ROUND(3*2,2)</f>
        <v>6</v>
      </c>
    </row>
  </sheetData>
  <mergeCells count="6">
    <mergeCell ref="C8:E8"/>
    <mergeCell ref="B1:E1"/>
    <mergeCell ref="B2:E2"/>
    <mergeCell ref="B3:E3"/>
    <mergeCell ref="A5:E5"/>
    <mergeCell ref="A7:E7"/>
  </mergeCells>
  <conditionalFormatting sqref="B9:B13">
    <cfRule type="expression" dxfId="4096" priority="179" stopIfTrue="1">
      <formula>OR(RIGHT($A9,2)="00",$A9="")</formula>
    </cfRule>
  </conditionalFormatting>
  <conditionalFormatting sqref="A8:A13">
    <cfRule type="expression" dxfId="4095" priority="178" stopIfTrue="1">
      <formula>RIGHT(A8,2)="00"</formula>
    </cfRule>
  </conditionalFormatting>
  <conditionalFormatting sqref="B13">
    <cfRule type="expression" dxfId="4094" priority="177" stopIfTrue="1">
      <formula>OR(RIGHT(#REF!,2)="00",#REF!="")</formula>
    </cfRule>
  </conditionalFormatting>
  <conditionalFormatting sqref="E13">
    <cfRule type="expression" dxfId="4093" priority="176" stopIfTrue="1">
      <formula>OR(RIGHT(#REF!,2)="00",LEFT($B13,5)="Total")</formula>
    </cfRule>
  </conditionalFormatting>
  <conditionalFormatting sqref="B11:B12">
    <cfRule type="expression" dxfId="4092" priority="166" stopIfTrue="1">
      <formula>OR(RIGHT($A11,2)="00",$A11="")</formula>
    </cfRule>
  </conditionalFormatting>
  <conditionalFormatting sqref="E9:E13">
    <cfRule type="expression" dxfId="4091" priority="115" stopIfTrue="1">
      <formula>OR(RIGHT($A9,2)="00",LEFT($B9,5)="Total")</formula>
    </cfRule>
  </conditionalFormatting>
  <conditionalFormatting sqref="E11">
    <cfRule type="expression" dxfId="4090" priority="6" stopIfTrue="1">
      <formula>OR(RIGHT($A11,2)="00",LEFT($B11,5)="Total")</formula>
    </cfRule>
  </conditionalFormatting>
  <conditionalFormatting sqref="E12">
    <cfRule type="expression" dxfId="4089" priority="5" stopIfTrue="1">
      <formula>OR(RIGHT($A12,2)="00",LEFT($B12,5)="Total")</formula>
    </cfRule>
  </conditionalFormatting>
  <conditionalFormatting sqref="E12">
    <cfRule type="expression" dxfId="4088" priority="4" stopIfTrue="1">
      <formula>OR(RIGHT($A12,2)="00",LEFT($B12,5)="Total")</formula>
    </cfRule>
  </conditionalFormatting>
  <conditionalFormatting sqref="E12">
    <cfRule type="expression" dxfId="4087" priority="3" stopIfTrue="1">
      <formula>OR(RIGHT($A12,2)="00",LEFT($B12,5)="Total")</formula>
    </cfRule>
  </conditionalFormatting>
  <conditionalFormatting sqref="E12">
    <cfRule type="expression" dxfId="4086" priority="2" stopIfTrue="1">
      <formula>OR(RIGHT($A12,2)="00",LEFT($B12,5)="Total")</formula>
    </cfRule>
  </conditionalFormatting>
  <conditionalFormatting sqref="E12">
    <cfRule type="expression" dxfId="4085" priority="1" stopIfTrue="1">
      <formula>OR(RIGHT($A12,2)="00",LEFT($B12,5)="Total")</formula>
    </cfRule>
  </conditionalFormatting>
  <printOptions horizontalCentered="1"/>
  <pageMargins left="0.51181102362204722" right="0.51181102362204722" top="0.98425196850393704" bottom="0.78740157480314965" header="0.31496062992125984" footer="0.31496062992125984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showGridLines="0" view="pageBreakPreview" zoomScale="106" zoomScaleNormal="100" zoomScaleSheetLayoutView="106" workbookViewId="0">
      <selection activeCell="H11" sqref="H11"/>
    </sheetView>
  </sheetViews>
  <sheetFormatPr defaultRowHeight="12.75"/>
  <cols>
    <col min="1" max="1" width="9.28515625" style="7" customWidth="1"/>
    <col min="2" max="2" width="54.28515625" style="7" customWidth="1"/>
    <col min="3" max="3" width="7.42578125" style="7" customWidth="1"/>
    <col min="4" max="4" width="40.140625" style="7" customWidth="1"/>
    <col min="5" max="5" width="14.85546875" style="7" customWidth="1"/>
    <col min="6" max="16384" width="9.140625" style="7"/>
  </cols>
  <sheetData>
    <row r="1" spans="1:5" ht="18" customHeight="1">
      <c r="A1" s="38"/>
      <c r="B1" s="243" t="s">
        <v>25</v>
      </c>
      <c r="C1" s="243"/>
      <c r="D1" s="243"/>
      <c r="E1" s="244"/>
    </row>
    <row r="2" spans="1:5" ht="18" customHeight="1">
      <c r="A2" s="39"/>
      <c r="B2" s="234" t="s">
        <v>465</v>
      </c>
      <c r="C2" s="234"/>
      <c r="D2" s="234"/>
      <c r="E2" s="245"/>
    </row>
    <row r="3" spans="1:5" ht="18" customHeight="1">
      <c r="A3" s="39"/>
      <c r="B3" s="234" t="s">
        <v>464</v>
      </c>
      <c r="C3" s="234"/>
      <c r="D3" s="234"/>
      <c r="E3" s="245"/>
    </row>
    <row r="4" spans="1:5" ht="12.75" customHeight="1">
      <c r="A4" s="131"/>
      <c r="B4" s="186"/>
      <c r="C4" s="186"/>
      <c r="D4" s="186"/>
      <c r="E4" s="187"/>
    </row>
    <row r="5" spans="1:5" ht="48.75" customHeight="1">
      <c r="A5" s="254" t="str">
        <f>Planilha!A5</f>
        <v>OBJETO: EXECUÇÃO DE OBRAS E SERVIÇOS DE ENGENHARIA RELATIVOS À CONSTRUÇÃO DE 01 (UMA) PRAÇA NO POVOADO DE GAMELEIRA - Item I, NA ZONA RURAL DO MUNICÍPIO DE BARRO ALTO/BA, ÁREA DE ATUAÇÃO DA 2ª SUPERINTENDÊNCIA REGIONAL DA CODEVASF, NO ESTADO DA BAHIA.</v>
      </c>
      <c r="B5" s="247"/>
      <c r="C5" s="247"/>
      <c r="D5" s="247"/>
      <c r="E5" s="255"/>
    </row>
    <row r="6" spans="1:5" ht="18.75" thickBot="1">
      <c r="A6" s="188"/>
      <c r="B6" s="91"/>
      <c r="C6" s="13"/>
      <c r="D6" s="13"/>
      <c r="E6" s="189"/>
    </row>
    <row r="7" spans="1:5" ht="21.95" customHeight="1">
      <c r="A7" s="250" t="s">
        <v>461</v>
      </c>
      <c r="B7" s="250"/>
      <c r="C7" s="250"/>
      <c r="D7" s="250"/>
      <c r="E7" s="250"/>
    </row>
    <row r="8" spans="1:5" ht="21.95" customHeight="1">
      <c r="A8" s="150" t="str">
        <f>Planilha!A20</f>
        <v>2.1</v>
      </c>
      <c r="B8" s="89" t="str">
        <f>Planilha!B20</f>
        <v>LIMPEZA, LOCAÇÃO E ATERRO</v>
      </c>
      <c r="C8" s="211"/>
      <c r="D8" s="211"/>
      <c r="E8" s="211"/>
    </row>
    <row r="9" spans="1:5" ht="27" customHeight="1">
      <c r="A9" s="175" t="str">
        <f>Planilha!A21</f>
        <v>2.1.1</v>
      </c>
      <c r="B9" s="22" t="str">
        <f>Planilha!C21</f>
        <v>Limpeza mecanizada de terreno com remoção de camada vegetal, utilizando motoniveladora.</v>
      </c>
      <c r="C9" s="174" t="str">
        <f>Planilha!D21</f>
        <v>m³</v>
      </c>
      <c r="D9" s="104" t="s">
        <v>972</v>
      </c>
      <c r="E9" s="173">
        <v>2770</v>
      </c>
    </row>
    <row r="10" spans="1:5" ht="27" customHeight="1">
      <c r="A10" s="175" t="str">
        <f>Planilha!A22</f>
        <v>2.1.2</v>
      </c>
      <c r="B10" s="22" t="str">
        <f>Planilha!C22</f>
        <v>Carga e descarga mecanizada de entulho em caminhão basculante 6m³.</v>
      </c>
      <c r="C10" s="174" t="str">
        <f>Planilha!D22</f>
        <v>m³</v>
      </c>
      <c r="D10" s="104" t="s">
        <v>976</v>
      </c>
      <c r="E10" s="173">
        <f>ROUND(10*6,2)</f>
        <v>60</v>
      </c>
    </row>
    <row r="11" spans="1:5" ht="27" customHeight="1">
      <c r="A11" s="175" t="str">
        <f>Planilha!A23</f>
        <v>2.1.3</v>
      </c>
      <c r="B11" s="22" t="str">
        <f>Planilha!C23</f>
        <v>Transporte de entulho com caminhão basculante 6m³, rodovia pavimentada, DMT de 0,5Km a 1Km.</v>
      </c>
      <c r="C11" s="174" t="str">
        <f>Planilha!D23</f>
        <v>m³</v>
      </c>
      <c r="D11" s="104" t="s">
        <v>976</v>
      </c>
      <c r="E11" s="173">
        <f>ROUND(10*6,2)</f>
        <v>60</v>
      </c>
    </row>
    <row r="12" spans="1:5" ht="20.100000000000001" customHeight="1">
      <c r="A12" s="175" t="str">
        <f>Planilha!A24</f>
        <v>2.1.4</v>
      </c>
      <c r="B12" s="22" t="str">
        <f>Planilha!C24</f>
        <v xml:space="preserve">Serviços topográficos para pavimentação. </v>
      </c>
      <c r="C12" s="174" t="str">
        <f>Planilha!D24</f>
        <v>m²</v>
      </c>
      <c r="D12" s="104" t="s">
        <v>977</v>
      </c>
      <c r="E12" s="173">
        <f>2770</f>
        <v>2770</v>
      </c>
    </row>
    <row r="13" spans="1:5" ht="27" customHeight="1">
      <c r="A13" s="175" t="str">
        <f>Planilha!A25</f>
        <v>2.1.5</v>
      </c>
      <c r="B13" s="22" t="str">
        <f>Planilha!C25</f>
        <v>Aterro manual com solo argilo-arenoso e compactação mecanizada.</v>
      </c>
      <c r="C13" s="174" t="str">
        <f>Planilha!D25</f>
        <v>m³</v>
      </c>
      <c r="D13" s="104" t="s">
        <v>988</v>
      </c>
      <c r="E13" s="173">
        <f>ROUND(2770*0.11,2)</f>
        <v>304.7</v>
      </c>
    </row>
    <row r="14" spans="1:5" ht="21.95" customHeight="1">
      <c r="A14" s="252"/>
      <c r="B14" s="252"/>
      <c r="C14" s="252"/>
      <c r="D14" s="252"/>
      <c r="E14" s="252"/>
    </row>
    <row r="15" spans="1:5" ht="21.95" customHeight="1">
      <c r="A15" s="150" t="str">
        <f>Planilha!A27</f>
        <v>2.2</v>
      </c>
      <c r="B15" s="89" t="str">
        <f>Planilha!B27</f>
        <v>GUIAS E PAVIMENTAÇÃO</v>
      </c>
      <c r="C15" s="211"/>
      <c r="D15" s="211"/>
      <c r="E15" s="211"/>
    </row>
    <row r="16" spans="1:5" ht="18" customHeight="1">
      <c r="A16" s="175" t="str">
        <f>Planilha!A28</f>
        <v>2.2.1</v>
      </c>
      <c r="B16" s="22" t="str">
        <f>Planilha!C28</f>
        <v>Escavação manual de valas.</v>
      </c>
      <c r="C16" s="174" t="str">
        <f>Planilha!D28</f>
        <v>m³</v>
      </c>
      <c r="D16" s="104" t="s">
        <v>839</v>
      </c>
      <c r="E16" s="104">
        <f>ROUND((249.2+24.25+74.3)*(0.15*0.15),2)</f>
        <v>7.82</v>
      </c>
    </row>
    <row r="17" spans="1:5" ht="54" customHeight="1">
      <c r="A17" s="175" t="str">
        <f>Planilha!A29</f>
        <v>2.2.2</v>
      </c>
      <c r="B17" s="22" t="str">
        <f>Planilha!C29</f>
        <v>Assentamento de guia (meio-fio) em trecho reto, confeccionado pré-fabricado, dimensões 100 x 15 x 13 x 30cm (comprimento x base inferior x base superior x altura), para vias urbanas.</v>
      </c>
      <c r="C17" s="174" t="str">
        <f>Planilha!D29</f>
        <v>m</v>
      </c>
      <c r="D17" s="104" t="s">
        <v>840</v>
      </c>
      <c r="E17" s="104">
        <f>ROUND((249.2+24.25+74.3),2)</f>
        <v>347.75</v>
      </c>
    </row>
    <row r="18" spans="1:5" ht="42.75" customHeight="1">
      <c r="A18" s="175" t="str">
        <f>Planilha!A30</f>
        <v>2.2.3</v>
      </c>
      <c r="B18" s="22" t="str">
        <f>Planilha!C30</f>
        <v>Execução de passeio (calçada) ou piso de concreto, moldado in loco, feito na obra, acabamento convencional, não armado. (Espessura = 4cm).</v>
      </c>
      <c r="C18" s="174" t="str">
        <f>Planilha!D30</f>
        <v>m³</v>
      </c>
      <c r="D18" s="104" t="s">
        <v>989</v>
      </c>
      <c r="E18" s="173">
        <f>ROUND((249.2*1.4*0.04)+(380*0.04)+(320*0.04)+(273*0.04)+(3.14*2*2*2*0.04)-(74.76*0.04),2)</f>
        <v>50.89</v>
      </c>
    </row>
    <row r="19" spans="1:5" ht="18" customHeight="1">
      <c r="A19" s="175" t="str">
        <f>Planilha!A31</f>
        <v>2.2.4</v>
      </c>
      <c r="B19" s="22" t="str">
        <f>Planilha!C31</f>
        <v>Piso para deficiente visual</v>
      </c>
      <c r="C19" s="174" t="str">
        <f>Planilha!D31</f>
        <v>m²</v>
      </c>
      <c r="D19" s="104" t="s">
        <v>841</v>
      </c>
      <c r="E19" s="173">
        <f>ROUND(249.2*0.3,2)</f>
        <v>74.760000000000005</v>
      </c>
    </row>
    <row r="20" spans="1:5" ht="27" customHeight="1">
      <c r="A20" s="175" t="str">
        <f>Planilha!A32</f>
        <v>2.2.5</v>
      </c>
      <c r="B20" s="22" t="str">
        <f>Planilha!C32</f>
        <v>Execução de pavimento em piso intertravado, com bloco sextavado de 25 x 25 cm, espessura 6 cm.</v>
      </c>
      <c r="C20" s="174" t="str">
        <f>Planilha!D32</f>
        <v>m²</v>
      </c>
      <c r="D20" s="104" t="s">
        <v>842</v>
      </c>
      <c r="E20" s="173">
        <f>ROUND((0.7*10)+(520-(5.5*5.5)),2)</f>
        <v>496.75</v>
      </c>
    </row>
    <row r="21" spans="1:5" ht="27" customHeight="1">
      <c r="A21" s="175" t="str">
        <f>Planilha!A33</f>
        <v>2.2.6</v>
      </c>
      <c r="B21" s="22" t="str">
        <f>Planilha!C33</f>
        <v>Pintura acrílica em piso de cimentado, duas demãos.</v>
      </c>
      <c r="C21" s="174" t="str">
        <f>Planilha!D33</f>
        <v>m²</v>
      </c>
      <c r="D21" s="104" t="s">
        <v>844</v>
      </c>
      <c r="E21" s="173">
        <f>ROUND(249.2*1.4,2)</f>
        <v>348.88</v>
      </c>
    </row>
    <row r="22" spans="1:5" ht="32.25" customHeight="1">
      <c r="A22" s="175" t="str">
        <f>Planilha!A34</f>
        <v>2.2.7</v>
      </c>
      <c r="B22" s="22" t="str">
        <f>Planilha!C34</f>
        <v>Pavimento em Paralelepipedo sobre colchão de atreia.</v>
      </c>
      <c r="C22" s="174" t="str">
        <f>Planilha!D34</f>
        <v>m²</v>
      </c>
      <c r="D22" s="104" t="s">
        <v>846</v>
      </c>
      <c r="E22" s="173">
        <f>112</f>
        <v>112</v>
      </c>
    </row>
    <row r="23" spans="1:5" ht="21.95" customHeight="1">
      <c r="A23" s="252"/>
      <c r="B23" s="252"/>
      <c r="C23" s="252"/>
      <c r="D23" s="252"/>
      <c r="E23" s="252"/>
    </row>
    <row r="24" spans="1:5" ht="21.95" customHeight="1">
      <c r="A24" s="150" t="str">
        <f>Planilha!A36</f>
        <v>2.3</v>
      </c>
      <c r="B24" s="89" t="str">
        <f>Planilha!B36</f>
        <v>INSTALAÇÃO DE PERGOLADO</v>
      </c>
      <c r="C24" s="211"/>
      <c r="D24" s="211"/>
      <c r="E24" s="211"/>
    </row>
    <row r="25" spans="1:5" ht="20.100000000000001" customHeight="1">
      <c r="A25" s="175" t="str">
        <f>Planilha!A37</f>
        <v>2.3.1</v>
      </c>
      <c r="B25" s="22" t="str">
        <f>Planilha!C37</f>
        <v>Escavação manual de valas.</v>
      </c>
      <c r="C25" s="174" t="str">
        <f>Planilha!D37</f>
        <v>m³</v>
      </c>
      <c r="D25" s="92" t="s">
        <v>859</v>
      </c>
      <c r="E25" s="173">
        <f>ROUND((9*1*1*1.2*2),2)</f>
        <v>21.6</v>
      </c>
    </row>
    <row r="26" spans="1:5" ht="35.1" customHeight="1">
      <c r="A26" s="175" t="str">
        <f>Planilha!A38</f>
        <v>2.3.2</v>
      </c>
      <c r="B26" s="22" t="str">
        <f>Planilha!C38</f>
        <v>Armação de uma estrutura convecional de concreto armado, utilizando aço CA-50 de 8,00mm.</v>
      </c>
      <c r="C26" s="174" t="str">
        <f>Planilha!D38</f>
        <v>Kg</v>
      </c>
      <c r="D26" s="103" t="s">
        <v>861</v>
      </c>
      <c r="E26" s="173">
        <f>ROUND(((16*1.1*9*0.395)+(2*(14.45+9.65)*0.395)+(2* 4.2*13*0.395))*1.1*2,2)</f>
        <v>274.43</v>
      </c>
    </row>
    <row r="27" spans="1:5" ht="35.1" customHeight="1">
      <c r="A27" s="175" t="str">
        <f>Planilha!A39</f>
        <v>2.3.3</v>
      </c>
      <c r="B27" s="22" t="str">
        <f>Planilha!C39</f>
        <v>Armação de uma estrutura convecional de concreto armado, utilizando aço CA-50 de 10,00mm.</v>
      </c>
      <c r="C27" s="174" t="str">
        <f>Planilha!D39</f>
        <v>Kg</v>
      </c>
      <c r="D27" s="103" t="s">
        <v>862</v>
      </c>
      <c r="E27" s="173">
        <f>ROUND(((4*4.15*9*0.617)+(4*(14.45+9.65)*0.617)+(4*4.2*13*0.617))*1.1*2,2)</f>
        <v>630.11</v>
      </c>
    </row>
    <row r="28" spans="1:5" ht="35.1" customHeight="1">
      <c r="A28" s="175" t="str">
        <f>Planilha!A40</f>
        <v>2.3.4</v>
      </c>
      <c r="B28" s="22" t="str">
        <f>Planilha!C40</f>
        <v>Armação de uma estrutura convecional de concreto armado, utilizando aço CA-60 de 4,2mm.</v>
      </c>
      <c r="C28" s="174" t="str">
        <f>Planilha!D40</f>
        <v>Kg</v>
      </c>
      <c r="D28" s="103" t="s">
        <v>863</v>
      </c>
      <c r="E28" s="173">
        <f>ROUND(((33*0.74*6*0.109)+(71*0.8*2*0.109)+(41*0.8*13*0.109)*1.1*2),2)</f>
        <v>130.6</v>
      </c>
    </row>
    <row r="29" spans="1:5" ht="41.25" customHeight="1">
      <c r="A29" s="175" t="str">
        <f>Planilha!A41</f>
        <v>2.3.5</v>
      </c>
      <c r="B29" s="22" t="str">
        <f>Planilha!C41</f>
        <v>Fabricação de fôrma para pilares e estruturas similares, em madeira serrada.</v>
      </c>
      <c r="C29" s="174" t="str">
        <f>Planilha!D41</f>
        <v>m²</v>
      </c>
      <c r="D29" s="103" t="s">
        <v>680</v>
      </c>
      <c r="E29" s="173">
        <f>ROUND((0.2*4*3.6*5)+((0.3+0.3+0.15)*(14.45+9.65))+((0.2+0.2+0.15)*4.2*7),2)</f>
        <v>48.65</v>
      </c>
    </row>
    <row r="30" spans="1:5" ht="40.5" customHeight="1">
      <c r="A30" s="175" t="str">
        <f>Planilha!A42</f>
        <v>2.3.6</v>
      </c>
      <c r="B30" s="22" t="str">
        <f>Planilha!C42</f>
        <v>Concreto FCK = 20MPA, traço 1:2,7:3 (cimento/areia média/brita 1)  - preparo mecânico.</v>
      </c>
      <c r="C30" s="174" t="str">
        <f>Planilha!D42</f>
        <v>m³</v>
      </c>
      <c r="D30" s="103" t="s">
        <v>864</v>
      </c>
      <c r="E30" s="173">
        <f>ROUND(((0.3*1*1*9)+(0.2*0.2*3.6*9)+(0.15*0.3*(14.25+9.45))+(0.15*0.2*4*13))*2,2)</f>
        <v>13.25</v>
      </c>
    </row>
    <row r="31" spans="1:5" ht="40.5" customHeight="1">
      <c r="A31" s="175" t="str">
        <f>Planilha!A43</f>
        <v>2.3.7</v>
      </c>
      <c r="B31" s="22" t="str">
        <f>Planilha!C43</f>
        <v>Chapisco</v>
      </c>
      <c r="C31" s="174" t="str">
        <f>Planilha!D43</f>
        <v>m²</v>
      </c>
      <c r="D31" s="103" t="s">
        <v>865</v>
      </c>
      <c r="E31" s="173">
        <f>ROUND(((0.2*4*3.6*9)+((0.3+0.15)*2*(14.45+9.65))+((0.2+0.15)*2*4*13))*2,2)</f>
        <v>168.02</v>
      </c>
    </row>
    <row r="32" spans="1:5" ht="41.25" customHeight="1">
      <c r="A32" s="175" t="str">
        <f>Planilha!A44</f>
        <v>2.3.8</v>
      </c>
      <c r="B32" s="22" t="str">
        <f>Planilha!C44</f>
        <v>Massa única, para recebimento de pintura</v>
      </c>
      <c r="C32" s="174" t="str">
        <f>Planilha!D44</f>
        <v>m²</v>
      </c>
      <c r="D32" s="103" t="s">
        <v>865</v>
      </c>
      <c r="E32" s="173">
        <f>ROUND(((0.2*4*3.6*9)+((0.3+0.15)*2*(14.45+9.65))+((0.2+0.15)*2*4*13))*2,2)</f>
        <v>168.02</v>
      </c>
    </row>
    <row r="33" spans="1:5" ht="18" customHeight="1">
      <c r="A33" s="175" t="str">
        <f>Planilha!A45</f>
        <v>2.3.9</v>
      </c>
      <c r="B33" s="22" t="str">
        <f>Planilha!C45</f>
        <v>Aplicação de textura acrílica</v>
      </c>
      <c r="C33" s="174" t="str">
        <f>Planilha!D45</f>
        <v>m²</v>
      </c>
      <c r="D33" s="104" t="s">
        <v>860</v>
      </c>
      <c r="E33" s="173">
        <f>ROUND(((0.2*4*3.6*9))*2,2)</f>
        <v>51.84</v>
      </c>
    </row>
    <row r="34" spans="1:5" ht="40.5" customHeight="1">
      <c r="A34" s="175" t="str">
        <f>Planilha!A46</f>
        <v>2.3.10</v>
      </c>
      <c r="B34" s="22" t="str">
        <f>Planilha!C46</f>
        <v>Aplicação de massa acrílica, 02 demão</v>
      </c>
      <c r="C34" s="174" t="str">
        <f>Planilha!D46</f>
        <v>m²</v>
      </c>
      <c r="D34" s="103" t="s">
        <v>866</v>
      </c>
      <c r="E34" s="173">
        <f>ROUND((((0.3+0.15)*2*(14.45+9.65))+((0.2+0.15)*2*4*13))*2,2)</f>
        <v>116.18</v>
      </c>
    </row>
    <row r="35" spans="1:5" ht="41.25" customHeight="1">
      <c r="A35" s="175" t="str">
        <f>Planilha!A47</f>
        <v>2.3.11</v>
      </c>
      <c r="B35" s="22" t="str">
        <f>Planilha!C47</f>
        <v>Aplicação de pintura PVA látex, 02 demãos</v>
      </c>
      <c r="C35" s="174" t="str">
        <f>Planilha!D47</f>
        <v>m²</v>
      </c>
      <c r="D35" s="103" t="s">
        <v>865</v>
      </c>
      <c r="E35" s="173">
        <f>ROUND(((0.2*4*3.6*9)+((0.3+0.15)*2*(14.45+9.65))+((0.2+0.15)*2*4*13))*2,2)</f>
        <v>168.02</v>
      </c>
    </row>
    <row r="36" spans="1:5" ht="21.95" customHeight="1">
      <c r="A36" s="252"/>
      <c r="B36" s="252"/>
      <c r="C36" s="252"/>
      <c r="D36" s="252"/>
      <c r="E36" s="252"/>
    </row>
    <row r="37" spans="1:5" ht="21.95" customHeight="1">
      <c r="A37" s="150" t="str">
        <f>Planilha!A49</f>
        <v>2.4</v>
      </c>
      <c r="B37" s="89" t="str">
        <f>Planilha!B49</f>
        <v>INSTALAÇÃO DE BANCO JARDINEIRA</v>
      </c>
      <c r="C37" s="211"/>
      <c r="D37" s="211"/>
      <c r="E37" s="211"/>
    </row>
    <row r="38" spans="1:5" ht="28.5" customHeight="1">
      <c r="A38" s="175" t="str">
        <f>Planilha!A50</f>
        <v>2.4.1</v>
      </c>
      <c r="B38" s="22" t="str">
        <f>Planilha!C50</f>
        <v>Escavação manual de valas.</v>
      </c>
      <c r="C38" s="174" t="str">
        <f>Planilha!D50</f>
        <v>m³</v>
      </c>
      <c r="D38" s="103" t="s">
        <v>867</v>
      </c>
      <c r="E38" s="173">
        <f>ROUND(((3.2+3.2+1+1)*0.15*0.15)+(0.2*0.2*0.3*7),2)</f>
        <v>0.27</v>
      </c>
    </row>
    <row r="39" spans="1:5" ht="18" customHeight="1">
      <c r="A39" s="175" t="str">
        <f>Planilha!A51</f>
        <v>2.4.2</v>
      </c>
      <c r="B39" s="22" t="str">
        <f>Planilha!C51</f>
        <v>Alvenaria em bloco cerâmico 14x9x19cm (deitado)</v>
      </c>
      <c r="C39" s="174" t="str">
        <f>Planilha!D51</f>
        <v>m²</v>
      </c>
      <c r="D39" s="104" t="s">
        <v>868</v>
      </c>
      <c r="E39" s="173">
        <f>ROUND(((2*3.14*2.95)*0.75),2)</f>
        <v>13.89</v>
      </c>
    </row>
    <row r="40" spans="1:5" ht="27" customHeight="1">
      <c r="A40" s="175" t="str">
        <f>Planilha!A52</f>
        <v>2.4.3</v>
      </c>
      <c r="B40" s="22" t="str">
        <f>Planilha!C52</f>
        <v>Armação de uma estrutura convecional de concreto armado, utilizando aço CA-50 de 6,3mm.</v>
      </c>
      <c r="C40" s="174" t="str">
        <f>Planilha!D52</f>
        <v>Kg</v>
      </c>
      <c r="D40" s="103" t="s">
        <v>869</v>
      </c>
      <c r="E40" s="173">
        <f>ROUND((3*0.9*7*0.245)+((2*3.14*2.95)*4*0.245),2)</f>
        <v>22.79</v>
      </c>
    </row>
    <row r="41" spans="1:5" ht="27" customHeight="1">
      <c r="A41" s="175" t="str">
        <f>Planilha!A53</f>
        <v>2.4.4</v>
      </c>
      <c r="B41" s="22" t="str">
        <f>Planilha!C53</f>
        <v>Armação de uma estrutura convecional de concreto armado, utilizando aço CA-60 de 4,2mm.</v>
      </c>
      <c r="C41" s="174" t="str">
        <f>Planilha!D53</f>
        <v>Kg</v>
      </c>
      <c r="D41" s="104" t="s">
        <v>870</v>
      </c>
      <c r="E41" s="173">
        <f>ROUND(((2*3.15*2.95)/0.15)*0.5*0.109,2)</f>
        <v>6.75</v>
      </c>
    </row>
    <row r="42" spans="1:5" ht="27" customHeight="1">
      <c r="A42" s="175" t="str">
        <f>Planilha!A54</f>
        <v>2.4.5</v>
      </c>
      <c r="B42" s="22" t="str">
        <f>Planilha!C54</f>
        <v>Fabricação de fôrma para pilares e estruturas similares, em madeira serrada.</v>
      </c>
      <c r="C42" s="174" t="str">
        <f>Planilha!D54</f>
        <v>m²</v>
      </c>
      <c r="D42" s="103" t="s">
        <v>871</v>
      </c>
      <c r="E42" s="173">
        <f>ROUND((0.25*2)*0.6*7+(0.22+0.22)*(2+3.14+2.95),2)</f>
        <v>5.66</v>
      </c>
    </row>
    <row r="43" spans="1:5" ht="27" customHeight="1">
      <c r="A43" s="175" t="str">
        <f>Planilha!A55</f>
        <v>2.4.6</v>
      </c>
      <c r="B43" s="22" t="str">
        <f>Planilha!C55</f>
        <v>Concreto FCK = 20MPA, traço 1:2,7:3 (cimento/areia média/brita 1)  - preparo mecânico.</v>
      </c>
      <c r="C43" s="174" t="str">
        <f>Planilha!D55</f>
        <v>m³</v>
      </c>
      <c r="D43" s="103" t="s">
        <v>605</v>
      </c>
      <c r="E43" s="173">
        <f>ROUND(((0.6+0.3)*0.2*0.2*7)+(0.07*0.5*(2*3.14*2.95)),2)</f>
        <v>0.9</v>
      </c>
    </row>
    <row r="44" spans="1:5" ht="27" customHeight="1">
      <c r="A44" s="175" t="str">
        <f>Planilha!A56</f>
        <v>2.4.7</v>
      </c>
      <c r="B44" s="22" t="str">
        <f>Planilha!C56</f>
        <v>Chapisco</v>
      </c>
      <c r="C44" s="174" t="str">
        <f>Planilha!D56</f>
        <v>m²</v>
      </c>
      <c r="D44" s="104" t="s">
        <v>872</v>
      </c>
      <c r="E44" s="173">
        <f>ROUND((2*3.14*2.95)*0.6*2,2)</f>
        <v>22.23</v>
      </c>
    </row>
    <row r="45" spans="1:5" ht="27" customHeight="1">
      <c r="A45" s="175" t="str">
        <f>Planilha!A57</f>
        <v>2.4.8</v>
      </c>
      <c r="B45" s="22" t="str">
        <f>Planilha!C57</f>
        <v>Emboço</v>
      </c>
      <c r="C45" s="174" t="str">
        <f>Planilha!D57</f>
        <v>m²</v>
      </c>
      <c r="D45" s="104" t="s">
        <v>873</v>
      </c>
      <c r="E45" s="173">
        <f>ROUND((2*3.14*2.95)*0.6,2)</f>
        <v>11.12</v>
      </c>
    </row>
    <row r="46" spans="1:5" ht="27" customHeight="1">
      <c r="A46" s="175" t="str">
        <f>Planilha!A58</f>
        <v>2.4.9</v>
      </c>
      <c r="B46" s="22" t="str">
        <f>Planilha!C58</f>
        <v>Massa única, para recebimento de pintura</v>
      </c>
      <c r="C46" s="174" t="str">
        <f>Planilha!D58</f>
        <v>m²</v>
      </c>
      <c r="D46" s="104" t="s">
        <v>873</v>
      </c>
      <c r="E46" s="173">
        <f>ROUND((2*3.14*2.95)*0.6,2)</f>
        <v>11.12</v>
      </c>
    </row>
    <row r="47" spans="1:5" ht="27" customHeight="1">
      <c r="A47" s="175" t="str">
        <f>Planilha!A59</f>
        <v>2.4.10</v>
      </c>
      <c r="B47" s="22" t="str">
        <f>Planilha!C59</f>
        <v>Aplicação de pintura PVA látex</v>
      </c>
      <c r="C47" s="174" t="str">
        <f>Planilha!D59</f>
        <v>m²</v>
      </c>
      <c r="D47" s="104" t="s">
        <v>873</v>
      </c>
      <c r="E47" s="173">
        <f>ROUND((2*3.14*2.95)*0.6,2)</f>
        <v>11.12</v>
      </c>
    </row>
    <row r="48" spans="1:5" ht="27" customHeight="1">
      <c r="A48" s="175" t="str">
        <f>Planilha!A60</f>
        <v>2.4.11</v>
      </c>
      <c r="B48" s="22" t="str">
        <f>Planilha!C60</f>
        <v>Revestimento cerâmico, em pastilha de 5 x 5cm.</v>
      </c>
      <c r="C48" s="174" t="str">
        <f>Planilha!D60</f>
        <v>m²</v>
      </c>
      <c r="D48" s="104" t="s">
        <v>873</v>
      </c>
      <c r="E48" s="173">
        <f>ROUND((2*3.14*2.95)*0.6,2)</f>
        <v>11.12</v>
      </c>
    </row>
    <row r="49" spans="1:5" ht="27" customHeight="1">
      <c r="A49" s="175" t="str">
        <f>Planilha!A61</f>
        <v>2.4.12</v>
      </c>
      <c r="B49" s="22" t="str">
        <f>Planilha!C61</f>
        <v>Revestimento assento do banco</v>
      </c>
      <c r="C49" s="174" t="str">
        <f>Planilha!D61</f>
        <v>m²</v>
      </c>
      <c r="D49" s="104" t="s">
        <v>876</v>
      </c>
      <c r="E49" s="173">
        <f>ROUND((2*3.14*2.95)*(0.5+0.08+0.08),2)</f>
        <v>12.23</v>
      </c>
    </row>
    <row r="50" spans="1:5" ht="21.95" customHeight="1">
      <c r="A50" s="252"/>
      <c r="B50" s="252"/>
      <c r="C50" s="252"/>
      <c r="D50" s="252"/>
      <c r="E50" s="252"/>
    </row>
    <row r="51" spans="1:5" ht="21.95" customHeight="1">
      <c r="A51" s="150" t="str">
        <f>Planilha!A63</f>
        <v>2.5</v>
      </c>
      <c r="B51" s="89" t="str">
        <f>Planilha!B63</f>
        <v>INSTALAÇÃO DE MINI PALCO</v>
      </c>
      <c r="C51" s="211"/>
      <c r="D51" s="211"/>
      <c r="E51" s="211"/>
    </row>
    <row r="52" spans="1:5" ht="27" customHeight="1">
      <c r="A52" s="175" t="str">
        <f>Planilha!A64</f>
        <v>2.5.1</v>
      </c>
      <c r="B52" s="22" t="str">
        <f>Planilha!C64</f>
        <v>Escavação manual de valas.</v>
      </c>
      <c r="C52" s="174" t="str">
        <f>Planilha!D64</f>
        <v>m³</v>
      </c>
      <c r="D52" s="104" t="s">
        <v>771</v>
      </c>
      <c r="E52" s="173">
        <f>ROUND(((12.1+8.06+2+2)*(0.2*0.2))+(0.2*0.2*0.5*11),2)</f>
        <v>1.19</v>
      </c>
    </row>
    <row r="53" spans="1:5" ht="27" customHeight="1">
      <c r="A53" s="175" t="str">
        <f>Planilha!A65</f>
        <v>2.5.2</v>
      </c>
      <c r="B53" s="22" t="str">
        <f>Planilha!C65</f>
        <v>Alvenaria em bloco cerâmico 14x9x19cm (deitado)</v>
      </c>
      <c r="C53" s="174" t="str">
        <f>Planilha!D65</f>
        <v>m²</v>
      </c>
      <c r="D53" s="104" t="s">
        <v>793</v>
      </c>
      <c r="E53" s="173">
        <f>ROUND((3.5*4)+((5.81+3.88+2+2)*1),2)</f>
        <v>27.69</v>
      </c>
    </row>
    <row r="54" spans="1:5" ht="27" customHeight="1">
      <c r="A54" s="175" t="str">
        <f>Planilha!A66</f>
        <v>2.5.3</v>
      </c>
      <c r="B54" s="22" t="str">
        <f>Planilha!C66</f>
        <v>Armação de uma estrutura convecional de concreto armado, utilizando aço CA-50 de 6,3mm.</v>
      </c>
      <c r="C54" s="174" t="str">
        <f>Planilha!D66</f>
        <v>Kg</v>
      </c>
      <c r="D54" s="104" t="s">
        <v>772</v>
      </c>
      <c r="E54" s="173">
        <f>ROUND((12.9*4*0.245)+((5.81+3.88+2+2)*4*0.245),2)</f>
        <v>26.06</v>
      </c>
    </row>
    <row r="55" spans="1:5" ht="27" customHeight="1">
      <c r="A55" s="175" t="str">
        <f>Planilha!A67</f>
        <v>2.5.4</v>
      </c>
      <c r="B55" s="22" t="str">
        <f>Planilha!C67</f>
        <v>Armação de uma estrutura convecional de concreto armado, utilizando aço CA-60 de 4,2mm.</v>
      </c>
      <c r="C55" s="174" t="str">
        <f>Planilha!D67</f>
        <v>Kg</v>
      </c>
      <c r="D55" s="92" t="s">
        <v>773</v>
      </c>
      <c r="E55" s="173">
        <f>ROUND(222*0.66*0.109,2)</f>
        <v>15.97</v>
      </c>
    </row>
    <row r="56" spans="1:5" ht="27" customHeight="1">
      <c r="A56" s="175" t="str">
        <f>Planilha!A68</f>
        <v>2.5.5</v>
      </c>
      <c r="B56" s="22" t="str">
        <f>Planilha!C68</f>
        <v>Fabricação de fôrma para pilares e estruturas similares, em madeira serrada.</v>
      </c>
      <c r="C56" s="174" t="str">
        <f>Planilha!D68</f>
        <v>m²</v>
      </c>
      <c r="D56" s="104" t="s">
        <v>775</v>
      </c>
      <c r="E56" s="173">
        <f>ROUND((0.25*2*1*7)+((5.81+3.88+2+2)*2*0.25),2)</f>
        <v>10.35</v>
      </c>
    </row>
    <row r="57" spans="1:5" ht="27" customHeight="1">
      <c r="A57" s="175" t="str">
        <f>Planilha!A69</f>
        <v>2.5.6</v>
      </c>
      <c r="B57" s="22" t="str">
        <f>Planilha!C69</f>
        <v>Concreto FCK = 20MPA, traço 1:2,7:3 (cimento/areia média/brita 1)  - preparo mecânico.</v>
      </c>
      <c r="C57" s="174" t="str">
        <f>Planilha!D69</f>
        <v>m³</v>
      </c>
      <c r="D57" s="104" t="s">
        <v>774</v>
      </c>
      <c r="E57" s="173">
        <f>ROUND((12.9*0.2*0.2)+((5.81+3.88+2+2)*0.2*0.2),2)</f>
        <v>1.06</v>
      </c>
    </row>
    <row r="58" spans="1:5" ht="27" customHeight="1">
      <c r="A58" s="175" t="str">
        <f>Planilha!A70</f>
        <v>2.5.7</v>
      </c>
      <c r="B58" s="22" t="str">
        <f>Planilha!C70</f>
        <v>Laje pré-moldada, com lajotas e cap. Com concreto FCK=20MPA, escoramento e ferragem negativa.</v>
      </c>
      <c r="C58" s="174" t="str">
        <f>Planilha!D70</f>
        <v>m²</v>
      </c>
      <c r="D58" s="104" t="s">
        <v>776</v>
      </c>
      <c r="E58" s="173">
        <f>ROUND(((12.1+8.06)/2)*2,2)</f>
        <v>20.16</v>
      </c>
    </row>
    <row r="59" spans="1:5" ht="21.95" customHeight="1">
      <c r="A59" s="175" t="str">
        <f>Planilha!A71</f>
        <v>2.5.8</v>
      </c>
      <c r="B59" s="22" t="str">
        <f>Planilha!C71</f>
        <v>Chapisco</v>
      </c>
      <c r="C59" s="174" t="str">
        <f>Planilha!D71</f>
        <v>m²</v>
      </c>
      <c r="D59" s="104" t="s">
        <v>791</v>
      </c>
      <c r="E59" s="173">
        <f>ROUND((3.5*4)+((5.81+3.88)*1)+((12.1+8.06)/2)*2,2)</f>
        <v>43.85</v>
      </c>
    </row>
    <row r="60" spans="1:5" ht="21.95" customHeight="1">
      <c r="A60" s="175" t="str">
        <f>Planilha!A72</f>
        <v>2.5.9</v>
      </c>
      <c r="B60" s="22" t="str">
        <f>Planilha!C72</f>
        <v>Massa única, para recebimento de pintura</v>
      </c>
      <c r="C60" s="174" t="str">
        <f>Planilha!D72</f>
        <v>m²</v>
      </c>
      <c r="D60" s="104" t="s">
        <v>791</v>
      </c>
      <c r="E60" s="173">
        <f>ROUND((3.5*4)+((5.81+3.88)*1)+((12.1+8.06)/2)*2,2)</f>
        <v>43.85</v>
      </c>
    </row>
    <row r="61" spans="1:5" ht="27" customHeight="1">
      <c r="A61" s="175" t="str">
        <f>Planilha!A73</f>
        <v>2.5.10</v>
      </c>
      <c r="B61" s="22" t="str">
        <f>Planilha!C73</f>
        <v>Pintura acrílica em piso cimentado (piso sextavado) duas demãos.</v>
      </c>
      <c r="C61" s="174" t="str">
        <f>Planilha!D73</f>
        <v>m²</v>
      </c>
      <c r="D61" s="104" t="s">
        <v>776</v>
      </c>
      <c r="E61" s="173">
        <f>ROUND(((12.1+8.06)/2)*2,2)</f>
        <v>20.16</v>
      </c>
    </row>
    <row r="62" spans="1:5" ht="21.95" customHeight="1">
      <c r="A62" s="175" t="str">
        <f>Planilha!A74</f>
        <v>2.5.11</v>
      </c>
      <c r="B62" s="22" t="str">
        <f>Planilha!C74</f>
        <v>Aplicação de pintura PVA látex</v>
      </c>
      <c r="C62" s="174" t="str">
        <f>Planilha!D74</f>
        <v>m²</v>
      </c>
      <c r="D62" s="104" t="s">
        <v>792</v>
      </c>
      <c r="E62" s="173">
        <f>ROUND((3.5*4)+((5.81+3.88)*1),2)</f>
        <v>23.69</v>
      </c>
    </row>
    <row r="63" spans="1:5" ht="21.95" customHeight="1">
      <c r="A63" s="252"/>
      <c r="B63" s="252"/>
      <c r="C63" s="252"/>
      <c r="D63" s="252"/>
      <c r="E63" s="252"/>
    </row>
    <row r="64" spans="1:5" ht="21.95" customHeight="1">
      <c r="A64" s="150" t="str">
        <f>Planilha!A76</f>
        <v>2.6</v>
      </c>
      <c r="B64" s="89" t="str">
        <f>Planilha!B76</f>
        <v>INSTALAÇÃO DE PÓRTICO DE CONCRETO</v>
      </c>
      <c r="C64" s="211"/>
      <c r="D64" s="211"/>
      <c r="E64" s="211"/>
    </row>
    <row r="65" spans="1:5" ht="21.95" customHeight="1">
      <c r="A65" s="175" t="str">
        <f>Planilha!A77</f>
        <v>2.6.1</v>
      </c>
      <c r="B65" s="22" t="str">
        <f>Planilha!C77</f>
        <v>Escavação manual de valas.</v>
      </c>
      <c r="C65" s="174"/>
      <c r="D65" s="104" t="s">
        <v>894</v>
      </c>
      <c r="E65" s="173">
        <f>ROUND((0.6*0.6*0.8)*(23),2)</f>
        <v>6.62</v>
      </c>
    </row>
    <row r="66" spans="1:5" ht="31.5" customHeight="1">
      <c r="A66" s="175" t="str">
        <f>Planilha!A78</f>
        <v>2.6.2</v>
      </c>
      <c r="B66" s="22" t="str">
        <f>Planilha!C78</f>
        <v>Armação de uma estrutura convecional de concreto armado, utilizando aço CA-50 de 8,00mm.</v>
      </c>
      <c r="C66" s="174"/>
      <c r="D66" s="104" t="s">
        <v>895</v>
      </c>
      <c r="E66" s="173">
        <f>ROUND(((4*8.8*0.395)+(2*14*0.7*0.395))*(23),2)</f>
        <v>497.86</v>
      </c>
    </row>
    <row r="67" spans="1:5" ht="27" customHeight="1">
      <c r="A67" s="175" t="str">
        <f>Planilha!A79</f>
        <v>2.6.3</v>
      </c>
      <c r="B67" s="22" t="str">
        <f>Planilha!C79</f>
        <v>Armação de uma estrutura convecional de concreto armado, utilizando aço CA-60 de 4,2mm.</v>
      </c>
      <c r="C67" s="174"/>
      <c r="D67" s="104" t="s">
        <v>893</v>
      </c>
      <c r="E67" s="173">
        <f>ROUND((65*0.74*0.109)*(23),2)</f>
        <v>120.59</v>
      </c>
    </row>
    <row r="68" spans="1:5" ht="27" customHeight="1">
      <c r="A68" s="175" t="str">
        <f>Planilha!A80</f>
        <v>2.6.4</v>
      </c>
      <c r="B68" s="22" t="str">
        <f>Planilha!C80</f>
        <v>Fabricação de fôrma para pilares e estruturas similares, em madeira serrada.</v>
      </c>
      <c r="C68" s="174"/>
      <c r="D68" s="104" t="s">
        <v>898</v>
      </c>
      <c r="E68" s="173">
        <f>ROUND((0.2*4*7.8)*(12),2)</f>
        <v>74.88</v>
      </c>
    </row>
    <row r="69" spans="1:5" ht="27" customHeight="1">
      <c r="A69" s="175" t="str">
        <f>Planilha!A81</f>
        <v>2.6.5</v>
      </c>
      <c r="B69" s="22" t="str">
        <f>Planilha!C81</f>
        <v>Concreto FCK = 20MPA, traço 1:2,7:3 (cimento/areia média/brita 1)  - preparo mecânico.</v>
      </c>
      <c r="C69" s="174"/>
      <c r="D69" s="104" t="s">
        <v>896</v>
      </c>
      <c r="E69" s="173">
        <f>ROUND(((0.6*0.6*0.3)+(0.2*0.2*7.8))*(23),2)</f>
        <v>9.66</v>
      </c>
    </row>
    <row r="70" spans="1:5" ht="21.95" customHeight="1">
      <c r="A70" s="175" t="str">
        <f>Planilha!A82</f>
        <v>2.6.6</v>
      </c>
      <c r="B70" s="22" t="str">
        <f>Planilha!C82</f>
        <v>Aplicação de pintura PVA látex</v>
      </c>
      <c r="C70" s="174"/>
      <c r="D70" s="104" t="s">
        <v>897</v>
      </c>
      <c r="E70" s="173">
        <f>ROUND((0.2*4*7.8)*(23),2)</f>
        <v>143.52000000000001</v>
      </c>
    </row>
    <row r="71" spans="1:5" ht="21.95" customHeight="1">
      <c r="A71" s="252"/>
      <c r="B71" s="252"/>
      <c r="C71" s="252"/>
      <c r="D71" s="252"/>
      <c r="E71" s="252"/>
    </row>
    <row r="72" spans="1:5" ht="21.95" customHeight="1">
      <c r="A72" s="150" t="str">
        <f>Planilha!A84</f>
        <v>2.7</v>
      </c>
      <c r="B72" s="89" t="str">
        <f>Planilha!B84</f>
        <v>INSTALAÇÃO DE QUIOSQUE</v>
      </c>
      <c r="C72" s="211"/>
      <c r="D72" s="211"/>
      <c r="E72" s="211"/>
    </row>
    <row r="73" spans="1:5" ht="27" customHeight="1">
      <c r="A73" s="175" t="str">
        <f>Planilha!A85</f>
        <v>2.7.1</v>
      </c>
      <c r="B73" s="22" t="str">
        <f>Planilha!C85</f>
        <v>Escavação manual de valas.</v>
      </c>
      <c r="C73" s="174" t="str">
        <f>Planilha!D85</f>
        <v>m³</v>
      </c>
      <c r="D73" s="104" t="s">
        <v>909</v>
      </c>
      <c r="E73" s="173">
        <f>ROUND((4*0.8*0.8*1)+(5.5*0.2*0.1),2)</f>
        <v>2.67</v>
      </c>
    </row>
    <row r="74" spans="1:5" ht="21.95" customHeight="1">
      <c r="A74" s="175" t="str">
        <f>Planilha!A86</f>
        <v>2.7.2</v>
      </c>
      <c r="B74" s="22" t="str">
        <f>Planilha!C86</f>
        <v>Aterro manual com solo argilo-arenoso e compactação mecanizada.</v>
      </c>
      <c r="C74" s="174" t="str">
        <f>Planilha!D86</f>
        <v>m³</v>
      </c>
      <c r="D74" s="104" t="s">
        <v>908</v>
      </c>
      <c r="E74" s="173">
        <f>ROUND((5.5*5.5*0.2),2)</f>
        <v>6.05</v>
      </c>
    </row>
    <row r="75" spans="1:5" ht="21.95" customHeight="1">
      <c r="A75" s="175" t="str">
        <f>Planilha!A87</f>
        <v>2.7.3</v>
      </c>
      <c r="B75" s="22" t="str">
        <f>Planilha!C87</f>
        <v>Alvenaria em bloco cerâmico 14x9x19cm (deitado)</v>
      </c>
      <c r="C75" s="174" t="str">
        <f>Planilha!D87</f>
        <v>m²</v>
      </c>
      <c r="D75" s="104" t="s">
        <v>910</v>
      </c>
      <c r="E75" s="173">
        <f>ROUND((4*5.5*0.4),2)</f>
        <v>8.8000000000000007</v>
      </c>
    </row>
    <row r="76" spans="1:5" ht="27" customHeight="1">
      <c r="A76" s="175" t="str">
        <f>Planilha!A88</f>
        <v>2.7.4</v>
      </c>
      <c r="B76" s="22" t="str">
        <f>Planilha!C88</f>
        <v>Armação de uma estrutura convecional de concreto armado, utilizando aço CA-60 de 4,2mm.</v>
      </c>
      <c r="C76" s="174" t="str">
        <f>Planilha!D88</f>
        <v>Kg</v>
      </c>
      <c r="D76" s="104" t="s">
        <v>911</v>
      </c>
      <c r="E76" s="173">
        <f>ROUND((27*0.7*1.09*4),2)</f>
        <v>82.4</v>
      </c>
    </row>
    <row r="77" spans="1:5" ht="27" customHeight="1">
      <c r="A77" s="175" t="str">
        <f>Planilha!A89</f>
        <v>2.7.5</v>
      </c>
      <c r="B77" s="22" t="str">
        <f>Planilha!C89</f>
        <v>Armação de uma estrutura convecional de concreto armado, utilizando aço CA-50 de 10,00mm.</v>
      </c>
      <c r="C77" s="174" t="str">
        <f>Planilha!D89</f>
        <v>Kg</v>
      </c>
      <c r="D77" s="104" t="s">
        <v>912</v>
      </c>
      <c r="E77" s="173">
        <f>ROUND((3.4*6*4*0.617),2)</f>
        <v>50.35</v>
      </c>
    </row>
    <row r="78" spans="1:5" ht="27" customHeight="1">
      <c r="A78" s="175" t="str">
        <f>Planilha!A90</f>
        <v>2.7.6</v>
      </c>
      <c r="B78" s="22" t="str">
        <f>Planilha!C90</f>
        <v>Fabricação de fôrma para pilares e estruturas similares, em madeira serrada.</v>
      </c>
      <c r="C78" s="174" t="str">
        <f>Planilha!D90</f>
        <v>m²</v>
      </c>
      <c r="D78" s="104" t="s">
        <v>913</v>
      </c>
      <c r="E78" s="173">
        <f>ROUND((0.2*4*3.2*2),2)</f>
        <v>5.12</v>
      </c>
    </row>
    <row r="79" spans="1:5" ht="27" customHeight="1">
      <c r="A79" s="175" t="str">
        <f>Planilha!A91</f>
        <v>2.7.7</v>
      </c>
      <c r="B79" s="22" t="str">
        <f>Planilha!C91</f>
        <v>Concreto FCK = 20MPA, traço 1:2,7:3 (cimento/areia média/brita 1)  - preparo mecânico.</v>
      </c>
      <c r="C79" s="174" t="str">
        <f>Planilha!D91</f>
        <v>m³</v>
      </c>
      <c r="D79" s="104" t="s">
        <v>914</v>
      </c>
      <c r="E79" s="173">
        <f>ROUND((0.8*0.8*0.3*4)+(0.2*0.2*3.4*4),2)</f>
        <v>1.31</v>
      </c>
    </row>
    <row r="80" spans="1:5" ht="27" customHeight="1">
      <c r="A80" s="175" t="str">
        <f>Planilha!A92</f>
        <v>2.7.8</v>
      </c>
      <c r="B80" s="22" t="str">
        <f>Planilha!C92</f>
        <v>Trama de madeira composta por ripas, caibros e terças pata telhado de mais que 2 águas para telha cerâmica.</v>
      </c>
      <c r="C80" s="174" t="str">
        <f>Planilha!D92</f>
        <v>m²</v>
      </c>
      <c r="D80" s="104" t="s">
        <v>915</v>
      </c>
      <c r="E80" s="173">
        <f>ROUND((6.5*6.5*1.3),2)</f>
        <v>54.93</v>
      </c>
    </row>
    <row r="81" spans="1:7" ht="27" customHeight="1">
      <c r="A81" s="175" t="str">
        <f>Planilha!A93</f>
        <v>2.7.9</v>
      </c>
      <c r="B81" s="22" t="str">
        <f>Planilha!C93</f>
        <v>Cobertura em telha cerâmica, tipo plan, na cor branca, c/ quatro águas.</v>
      </c>
      <c r="C81" s="174" t="str">
        <f>Planilha!D93</f>
        <v>m²</v>
      </c>
      <c r="D81" s="104" t="s">
        <v>915</v>
      </c>
      <c r="E81" s="173">
        <f>ROUND((6.5*6.5*1.3),2)</f>
        <v>54.93</v>
      </c>
    </row>
    <row r="82" spans="1:7" ht="21.95" customHeight="1">
      <c r="A82" s="175" t="str">
        <f>Planilha!A94</f>
        <v>2.7.10</v>
      </c>
      <c r="B82" s="22" t="str">
        <f>Planilha!C94</f>
        <v>Chapisco</v>
      </c>
      <c r="C82" s="174" t="str">
        <f>Planilha!D94</f>
        <v>m²</v>
      </c>
      <c r="D82" s="104" t="s">
        <v>916</v>
      </c>
      <c r="E82" s="173">
        <f>ROUND((0.2*5.5*4),2)</f>
        <v>4.4000000000000004</v>
      </c>
    </row>
    <row r="83" spans="1:7" ht="21.95" customHeight="1">
      <c r="A83" s="175" t="str">
        <f>Planilha!A95</f>
        <v>2.7.11</v>
      </c>
      <c r="B83" s="22" t="str">
        <f>Planilha!C95</f>
        <v>Massa única, para recebimento de pintura</v>
      </c>
      <c r="C83" s="174" t="str">
        <f>Planilha!D95</f>
        <v>m²</v>
      </c>
      <c r="D83" s="104" t="s">
        <v>916</v>
      </c>
      <c r="E83" s="173">
        <f>ROUND((0.2*5.5*4),2)</f>
        <v>4.4000000000000004</v>
      </c>
    </row>
    <row r="84" spans="1:7" ht="21.95" customHeight="1">
      <c r="A84" s="175" t="str">
        <f>Planilha!A96</f>
        <v>2.7.12</v>
      </c>
      <c r="B84" s="22" t="str">
        <f>Planilha!C96</f>
        <v>Lastro de concreto magro, espessura 3cm</v>
      </c>
      <c r="C84" s="174" t="str">
        <f>Planilha!D96</f>
        <v>m²</v>
      </c>
      <c r="D84" s="104" t="s">
        <v>917</v>
      </c>
      <c r="E84" s="173">
        <f>ROUND((5.5*5.5),2)</f>
        <v>30.25</v>
      </c>
    </row>
    <row r="85" spans="1:7" ht="21.95" customHeight="1">
      <c r="A85" s="175" t="str">
        <f>Planilha!A97</f>
        <v>2.7.13</v>
      </c>
      <c r="B85" s="22" t="str">
        <f>Planilha!C97</f>
        <v>Contrapiso em argamassa, espessura 2cm</v>
      </c>
      <c r="C85" s="174" t="str">
        <f>Planilha!D97</f>
        <v>m²</v>
      </c>
      <c r="D85" s="104" t="s">
        <v>917</v>
      </c>
      <c r="E85" s="173">
        <f>ROUND((5.5*5.5),2)</f>
        <v>30.25</v>
      </c>
    </row>
    <row r="86" spans="1:7" ht="27" customHeight="1">
      <c r="A86" s="175" t="str">
        <f>Planilha!A98</f>
        <v>2.7.14</v>
      </c>
      <c r="B86" s="22" t="str">
        <f>Planilha!C98</f>
        <v>Revestimento cerâmico para piso complacas tipo esmaltada, 45 x 45cm.</v>
      </c>
      <c r="C86" s="174" t="str">
        <f>Planilha!D98</f>
        <v>m²</v>
      </c>
      <c r="D86" s="104" t="s">
        <v>917</v>
      </c>
      <c r="E86" s="173">
        <f>ROUND((5.5*5.5),2)</f>
        <v>30.25</v>
      </c>
    </row>
    <row r="87" spans="1:7" ht="21.95" customHeight="1">
      <c r="A87" s="175" t="str">
        <f>Planilha!A99</f>
        <v>2.7.15</v>
      </c>
      <c r="B87" s="22" t="str">
        <f>Planilha!C99</f>
        <v>Pintura com tinta látex PVA</v>
      </c>
      <c r="C87" s="174" t="str">
        <f>Planilha!D99</f>
        <v>m²</v>
      </c>
      <c r="D87" s="104" t="s">
        <v>916</v>
      </c>
      <c r="E87" s="173">
        <f>ROUND((0.2*5.5*4),2)</f>
        <v>4.4000000000000004</v>
      </c>
    </row>
    <row r="88" spans="1:7" ht="21.95" customHeight="1">
      <c r="A88" s="175" t="str">
        <f>Planilha!A100</f>
        <v>2.7.16</v>
      </c>
      <c r="B88" s="22" t="str">
        <f>Planilha!C100</f>
        <v>Pintura em verniz em madeira, três demãos.</v>
      </c>
      <c r="C88" s="174" t="str">
        <f>Planilha!D100</f>
        <v>m²</v>
      </c>
      <c r="D88" s="104" t="s">
        <v>915</v>
      </c>
      <c r="E88" s="173">
        <f>ROUND((6.5*6.5*1.3),2)</f>
        <v>54.93</v>
      </c>
    </row>
    <row r="89" spans="1:7" ht="21.95" customHeight="1">
      <c r="A89" s="252"/>
      <c r="B89" s="252"/>
      <c r="C89" s="252"/>
      <c r="D89" s="252"/>
      <c r="E89" s="252"/>
    </row>
    <row r="90" spans="1:7" ht="21.95" customHeight="1">
      <c r="A90" s="150" t="str">
        <f>Planilha!A102</f>
        <v>2.8</v>
      </c>
      <c r="B90" s="89" t="str">
        <f>Planilha!B102</f>
        <v>INSTALAÇAÕ DE PARQUE INFANTIL</v>
      </c>
      <c r="C90" s="211"/>
      <c r="D90" s="211"/>
      <c r="E90" s="211"/>
      <c r="G90" s="157" t="s">
        <v>47</v>
      </c>
    </row>
    <row r="91" spans="1:7" ht="20.100000000000001" customHeight="1">
      <c r="A91" s="175" t="str">
        <f>Planilha!A103</f>
        <v>2.8.1</v>
      </c>
      <c r="B91" s="22" t="str">
        <f>Planilha!C103</f>
        <v>Execução do colchão de areia, esp.=25cm</v>
      </c>
      <c r="C91" s="174" t="str">
        <f>Planilha!D103</f>
        <v>m³</v>
      </c>
      <c r="D91" s="104" t="s">
        <v>940</v>
      </c>
      <c r="E91" s="173">
        <f>ROUND((140.3*0.25),2)</f>
        <v>35.08</v>
      </c>
    </row>
    <row r="92" spans="1:7" ht="27" customHeight="1">
      <c r="A92" s="175" t="str">
        <f>Planilha!A104</f>
        <v>2.8.2</v>
      </c>
      <c r="B92" s="22" t="str">
        <f>Planilha!C104</f>
        <v>Fornecimento e instalação de equipamentos para parque infantil - Conforme projeto.</v>
      </c>
      <c r="C92" s="174" t="str">
        <f>Planilha!D104</f>
        <v>un</v>
      </c>
      <c r="D92" s="104" t="s">
        <v>945</v>
      </c>
      <c r="E92" s="173">
        <f>1</f>
        <v>1</v>
      </c>
    </row>
    <row r="93" spans="1:7" ht="21.95" customHeight="1">
      <c r="A93" s="252"/>
      <c r="B93" s="252"/>
      <c r="C93" s="252"/>
      <c r="D93" s="252"/>
      <c r="E93" s="252"/>
    </row>
    <row r="94" spans="1:7" ht="21.95" customHeight="1">
      <c r="A94" s="150" t="str">
        <f>Planilha!A106</f>
        <v>2.9</v>
      </c>
      <c r="B94" s="89" t="str">
        <f>Planilha!B106</f>
        <v>ACADEMIA</v>
      </c>
      <c r="C94" s="211"/>
      <c r="D94" s="211"/>
      <c r="E94" s="211"/>
    </row>
    <row r="95" spans="1:7" ht="27" customHeight="1">
      <c r="A95" s="175" t="str">
        <f>Planilha!A107</f>
        <v>2.9.1</v>
      </c>
      <c r="B95" s="22" t="str">
        <f>Planilha!C107</f>
        <v>Fornecimento e instalação de equipamentos para academia de rua - Conforme projeto.</v>
      </c>
      <c r="C95" s="174" t="str">
        <f>Planilha!D107</f>
        <v>un</v>
      </c>
      <c r="D95" s="104" t="s">
        <v>945</v>
      </c>
      <c r="E95" s="173">
        <f>1</f>
        <v>1</v>
      </c>
    </row>
    <row r="96" spans="1:7" ht="21.95" customHeight="1">
      <c r="A96" s="252"/>
      <c r="B96" s="252"/>
      <c r="C96" s="252"/>
      <c r="D96" s="252"/>
      <c r="E96" s="252"/>
    </row>
    <row r="97" spans="1:5" ht="21.95" customHeight="1">
      <c r="A97" s="150" t="str">
        <f>Planilha!A109</f>
        <v>2.10</v>
      </c>
      <c r="B97" s="89" t="str">
        <f>Planilha!B109</f>
        <v>INSTALAÇÕES ELÉTRICAS</v>
      </c>
      <c r="C97" s="211"/>
      <c r="D97" s="211"/>
      <c r="E97" s="211"/>
    </row>
    <row r="98" spans="1:5" ht="39.950000000000003" customHeight="1">
      <c r="A98" s="175" t="str">
        <f>Planilha!A110</f>
        <v>2.10.1</v>
      </c>
      <c r="B98" s="22" t="str">
        <f>Planilha!C110</f>
        <v>Entrada de energia elétrica aéria monofásica 50A com poste de concreto, inclusive cabeamento, caixa de proteção para medidor e ateramento.</v>
      </c>
      <c r="C98" s="175" t="str">
        <f>Planilha!D110</f>
        <v>un</v>
      </c>
      <c r="D98" s="104" t="s">
        <v>462</v>
      </c>
      <c r="E98" s="173">
        <f>1</f>
        <v>1</v>
      </c>
    </row>
    <row r="99" spans="1:5" ht="27" customHeight="1">
      <c r="A99" s="175" t="str">
        <f>Planilha!A111</f>
        <v>2.10.2</v>
      </c>
      <c r="B99" s="22" t="str">
        <f>Planilha!C111</f>
        <v>Disjuntor termomagnético monopolar 35 A 50A 240V, forneciemnto e instalação.</v>
      </c>
      <c r="C99" s="175" t="str">
        <f>Planilha!D111</f>
        <v>un</v>
      </c>
      <c r="D99" s="104" t="s">
        <v>462</v>
      </c>
      <c r="E99" s="173">
        <f>1</f>
        <v>1</v>
      </c>
    </row>
    <row r="100" spans="1:5" ht="20.100000000000001" customHeight="1">
      <c r="A100" s="175" t="str">
        <f>Planilha!A112</f>
        <v>2.10.3</v>
      </c>
      <c r="B100" s="22" t="str">
        <f>Planilha!C112</f>
        <v>Eletroduto rígido de 25mm.</v>
      </c>
      <c r="C100" s="175" t="str">
        <f>Planilha!D112</f>
        <v>m</v>
      </c>
      <c r="D100" s="104" t="s">
        <v>941</v>
      </c>
      <c r="E100" s="173">
        <f>220</f>
        <v>220</v>
      </c>
    </row>
    <row r="101" spans="1:5" ht="20.100000000000001" customHeight="1">
      <c r="A101" s="175" t="str">
        <f>Planilha!A113</f>
        <v>2.10.4</v>
      </c>
      <c r="B101" s="22" t="str">
        <f>Planilha!C113</f>
        <v xml:space="preserve">Cabo de cobre flexível isolado 4 mm², </v>
      </c>
      <c r="C101" s="175" t="str">
        <f>Planilha!D113</f>
        <v>m</v>
      </c>
      <c r="D101" s="104" t="s">
        <v>942</v>
      </c>
      <c r="E101" s="173">
        <f>500</f>
        <v>500</v>
      </c>
    </row>
    <row r="102" spans="1:5" ht="27" customHeight="1">
      <c r="A102" s="175" t="str">
        <f>Planilha!A114</f>
        <v>2.10.5</v>
      </c>
      <c r="B102" s="22" t="str">
        <f>Planilha!C114</f>
        <v>Luminaria refletora para iluminaçõ publica  - Fornecimento e instalação.</v>
      </c>
      <c r="C102" s="175" t="str">
        <f>Planilha!D114</f>
        <v>un</v>
      </c>
      <c r="D102" s="104" t="s">
        <v>943</v>
      </c>
      <c r="E102" s="173">
        <f>8</f>
        <v>8</v>
      </c>
    </row>
    <row r="103" spans="1:5" ht="27" customHeight="1">
      <c r="A103" s="175" t="str">
        <f>Planilha!A115</f>
        <v>2.10.6</v>
      </c>
      <c r="B103" s="22" t="str">
        <f>Planilha!C115</f>
        <v>Lâmpada de vapor mercúrio de 400W/250V - Fornecimento e instalação.</v>
      </c>
      <c r="C103" s="175" t="str">
        <f>Planilha!D115</f>
        <v>un</v>
      </c>
      <c r="D103" s="104" t="s">
        <v>943</v>
      </c>
      <c r="E103" s="173">
        <f>8</f>
        <v>8</v>
      </c>
    </row>
    <row r="104" spans="1:5" ht="27" customHeight="1">
      <c r="A104" s="175" t="str">
        <f>Planilha!A116</f>
        <v>2.10.7</v>
      </c>
      <c r="B104" s="22" t="str">
        <f>Planilha!C116</f>
        <v>Poste de aço cônico continuo curvo duplo, flangeado, com janela de inspeção H=9m - Fornecimento e instalação.</v>
      </c>
      <c r="C104" s="175" t="str">
        <f>Planilha!D116</f>
        <v>un</v>
      </c>
      <c r="D104" s="104" t="s">
        <v>944</v>
      </c>
      <c r="E104" s="173">
        <f>4</f>
        <v>4</v>
      </c>
    </row>
    <row r="105" spans="1:5" ht="21.95" customHeight="1">
      <c r="A105" s="252"/>
      <c r="B105" s="252"/>
      <c r="C105" s="252"/>
      <c r="D105" s="252"/>
      <c r="E105" s="252"/>
    </row>
    <row r="106" spans="1:5" ht="21.95" customHeight="1">
      <c r="A106" s="150" t="str">
        <f>Planilha!A118</f>
        <v>2.11</v>
      </c>
      <c r="B106" s="89" t="str">
        <f>Planilha!B118</f>
        <v>INSTALAÇÕES HIDRAULICAS</v>
      </c>
      <c r="C106" s="211"/>
      <c r="D106" s="211"/>
      <c r="E106" s="211"/>
    </row>
    <row r="107" spans="1:5" ht="20.100000000000001" customHeight="1">
      <c r="A107" s="175" t="str">
        <f>Planilha!A119</f>
        <v>2.11.1</v>
      </c>
      <c r="B107" s="23" t="str">
        <f>Planilha!C119</f>
        <v>Hidrometro</v>
      </c>
      <c r="C107" s="175" t="str">
        <f>Planilha!D119</f>
        <v>un</v>
      </c>
      <c r="D107" s="104" t="s">
        <v>639</v>
      </c>
      <c r="E107" s="173">
        <f>1</f>
        <v>1</v>
      </c>
    </row>
    <row r="108" spans="1:5" ht="20.100000000000001" customHeight="1">
      <c r="A108" s="175" t="str">
        <f>Planilha!A120</f>
        <v>2.11.2</v>
      </c>
      <c r="B108" s="22" t="str">
        <f>Planilha!C120</f>
        <v>Caixa de concreto pré-moldada para abrigo de hidrômetro.</v>
      </c>
      <c r="C108" s="175" t="str">
        <f>Planilha!D120</f>
        <v>un</v>
      </c>
      <c r="D108" s="104" t="s">
        <v>639</v>
      </c>
      <c r="E108" s="173">
        <f>1</f>
        <v>1</v>
      </c>
    </row>
    <row r="109" spans="1:5" ht="20.100000000000001" customHeight="1">
      <c r="A109" s="175" t="str">
        <f>Planilha!A121</f>
        <v>2.11.3</v>
      </c>
      <c r="B109" s="22" t="str">
        <f>Planilha!C121</f>
        <v>Kit cavalete para medição de água.</v>
      </c>
      <c r="C109" s="175" t="str">
        <f>Planilha!D121</f>
        <v>un</v>
      </c>
      <c r="D109" s="104" t="s">
        <v>639</v>
      </c>
      <c r="E109" s="173">
        <f>1</f>
        <v>1</v>
      </c>
    </row>
    <row r="110" spans="1:5" ht="20.100000000000001" customHeight="1">
      <c r="A110" s="175" t="str">
        <f>Planilha!A122</f>
        <v>2.11.4</v>
      </c>
      <c r="B110" s="23" t="str">
        <f>Planilha!C122</f>
        <v>Registro de esfera de 25mm - Forneciemnto e instalação.</v>
      </c>
      <c r="C110" s="175" t="str">
        <f>Planilha!D122</f>
        <v>un</v>
      </c>
      <c r="D110" s="104" t="s">
        <v>946</v>
      </c>
      <c r="E110" s="173">
        <f>4</f>
        <v>4</v>
      </c>
    </row>
    <row r="111" spans="1:5" ht="20.100000000000001" customHeight="1">
      <c r="A111" s="175" t="str">
        <f>Planilha!A123</f>
        <v>2.11.5</v>
      </c>
      <c r="B111" s="23" t="str">
        <f>Planilha!C123</f>
        <v>Tubos de PVC de 25mm - Forneciemnto e instalação.</v>
      </c>
      <c r="C111" s="175" t="str">
        <f>Planilha!D123</f>
        <v>m</v>
      </c>
      <c r="D111" s="104" t="s">
        <v>947</v>
      </c>
      <c r="E111" s="173">
        <f>200</f>
        <v>200</v>
      </c>
    </row>
    <row r="112" spans="1:5" ht="21.95" customHeight="1">
      <c r="A112" s="252"/>
      <c r="B112" s="252"/>
      <c r="C112" s="252"/>
      <c r="D112" s="252"/>
      <c r="E112" s="252"/>
    </row>
    <row r="113" spans="1:5" ht="21.95" customHeight="1">
      <c r="A113" s="150" t="str">
        <f>Planilha!A125</f>
        <v>2.12</v>
      </c>
      <c r="B113" s="89" t="str">
        <f>Planilha!B125</f>
        <v>JARDINAGEM</v>
      </c>
      <c r="C113" s="211"/>
      <c r="D113" s="211"/>
      <c r="E113" s="211"/>
    </row>
    <row r="114" spans="1:5" ht="18" customHeight="1">
      <c r="A114" s="175" t="str">
        <f>Planilha!A126</f>
        <v>2.12.1</v>
      </c>
      <c r="B114" s="23" t="str">
        <f>Planilha!C126</f>
        <v>Palmeiras médias</v>
      </c>
      <c r="C114" s="175" t="str">
        <f>Planilha!D126</f>
        <v>un</v>
      </c>
      <c r="D114" s="104" t="s">
        <v>638</v>
      </c>
      <c r="E114" s="173">
        <f>10</f>
        <v>10</v>
      </c>
    </row>
    <row r="115" spans="1:5" ht="18" customHeight="1">
      <c r="A115" s="175" t="str">
        <f>Planilha!A127</f>
        <v>2.12.2</v>
      </c>
      <c r="B115" s="23" t="str">
        <f>Planilha!C127</f>
        <v xml:space="preserve">Mudas de Clorofito </v>
      </c>
      <c r="C115" s="175" t="str">
        <f>Planilha!D127</f>
        <v>un</v>
      </c>
      <c r="D115" s="104" t="s">
        <v>637</v>
      </c>
      <c r="E115" s="173">
        <f>ROUND(40*6,2)</f>
        <v>240</v>
      </c>
    </row>
    <row r="116" spans="1:5" ht="18" customHeight="1">
      <c r="A116" s="175" t="str">
        <f>Planilha!A128</f>
        <v>2.12.3</v>
      </c>
      <c r="B116" s="23" t="str">
        <f>Planilha!C128</f>
        <v>Mudas de Fenix</v>
      </c>
      <c r="C116" s="175" t="str">
        <f>Planilha!D128</f>
        <v>un</v>
      </c>
      <c r="D116" s="104" t="s">
        <v>636</v>
      </c>
      <c r="E116" s="173">
        <f>6</f>
        <v>6</v>
      </c>
    </row>
    <row r="117" spans="1:5" ht="18" customHeight="1">
      <c r="A117" s="175" t="str">
        <f>Planilha!A129</f>
        <v>2.12.4</v>
      </c>
      <c r="B117" s="23" t="str">
        <f>Planilha!C129</f>
        <v>Mudas de boguevile</v>
      </c>
      <c r="C117" s="175" t="str">
        <f>Planilha!D129</f>
        <v>un</v>
      </c>
      <c r="D117" s="104" t="s">
        <v>636</v>
      </c>
      <c r="E117" s="173">
        <f>6</f>
        <v>6</v>
      </c>
    </row>
    <row r="118" spans="1:5" ht="18" customHeight="1">
      <c r="A118" s="175" t="str">
        <f>Planilha!A130</f>
        <v>2.12.5</v>
      </c>
      <c r="B118" s="23" t="str">
        <f>Planilha!C130</f>
        <v>Mudas de Ixorias, cores a ser definidas pela fiscalização</v>
      </c>
      <c r="C118" s="175" t="str">
        <f>Planilha!D130</f>
        <v>un</v>
      </c>
      <c r="D118" s="104" t="s">
        <v>635</v>
      </c>
      <c r="E118" s="173">
        <f>100</f>
        <v>100</v>
      </c>
    </row>
    <row r="119" spans="1:5" ht="18" customHeight="1">
      <c r="A119" s="175" t="str">
        <f>Planilha!A131</f>
        <v>2.12.6</v>
      </c>
      <c r="B119" s="23" t="str">
        <f>Planilha!C131</f>
        <v>Plantio de grama batatais em placas</v>
      </c>
      <c r="C119" s="175" t="str">
        <f>Planilha!D131</f>
        <v>m²</v>
      </c>
      <c r="D119" s="104" t="s">
        <v>948</v>
      </c>
      <c r="E119" s="173">
        <f>253</f>
        <v>253</v>
      </c>
    </row>
    <row r="120" spans="1:5" ht="21.95" customHeight="1">
      <c r="A120" s="252"/>
      <c r="B120" s="252"/>
      <c r="C120" s="252"/>
      <c r="D120" s="252"/>
      <c r="E120" s="252"/>
    </row>
    <row r="121" spans="1:5" ht="20.100000000000001" customHeight="1">
      <c r="A121" s="150" t="str">
        <f>Planilha!A133</f>
        <v>2.13</v>
      </c>
      <c r="B121" s="89" t="str">
        <f>Planilha!B133</f>
        <v>DIVERSOS</v>
      </c>
      <c r="C121" s="211"/>
      <c r="D121" s="211"/>
      <c r="E121" s="211"/>
    </row>
    <row r="122" spans="1:5" ht="18" customHeight="1">
      <c r="A122" s="175" t="str">
        <f>Planilha!A134</f>
        <v>2.13.1</v>
      </c>
      <c r="B122" s="23" t="str">
        <f>Planilha!C134</f>
        <v>Bancos de madeira</v>
      </c>
      <c r="C122" s="175" t="str">
        <f>Planilha!D134</f>
        <v>un</v>
      </c>
      <c r="D122" s="104" t="s">
        <v>973</v>
      </c>
      <c r="E122" s="173">
        <f>14</f>
        <v>14</v>
      </c>
    </row>
    <row r="123" spans="1:5" ht="18" customHeight="1">
      <c r="A123" s="175" t="str">
        <f>Planilha!A135</f>
        <v>2.13.2</v>
      </c>
      <c r="B123" s="23" t="str">
        <f>Planilha!C135</f>
        <v>Lixeiras</v>
      </c>
      <c r="C123" s="175" t="str">
        <f>Planilha!D135</f>
        <v>un</v>
      </c>
      <c r="D123" s="104" t="s">
        <v>946</v>
      </c>
      <c r="E123" s="173">
        <f>4</f>
        <v>4</v>
      </c>
    </row>
    <row r="124" spans="1:5" ht="18" customHeight="1" thickBot="1">
      <c r="A124" s="175" t="str">
        <f>Planilha!A136</f>
        <v>2.13.3</v>
      </c>
      <c r="B124" s="23" t="str">
        <f>Planilha!C136</f>
        <v>Limpeza final da obra</v>
      </c>
      <c r="C124" s="175" t="str">
        <f>Planilha!D136</f>
        <v>m²</v>
      </c>
      <c r="D124" s="105" t="s">
        <v>972</v>
      </c>
      <c r="E124" s="173">
        <f>2770</f>
        <v>2770</v>
      </c>
    </row>
    <row r="125" spans="1:5" ht="33" customHeight="1">
      <c r="A125" s="253" t="s">
        <v>466</v>
      </c>
      <c r="B125" s="253"/>
      <c r="C125" s="253"/>
      <c r="D125" s="253"/>
      <c r="E125" s="253"/>
    </row>
  </sheetData>
  <mergeCells count="31">
    <mergeCell ref="A63:E63"/>
    <mergeCell ref="C51:E51"/>
    <mergeCell ref="A89:E89"/>
    <mergeCell ref="A71:E71"/>
    <mergeCell ref="C64:E64"/>
    <mergeCell ref="C72:E72"/>
    <mergeCell ref="A36:E36"/>
    <mergeCell ref="A50:E50"/>
    <mergeCell ref="A125:E125"/>
    <mergeCell ref="B1:E1"/>
    <mergeCell ref="B3:E3"/>
    <mergeCell ref="A7:E7"/>
    <mergeCell ref="A5:E5"/>
    <mergeCell ref="B2:E2"/>
    <mergeCell ref="C37:E37"/>
    <mergeCell ref="A23:E23"/>
    <mergeCell ref="C24:E24"/>
    <mergeCell ref="C8:E8"/>
    <mergeCell ref="C15:E15"/>
    <mergeCell ref="A14:E14"/>
    <mergeCell ref="C90:E90"/>
    <mergeCell ref="A93:E93"/>
    <mergeCell ref="C94:E94"/>
    <mergeCell ref="A96:E96"/>
    <mergeCell ref="C121:E121"/>
    <mergeCell ref="C113:E113"/>
    <mergeCell ref="A112:E112"/>
    <mergeCell ref="A120:E120"/>
    <mergeCell ref="C97:E97"/>
    <mergeCell ref="C106:E106"/>
    <mergeCell ref="A105:E105"/>
  </mergeCells>
  <phoneticPr fontId="10" type="noConversion"/>
  <conditionalFormatting sqref="B90:B92 B94:B95 B24:B35 B15:B22 B37:B49 B98:B104">
    <cfRule type="expression" dxfId="4084" priority="2165" stopIfTrue="1">
      <formula>OR(RIGHT($A15,2)="00",$A15="")</formula>
    </cfRule>
  </conditionalFormatting>
  <conditionalFormatting sqref="A106:A111 A113:A119 A94:A95 A24:A35 A90:A92 A97:A104 A15:A22 A37:A49 A51:A62 A64:A70 A72:A88 A121:A124 A8:A13">
    <cfRule type="expression" dxfId="4083" priority="2164" stopIfTrue="1">
      <formula>RIGHT(A8,2)="00"</formula>
    </cfRule>
  </conditionalFormatting>
  <conditionalFormatting sqref="E114:E119 E25 E37 E15 E18:E21 E45:E48 E91:E92 E94:E95 E98:E104 E122:E124">
    <cfRule type="expression" dxfId="4082" priority="2162" stopIfTrue="1">
      <formula>OR(RIGHT(#REF!,2)="00",LEFT($B15,5)="Total")</formula>
    </cfRule>
  </conditionalFormatting>
  <conditionalFormatting sqref="B97">
    <cfRule type="expression" dxfId="4081" priority="2149" stopIfTrue="1">
      <formula>OR(RIGHT($A97,2)="00",$A97="")</formula>
    </cfRule>
  </conditionalFormatting>
  <conditionalFormatting sqref="E97">
    <cfRule type="expression" dxfId="4080" priority="2148" stopIfTrue="1">
      <formula>OR(RIGHT(#REF!,2)="00",LEFT($B97,5)="Total")</formula>
    </cfRule>
  </conditionalFormatting>
  <conditionalFormatting sqref="B106">
    <cfRule type="expression" dxfId="4079" priority="2147" stopIfTrue="1">
      <formula>OR(RIGHT($A106,2)="00",$A106="")</formula>
    </cfRule>
  </conditionalFormatting>
  <conditionalFormatting sqref="E106">
    <cfRule type="expression" dxfId="4078" priority="2146" stopIfTrue="1">
      <formula>OR(RIGHT(#REF!,2)="00",LEFT($B106,5)="Total")</formula>
    </cfRule>
  </conditionalFormatting>
  <conditionalFormatting sqref="B113">
    <cfRule type="expression" dxfId="4077" priority="2145" stopIfTrue="1">
      <formula>OR(RIGHT($A113,2)="00",$A113="")</formula>
    </cfRule>
  </conditionalFormatting>
  <conditionalFormatting sqref="E113">
    <cfRule type="expression" dxfId="4076" priority="2144" stopIfTrue="1">
      <formula>OR(RIGHT(#REF!,2)="00",LEFT($B113,5)="Total")</formula>
    </cfRule>
  </conditionalFormatting>
  <conditionalFormatting sqref="B121">
    <cfRule type="expression" dxfId="4075" priority="2143" stopIfTrue="1">
      <formula>OR(RIGHT($A121,2)="00",$A121="")</formula>
    </cfRule>
  </conditionalFormatting>
  <conditionalFormatting sqref="E121">
    <cfRule type="expression" dxfId="4074" priority="2142" stopIfTrue="1">
      <formula>OR(RIGHT(#REF!,2)="00",LEFT($B121,5)="Total")</formula>
    </cfRule>
  </conditionalFormatting>
  <conditionalFormatting sqref="E98">
    <cfRule type="expression" dxfId="4073" priority="2138" stopIfTrue="1">
      <formula>OR(RIGHT(#REF!,2)="00",LEFT($B98,5)="Total")</formula>
    </cfRule>
  </conditionalFormatting>
  <conditionalFormatting sqref="E99">
    <cfRule type="expression" dxfId="4072" priority="2137" stopIfTrue="1">
      <formula>OR(RIGHT(#REF!,2)="00",LEFT($B99,5)="Total")</formula>
    </cfRule>
  </conditionalFormatting>
  <conditionalFormatting sqref="E100">
    <cfRule type="expression" dxfId="4071" priority="2136" stopIfTrue="1">
      <formula>OR(RIGHT(#REF!,2)="00",LEFT($B100,5)="Total")</formula>
    </cfRule>
  </conditionalFormatting>
  <conditionalFormatting sqref="E101">
    <cfRule type="expression" dxfId="4070" priority="2135" stopIfTrue="1">
      <formula>OR(RIGHT(#REF!,2)="00",LEFT($B101,5)="Total")</formula>
    </cfRule>
  </conditionalFormatting>
  <conditionalFormatting sqref="E102">
    <cfRule type="expression" dxfId="4069" priority="2134" stopIfTrue="1">
      <formula>OR(RIGHT(#REF!,2)="00",LEFT($B102,5)="Total")</formula>
    </cfRule>
  </conditionalFormatting>
  <conditionalFormatting sqref="E103">
    <cfRule type="expression" dxfId="4068" priority="2133" stopIfTrue="1">
      <formula>OR(RIGHT(#REF!,2)="00",LEFT($B103,5)="Total")</formula>
    </cfRule>
  </conditionalFormatting>
  <conditionalFormatting sqref="E107">
    <cfRule type="expression" dxfId="4067" priority="2131" stopIfTrue="1">
      <formula>OR(RIGHT(#REF!,2)="00",LEFT($B107,5)="Total")</formula>
    </cfRule>
  </conditionalFormatting>
  <conditionalFormatting sqref="E108">
    <cfRule type="expression" dxfId="4066" priority="2130" stopIfTrue="1">
      <formula>OR(RIGHT(#REF!,2)="00",LEFT($B108,5)="Total")</formula>
    </cfRule>
  </conditionalFormatting>
  <conditionalFormatting sqref="E109">
    <cfRule type="expression" dxfId="4065" priority="2129" stopIfTrue="1">
      <formula>OR(RIGHT(#REF!,2)="00",LEFT($B109,5)="Total")</formula>
    </cfRule>
  </conditionalFormatting>
  <conditionalFormatting sqref="E110">
    <cfRule type="expression" dxfId="4064" priority="2128" stopIfTrue="1">
      <formula>OR(RIGHT(#REF!,2)="00",LEFT($B110,5)="Total")</formula>
    </cfRule>
  </conditionalFormatting>
  <conditionalFormatting sqref="E111">
    <cfRule type="expression" dxfId="4063" priority="2127" stopIfTrue="1">
      <formula>OR(RIGHT(#REF!,2)="00",LEFT($B111,5)="Total")</formula>
    </cfRule>
  </conditionalFormatting>
  <conditionalFormatting sqref="B113">
    <cfRule type="expression" dxfId="4062" priority="2126" stopIfTrue="1">
      <formula>OR(RIGHT($A113,2)="00",$A113="")</formula>
    </cfRule>
  </conditionalFormatting>
  <conditionalFormatting sqref="B121">
    <cfRule type="expression" dxfId="4061" priority="2125" stopIfTrue="1">
      <formula>OR(RIGHT($A121,2)="00",$A121="")</formula>
    </cfRule>
  </conditionalFormatting>
  <conditionalFormatting sqref="B121">
    <cfRule type="expression" dxfId="4060" priority="2124" stopIfTrue="1">
      <formula>OR(RIGHT($A121,2)="00",$A121="")</formula>
    </cfRule>
  </conditionalFormatting>
  <conditionalFormatting sqref="E124">
    <cfRule type="expression" dxfId="4059" priority="2116" stopIfTrue="1">
      <formula>OR(RIGHT(#REF!,2)="00",LEFT($B124,5)="Total")</formula>
    </cfRule>
  </conditionalFormatting>
  <conditionalFormatting sqref="B22">
    <cfRule type="expression" dxfId="4058" priority="2115" stopIfTrue="1">
      <formula>OR(RIGHT($A22,2)="00",$A22="")</formula>
    </cfRule>
  </conditionalFormatting>
  <conditionalFormatting sqref="E37">
    <cfRule type="expression" dxfId="4057" priority="2112" stopIfTrue="1">
      <formula>OR(RIGHT(#REF!,2)="00",LEFT($B37,5)="Total")</formula>
    </cfRule>
  </conditionalFormatting>
  <conditionalFormatting sqref="E94">
    <cfRule type="expression" dxfId="4056" priority="2094" stopIfTrue="1">
      <formula>OR(RIGHT(#REF!,2)="00",LEFT($B94,5)="Total")</formula>
    </cfRule>
  </conditionalFormatting>
  <conditionalFormatting sqref="E94">
    <cfRule type="expression" dxfId="4055" priority="2092" stopIfTrue="1">
      <formula>OR(RIGHT(#REF!,2)="00",LEFT($B94,5)="Total")</formula>
    </cfRule>
  </conditionalFormatting>
  <conditionalFormatting sqref="B97">
    <cfRule type="expression" dxfId="4054" priority="2070" stopIfTrue="1">
      <formula>OR(RIGHT($A97,2)="00",$A97="")</formula>
    </cfRule>
  </conditionalFormatting>
  <conditionalFormatting sqref="E97">
    <cfRule type="expression" dxfId="4053" priority="2069" stopIfTrue="1">
      <formula>OR(RIGHT(#REF!,2)="00",LEFT($B97,5)="Total")</formula>
    </cfRule>
  </conditionalFormatting>
  <conditionalFormatting sqref="E97">
    <cfRule type="expression" dxfId="4052" priority="2068" stopIfTrue="1">
      <formula>OR(RIGHT(#REF!,2)="00",LEFT($B97,5)="Total")</formula>
    </cfRule>
  </conditionalFormatting>
  <conditionalFormatting sqref="E97">
    <cfRule type="expression" dxfId="4051" priority="2066" stopIfTrue="1">
      <formula>OR(RIGHT(#REF!,2)="00",LEFT($B97,5)="Total")</formula>
    </cfRule>
  </conditionalFormatting>
  <conditionalFormatting sqref="B106">
    <cfRule type="expression" dxfId="4050" priority="2064" stopIfTrue="1">
      <formula>OR(RIGHT($A106,2)="00",$A106="")</formula>
    </cfRule>
  </conditionalFormatting>
  <conditionalFormatting sqref="E106">
    <cfRule type="expression" dxfId="4049" priority="2063" stopIfTrue="1">
      <formula>OR(RIGHT(#REF!,2)="00",LEFT($B106,5)="Total")</formula>
    </cfRule>
  </conditionalFormatting>
  <conditionalFormatting sqref="B106">
    <cfRule type="expression" dxfId="4048" priority="2062" stopIfTrue="1">
      <formula>OR(RIGHT($A106,2)="00",$A106="")</formula>
    </cfRule>
  </conditionalFormatting>
  <conditionalFormatting sqref="E106">
    <cfRule type="expression" dxfId="4047" priority="2061" stopIfTrue="1">
      <formula>OR(RIGHT(#REF!,2)="00",LEFT($B106,5)="Total")</formula>
    </cfRule>
  </conditionalFormatting>
  <conditionalFormatting sqref="E106">
    <cfRule type="expression" dxfId="4046" priority="2060" stopIfTrue="1">
      <formula>OR(RIGHT(#REF!,2)="00",LEFT($B106,5)="Total")</formula>
    </cfRule>
  </conditionalFormatting>
  <conditionalFormatting sqref="E106">
    <cfRule type="expression" dxfId="4045" priority="2058" stopIfTrue="1">
      <formula>OR(RIGHT(#REF!,2)="00",LEFT($B106,5)="Total")</formula>
    </cfRule>
  </conditionalFormatting>
  <conditionalFormatting sqref="B113">
    <cfRule type="expression" dxfId="4044" priority="2056" stopIfTrue="1">
      <formula>OR(RIGHT($A113,2)="00",$A113="")</formula>
    </cfRule>
  </conditionalFormatting>
  <conditionalFormatting sqref="E113">
    <cfRule type="expression" dxfId="4043" priority="2055" stopIfTrue="1">
      <formula>OR(RIGHT(#REF!,2)="00",LEFT($B113,5)="Total")</formula>
    </cfRule>
  </conditionalFormatting>
  <conditionalFormatting sqref="B113">
    <cfRule type="expression" dxfId="4042" priority="2054" stopIfTrue="1">
      <formula>OR(RIGHT($A113,2)="00",$A113="")</formula>
    </cfRule>
  </conditionalFormatting>
  <conditionalFormatting sqref="E113">
    <cfRule type="expression" dxfId="4041" priority="2053" stopIfTrue="1">
      <formula>OR(RIGHT(#REF!,2)="00",LEFT($B113,5)="Total")</formula>
    </cfRule>
  </conditionalFormatting>
  <conditionalFormatting sqref="B113">
    <cfRule type="expression" dxfId="4040" priority="2052" stopIfTrue="1">
      <formula>OR(RIGHT($A113,2)="00",$A113="")</formula>
    </cfRule>
  </conditionalFormatting>
  <conditionalFormatting sqref="E113">
    <cfRule type="expression" dxfId="4039" priority="2051" stopIfTrue="1">
      <formula>OR(RIGHT(#REF!,2)="00",LEFT($B113,5)="Total")</formula>
    </cfRule>
  </conditionalFormatting>
  <conditionalFormatting sqref="E113">
    <cfRule type="expression" dxfId="4038" priority="2050" stopIfTrue="1">
      <formula>OR(RIGHT(#REF!,2)="00",LEFT($B113,5)="Total")</formula>
    </cfRule>
  </conditionalFormatting>
  <conditionalFormatting sqref="E113">
    <cfRule type="expression" dxfId="4037" priority="2048" stopIfTrue="1">
      <formula>OR(RIGHT(#REF!,2)="00",LEFT($B113,5)="Total")</formula>
    </cfRule>
  </conditionalFormatting>
  <conditionalFormatting sqref="B121">
    <cfRule type="expression" dxfId="4036" priority="2046" stopIfTrue="1">
      <formula>OR(RIGHT($A121,2)="00",$A121="")</formula>
    </cfRule>
  </conditionalFormatting>
  <conditionalFormatting sqref="E121">
    <cfRule type="expression" dxfId="4035" priority="2045" stopIfTrue="1">
      <formula>OR(RIGHT(#REF!,2)="00",LEFT($B121,5)="Total")</formula>
    </cfRule>
  </conditionalFormatting>
  <conditionalFormatting sqref="B121">
    <cfRule type="expression" dxfId="4034" priority="2044" stopIfTrue="1">
      <formula>OR(RIGHT($A121,2)="00",$A121="")</formula>
    </cfRule>
  </conditionalFormatting>
  <conditionalFormatting sqref="B121">
    <cfRule type="expression" dxfId="4033" priority="2043" stopIfTrue="1">
      <formula>OR(RIGHT($A121,2)="00",$A121="")</formula>
    </cfRule>
  </conditionalFormatting>
  <conditionalFormatting sqref="E121">
    <cfRule type="expression" dxfId="4032" priority="2042" stopIfTrue="1">
      <formula>OR(RIGHT(#REF!,2)="00",LEFT($B121,5)="Total")</formula>
    </cfRule>
  </conditionalFormatting>
  <conditionalFormatting sqref="B121">
    <cfRule type="expression" dxfId="4031" priority="2041" stopIfTrue="1">
      <formula>OR(RIGHT($A121,2)="00",$A121="")</formula>
    </cfRule>
  </conditionalFormatting>
  <conditionalFormatting sqref="E121">
    <cfRule type="expression" dxfId="4030" priority="2040" stopIfTrue="1">
      <formula>OR(RIGHT(#REF!,2)="00",LEFT($B121,5)="Total")</formula>
    </cfRule>
  </conditionalFormatting>
  <conditionalFormatting sqref="B121">
    <cfRule type="expression" dxfId="4029" priority="2039" stopIfTrue="1">
      <formula>OR(RIGHT($A121,2)="00",$A121="")</formula>
    </cfRule>
  </conditionalFormatting>
  <conditionalFormatting sqref="E121">
    <cfRule type="expression" dxfId="4028" priority="2038" stopIfTrue="1">
      <formula>OR(RIGHT(#REF!,2)="00",LEFT($B121,5)="Total")</formula>
    </cfRule>
  </conditionalFormatting>
  <conditionalFormatting sqref="E121">
    <cfRule type="expression" dxfId="4027" priority="2037" stopIfTrue="1">
      <formula>OR(RIGHT(#REF!,2)="00",LEFT($B121,5)="Total")</formula>
    </cfRule>
  </conditionalFormatting>
  <conditionalFormatting sqref="E121">
    <cfRule type="expression" dxfId="4026" priority="2035" stopIfTrue="1">
      <formula>OR(RIGHT(#REF!,2)="00",LEFT($B121,5)="Total")</formula>
    </cfRule>
  </conditionalFormatting>
  <conditionalFormatting sqref="E25 E37 E113:E119 E15 E18:E21 E45:E48 E91:E92 E94:E95 E97:E104 E106:E111 E121:E124 E9:E13">
    <cfRule type="expression" dxfId="4025" priority="2189" stopIfTrue="1">
      <formula>OR(RIGHT($A9,2)="00",LEFT($B9,5)="Total")</formula>
    </cfRule>
  </conditionalFormatting>
  <conditionalFormatting sqref="E26">
    <cfRule type="expression" dxfId="4024" priority="2025" stopIfTrue="1">
      <formula>OR(RIGHT(#REF!,2)="00",LEFT($B26,5)="Total")</formula>
    </cfRule>
  </conditionalFormatting>
  <conditionalFormatting sqref="E26">
    <cfRule type="expression" dxfId="4023" priority="2024" stopIfTrue="1">
      <formula>OR(RIGHT($A26,2)="00",LEFT($B26,5)="Total")</formula>
    </cfRule>
  </conditionalFormatting>
  <conditionalFormatting sqref="E27">
    <cfRule type="expression" dxfId="4022" priority="2023" stopIfTrue="1">
      <formula>OR(RIGHT(#REF!,2)="00",LEFT($B27,5)="Total")</formula>
    </cfRule>
  </conditionalFormatting>
  <conditionalFormatting sqref="E27">
    <cfRule type="expression" dxfId="4021" priority="2022" stopIfTrue="1">
      <formula>OR(RIGHT($A27,2)="00",LEFT($B27,5)="Total")</formula>
    </cfRule>
  </conditionalFormatting>
  <conditionalFormatting sqref="E28">
    <cfRule type="expression" dxfId="4020" priority="2021" stopIfTrue="1">
      <formula>OR(RIGHT(#REF!,2)="00",LEFT($B28,5)="Total")</formula>
    </cfRule>
  </conditionalFormatting>
  <conditionalFormatting sqref="E28">
    <cfRule type="expression" dxfId="4019" priority="2020" stopIfTrue="1">
      <formula>OR(RIGHT($A28,2)="00",LEFT($B28,5)="Total")</formula>
    </cfRule>
  </conditionalFormatting>
  <conditionalFormatting sqref="E29">
    <cfRule type="expression" dxfId="4018" priority="2019" stopIfTrue="1">
      <formula>OR(RIGHT(#REF!,2)="00",LEFT($B29,5)="Total")</formula>
    </cfRule>
  </conditionalFormatting>
  <conditionalFormatting sqref="E29">
    <cfRule type="expression" dxfId="4017" priority="2018" stopIfTrue="1">
      <formula>OR(RIGHT($A29,2)="00",LEFT($B29,5)="Total")</formula>
    </cfRule>
  </conditionalFormatting>
  <conditionalFormatting sqref="E30:E34">
    <cfRule type="expression" dxfId="4016" priority="2017" stopIfTrue="1">
      <formula>OR(RIGHT(#REF!,2)="00",LEFT($B30,5)="Total")</formula>
    </cfRule>
  </conditionalFormatting>
  <conditionalFormatting sqref="E30:E34">
    <cfRule type="expression" dxfId="4015" priority="2016" stopIfTrue="1">
      <formula>OR(RIGHT($A30,2)="00",LEFT($B30,5)="Total")</formula>
    </cfRule>
  </conditionalFormatting>
  <conditionalFormatting sqref="E35">
    <cfRule type="expression" dxfId="4014" priority="2015" stopIfTrue="1">
      <formula>OR(RIGHT(#REF!,2)="00",LEFT($B35,5)="Total")</formula>
    </cfRule>
  </conditionalFormatting>
  <conditionalFormatting sqref="E35">
    <cfRule type="expression" dxfId="4013" priority="2014" stopIfTrue="1">
      <formula>OR(RIGHT($A35,2)="00",LEFT($B35,5)="Total")</formula>
    </cfRule>
  </conditionalFormatting>
  <conditionalFormatting sqref="E38">
    <cfRule type="expression" dxfId="4012" priority="2013" stopIfTrue="1">
      <formula>OR(RIGHT(#REF!,2)="00",LEFT($B38,5)="Total")</formula>
    </cfRule>
  </conditionalFormatting>
  <conditionalFormatting sqref="E38">
    <cfRule type="expression" dxfId="4011" priority="2012" stopIfTrue="1">
      <formula>OR(RIGHT($A38,2)="00",LEFT($B38,5)="Total")</formula>
    </cfRule>
  </conditionalFormatting>
  <conditionalFormatting sqref="E40">
    <cfRule type="expression" dxfId="4010" priority="2009" stopIfTrue="1">
      <formula>OR(RIGHT(#REF!,2)="00",LEFT($B40,5)="Total")</formula>
    </cfRule>
  </conditionalFormatting>
  <conditionalFormatting sqref="E40">
    <cfRule type="expression" dxfId="4009" priority="2008" stopIfTrue="1">
      <formula>OR(RIGHT($A40,2)="00",LEFT($B40,5)="Total")</formula>
    </cfRule>
  </conditionalFormatting>
  <conditionalFormatting sqref="E41">
    <cfRule type="expression" dxfId="4008" priority="2007" stopIfTrue="1">
      <formula>OR(RIGHT(#REF!,2)="00",LEFT($B41,5)="Total")</formula>
    </cfRule>
  </conditionalFormatting>
  <conditionalFormatting sqref="E41">
    <cfRule type="expression" dxfId="4007" priority="2006" stopIfTrue="1">
      <formula>OR(RIGHT($A41,2)="00",LEFT($B41,5)="Total")</formula>
    </cfRule>
  </conditionalFormatting>
  <conditionalFormatting sqref="E42">
    <cfRule type="expression" dxfId="4006" priority="2005" stopIfTrue="1">
      <formula>OR(RIGHT(#REF!,2)="00",LEFT($B42,5)="Total")</formula>
    </cfRule>
  </conditionalFormatting>
  <conditionalFormatting sqref="E42">
    <cfRule type="expression" dxfId="4005" priority="2004" stopIfTrue="1">
      <formula>OR(RIGHT($A42,2)="00",LEFT($B42,5)="Total")</formula>
    </cfRule>
  </conditionalFormatting>
  <conditionalFormatting sqref="E43">
    <cfRule type="expression" dxfId="4004" priority="2003" stopIfTrue="1">
      <formula>OR(RIGHT(#REF!,2)="00",LEFT($B43,5)="Total")</formula>
    </cfRule>
  </conditionalFormatting>
  <conditionalFormatting sqref="E43">
    <cfRule type="expression" dxfId="4003" priority="2002" stopIfTrue="1">
      <formula>OR(RIGHT($A43,2)="00",LEFT($B43,5)="Total")</formula>
    </cfRule>
  </conditionalFormatting>
  <conditionalFormatting sqref="E44">
    <cfRule type="expression" dxfId="4002" priority="2001" stopIfTrue="1">
      <formula>OR(RIGHT(#REF!,2)="00",LEFT($B44,5)="Total")</formula>
    </cfRule>
  </conditionalFormatting>
  <conditionalFormatting sqref="E44">
    <cfRule type="expression" dxfId="4001" priority="2000" stopIfTrue="1">
      <formula>OR(RIGHT($A44,2)="00",LEFT($B44,5)="Total")</formula>
    </cfRule>
  </conditionalFormatting>
  <conditionalFormatting sqref="E45:E47">
    <cfRule type="expression" dxfId="4000" priority="1999" stopIfTrue="1">
      <formula>OR(RIGHT(#REF!,2)="00",LEFT($B45,5)="Total")</formula>
    </cfRule>
  </conditionalFormatting>
  <conditionalFormatting sqref="E45:E47">
    <cfRule type="expression" dxfId="3999" priority="1998" stopIfTrue="1">
      <formula>OR(RIGHT($A45,2)="00",LEFT($B45,5)="Total")</formula>
    </cfRule>
  </conditionalFormatting>
  <conditionalFormatting sqref="E48">
    <cfRule type="expression" dxfId="3998" priority="1997" stopIfTrue="1">
      <formula>OR(RIGHT(#REF!,2)="00",LEFT($B48,5)="Total")</formula>
    </cfRule>
  </conditionalFormatting>
  <conditionalFormatting sqref="E48">
    <cfRule type="expression" dxfId="3997" priority="1996" stopIfTrue="1">
      <formula>OR(RIGHT($A48,2)="00",LEFT($B48,5)="Total")</formula>
    </cfRule>
  </conditionalFormatting>
  <conditionalFormatting sqref="E43:E49">
    <cfRule type="expression" dxfId="3996" priority="1995" stopIfTrue="1">
      <formula>OR(RIGHT(#REF!,2)="00",LEFT($B43,5)="Total")</formula>
    </cfRule>
  </conditionalFormatting>
  <conditionalFormatting sqref="E43:E49">
    <cfRule type="expression" dxfId="3995" priority="1994" stopIfTrue="1">
      <formula>OR(RIGHT($A43,2)="00",LEFT($B43,5)="Total")</formula>
    </cfRule>
  </conditionalFormatting>
  <conditionalFormatting sqref="E33:E34">
    <cfRule type="expression" dxfId="3994" priority="1993" stopIfTrue="1">
      <formula>OR(RIGHT(#REF!,2)="00",LEFT($B33,5)="Total")</formula>
    </cfRule>
  </conditionalFormatting>
  <conditionalFormatting sqref="E33:E34">
    <cfRule type="expression" dxfId="3993" priority="1992" stopIfTrue="1">
      <formula>OR(RIGHT($A33,2)="00",LEFT($B33,5)="Total")</formula>
    </cfRule>
  </conditionalFormatting>
  <conditionalFormatting sqref="E90">
    <cfRule type="expression" dxfId="3992" priority="1991" stopIfTrue="1">
      <formula>OR(RIGHT(#REF!,2)="00",LEFT($B90,5)="Total")</formula>
    </cfRule>
  </conditionalFormatting>
  <conditionalFormatting sqref="E90">
    <cfRule type="expression" dxfId="3991" priority="1990" stopIfTrue="1">
      <formula>OR(RIGHT(#REF!,2)="00",LEFT($B90,5)="Total")</formula>
    </cfRule>
  </conditionalFormatting>
  <conditionalFormatting sqref="E90">
    <cfRule type="expression" dxfId="3990" priority="1989" stopIfTrue="1">
      <formula>OR(RIGHT($A90,2)="00",LEFT($B90,5)="Total")</formula>
    </cfRule>
  </conditionalFormatting>
  <conditionalFormatting sqref="E94">
    <cfRule type="expression" dxfId="3989" priority="1988" stopIfTrue="1">
      <formula>OR(RIGHT(#REF!,2)="00",LEFT($B94,5)="Total")</formula>
    </cfRule>
  </conditionalFormatting>
  <conditionalFormatting sqref="E94">
    <cfRule type="expression" dxfId="3988" priority="1987" stopIfTrue="1">
      <formula>OR(RIGHT(#REF!,2)="00",LEFT($B94,5)="Total")</formula>
    </cfRule>
  </conditionalFormatting>
  <conditionalFormatting sqref="E94">
    <cfRule type="expression" dxfId="3987" priority="1986" stopIfTrue="1">
      <formula>OR(RIGHT($A94,2)="00",LEFT($B94,5)="Total")</formula>
    </cfRule>
  </conditionalFormatting>
  <conditionalFormatting sqref="E91">
    <cfRule type="expression" dxfId="3986" priority="1985" stopIfTrue="1">
      <formula>OR(RIGHT(#REF!,2)="00",LEFT($B91,5)="Total")</formula>
    </cfRule>
  </conditionalFormatting>
  <conditionalFormatting sqref="E91">
    <cfRule type="expression" dxfId="3985" priority="1984" stopIfTrue="1">
      <formula>OR(RIGHT($A91,2)="00",LEFT($B91,5)="Total")</formula>
    </cfRule>
  </conditionalFormatting>
  <conditionalFormatting sqref="E92">
    <cfRule type="expression" dxfId="3984" priority="1983" stopIfTrue="1">
      <formula>OR(RIGHT(#REF!,2)="00",LEFT($B92,5)="Total")</formula>
    </cfRule>
  </conditionalFormatting>
  <conditionalFormatting sqref="E92">
    <cfRule type="expression" dxfId="3983" priority="1982" stopIfTrue="1">
      <formula>OR(RIGHT($A92,2)="00",LEFT($B92,5)="Total")</formula>
    </cfRule>
  </conditionalFormatting>
  <conditionalFormatting sqref="E95">
    <cfRule type="expression" dxfId="3982" priority="1981" stopIfTrue="1">
      <formula>OR(RIGHT(#REF!,2)="00",LEFT($B95,5)="Total")</formula>
    </cfRule>
  </conditionalFormatting>
  <conditionalFormatting sqref="E95">
    <cfRule type="expression" dxfId="3981" priority="1980" stopIfTrue="1">
      <formula>OR(RIGHT($A95,2)="00",LEFT($B95,5)="Total")</formula>
    </cfRule>
  </conditionalFormatting>
  <conditionalFormatting sqref="E98:E101">
    <cfRule type="expression" dxfId="3980" priority="1979" stopIfTrue="1">
      <formula>OR(RIGHT(#REF!,2)="00",LEFT($B98,5)="Total")</formula>
    </cfRule>
  </conditionalFormatting>
  <conditionalFormatting sqref="E98:E101">
    <cfRule type="expression" dxfId="3979" priority="1978" stopIfTrue="1">
      <formula>OR(RIGHT(#REF!,2)="00",LEFT($B98,5)="Total")</formula>
    </cfRule>
  </conditionalFormatting>
  <conditionalFormatting sqref="E98:E101">
    <cfRule type="expression" dxfId="3978" priority="1977" stopIfTrue="1">
      <formula>OR(RIGHT($A98,2)="00",LEFT($B98,5)="Total")</formula>
    </cfRule>
  </conditionalFormatting>
  <conditionalFormatting sqref="E102:E104">
    <cfRule type="expression" dxfId="3977" priority="1972" stopIfTrue="1">
      <formula>OR(RIGHT(#REF!,2)="00",LEFT($B102,5)="Total")</formula>
    </cfRule>
  </conditionalFormatting>
  <conditionalFormatting sqref="E102:E104">
    <cfRule type="expression" dxfId="3976" priority="1971" stopIfTrue="1">
      <formula>OR(RIGHT(#REF!,2)="00",LEFT($B102,5)="Total")</formula>
    </cfRule>
  </conditionalFormatting>
  <conditionalFormatting sqref="E102:E104">
    <cfRule type="expression" dxfId="3975" priority="1970" stopIfTrue="1">
      <formula>OR(RIGHT(#REF!,2)="00",LEFT($B102,5)="Total")</formula>
    </cfRule>
  </conditionalFormatting>
  <conditionalFormatting sqref="E102:E104">
    <cfRule type="expression" dxfId="3974" priority="1969" stopIfTrue="1">
      <formula>OR(RIGHT($A102,2)="00",LEFT($B102,5)="Total")</formula>
    </cfRule>
  </conditionalFormatting>
  <conditionalFormatting sqref="E107:E111">
    <cfRule type="expression" dxfId="3973" priority="1968" stopIfTrue="1">
      <formula>OR(RIGHT(#REF!,2)="00",LEFT($B107,5)="Total")</formula>
    </cfRule>
  </conditionalFormatting>
  <conditionalFormatting sqref="E107:E111">
    <cfRule type="expression" dxfId="3972" priority="1967" stopIfTrue="1">
      <formula>OR(RIGHT(#REF!,2)="00",LEFT($B107,5)="Total")</formula>
    </cfRule>
  </conditionalFormatting>
  <conditionalFormatting sqref="E107:E111">
    <cfRule type="expression" dxfId="3971" priority="1966" stopIfTrue="1">
      <formula>OR(RIGHT(#REF!,2)="00",LEFT($B107,5)="Total")</formula>
    </cfRule>
  </conditionalFormatting>
  <conditionalFormatting sqref="E107:E111">
    <cfRule type="expression" dxfId="3970" priority="1965" stopIfTrue="1">
      <formula>OR(RIGHT(#REF!,2)="00",LEFT($B107,5)="Total")</formula>
    </cfRule>
  </conditionalFormatting>
  <conditionalFormatting sqref="E107:E111">
    <cfRule type="expression" dxfId="3969" priority="1964" stopIfTrue="1">
      <formula>OR(RIGHT($A107,2)="00",LEFT($B107,5)="Total")</formula>
    </cfRule>
  </conditionalFormatting>
  <conditionalFormatting sqref="E114:E118">
    <cfRule type="expression" dxfId="3968" priority="1963" stopIfTrue="1">
      <formula>OR(RIGHT(#REF!,2)="00",LEFT($B114,5)="Total")</formula>
    </cfRule>
  </conditionalFormatting>
  <conditionalFormatting sqref="E114:E118">
    <cfRule type="expression" dxfId="3967" priority="1962" stopIfTrue="1">
      <formula>OR(RIGHT(#REF!,2)="00",LEFT($B114,5)="Total")</formula>
    </cfRule>
  </conditionalFormatting>
  <conditionalFormatting sqref="E114:E118">
    <cfRule type="expression" dxfId="3966" priority="1961" stopIfTrue="1">
      <formula>OR(RIGHT(#REF!,2)="00",LEFT($B114,5)="Total")</formula>
    </cfRule>
  </conditionalFormatting>
  <conditionalFormatting sqref="E114:E118">
    <cfRule type="expression" dxfId="3965" priority="1960" stopIfTrue="1">
      <formula>OR(RIGHT(#REF!,2)="00",LEFT($B114,5)="Total")</formula>
    </cfRule>
  </conditionalFormatting>
  <conditionalFormatting sqref="E114:E118">
    <cfRule type="expression" dxfId="3964" priority="1959" stopIfTrue="1">
      <formula>OR(RIGHT(#REF!,2)="00",LEFT($B114,5)="Total")</formula>
    </cfRule>
  </conditionalFormatting>
  <conditionalFormatting sqref="E114:E118">
    <cfRule type="expression" dxfId="3963" priority="1958" stopIfTrue="1">
      <formula>OR(RIGHT($A114,2)="00",LEFT($B114,5)="Total")</formula>
    </cfRule>
  </conditionalFormatting>
  <conditionalFormatting sqref="E119">
    <cfRule type="expression" dxfId="3962" priority="1957" stopIfTrue="1">
      <formula>OR(RIGHT(#REF!,2)="00",LEFT($B119,5)="Total")</formula>
    </cfRule>
  </conditionalFormatting>
  <conditionalFormatting sqref="E119">
    <cfRule type="expression" dxfId="3961" priority="1956" stopIfTrue="1">
      <formula>OR(RIGHT(#REF!,2)="00",LEFT($B119,5)="Total")</formula>
    </cfRule>
  </conditionalFormatting>
  <conditionalFormatting sqref="E119">
    <cfRule type="expression" dxfId="3960" priority="1955" stopIfTrue="1">
      <formula>OR(RIGHT(#REF!,2)="00",LEFT($B119,5)="Total")</formula>
    </cfRule>
  </conditionalFormatting>
  <conditionalFormatting sqref="E119">
    <cfRule type="expression" dxfId="3959" priority="1954" stopIfTrue="1">
      <formula>OR(RIGHT(#REF!,2)="00",LEFT($B119,5)="Total")</formula>
    </cfRule>
  </conditionalFormatting>
  <conditionalFormatting sqref="E119">
    <cfRule type="expression" dxfId="3958" priority="1953" stopIfTrue="1">
      <formula>OR(RIGHT(#REF!,2)="00",LEFT($B119,5)="Total")</formula>
    </cfRule>
  </conditionalFormatting>
  <conditionalFormatting sqref="E119">
    <cfRule type="expression" dxfId="3957" priority="1952" stopIfTrue="1">
      <formula>OR(RIGHT($A119,2)="00",LEFT($B119,5)="Total")</formula>
    </cfRule>
  </conditionalFormatting>
  <conditionalFormatting sqref="E122">
    <cfRule type="expression" dxfId="3956" priority="1951" stopIfTrue="1">
      <formula>OR(RIGHT(#REF!,2)="00",LEFT($B122,5)="Total")</formula>
    </cfRule>
  </conditionalFormatting>
  <conditionalFormatting sqref="E122">
    <cfRule type="expression" dxfId="3955" priority="1950" stopIfTrue="1">
      <formula>OR(RIGHT(#REF!,2)="00",LEFT($B122,5)="Total")</formula>
    </cfRule>
  </conditionalFormatting>
  <conditionalFormatting sqref="E122">
    <cfRule type="expression" dxfId="3954" priority="1949" stopIfTrue="1">
      <formula>OR(RIGHT(#REF!,2)="00",LEFT($B122,5)="Total")</formula>
    </cfRule>
  </conditionalFormatting>
  <conditionalFormatting sqref="E122">
    <cfRule type="expression" dxfId="3953" priority="1948" stopIfTrue="1">
      <formula>OR(RIGHT(#REF!,2)="00",LEFT($B122,5)="Total")</formula>
    </cfRule>
  </conditionalFormatting>
  <conditionalFormatting sqref="E122">
    <cfRule type="expression" dxfId="3952" priority="1947" stopIfTrue="1">
      <formula>OR(RIGHT(#REF!,2)="00",LEFT($B122,5)="Total")</formula>
    </cfRule>
  </conditionalFormatting>
  <conditionalFormatting sqref="E122">
    <cfRule type="expression" dxfId="3951" priority="1946" stopIfTrue="1">
      <formula>OR(RIGHT(#REF!,2)="00",LEFT($B122,5)="Total")</formula>
    </cfRule>
  </conditionalFormatting>
  <conditionalFormatting sqref="E122">
    <cfRule type="expression" dxfId="3950" priority="1945" stopIfTrue="1">
      <formula>OR(RIGHT($A122,2)="00",LEFT($B122,5)="Total")</formula>
    </cfRule>
  </conditionalFormatting>
  <conditionalFormatting sqref="E123">
    <cfRule type="expression" dxfId="3949" priority="1944" stopIfTrue="1">
      <formula>OR(RIGHT(#REF!,2)="00",LEFT($B123,5)="Total")</formula>
    </cfRule>
  </conditionalFormatting>
  <conditionalFormatting sqref="E123">
    <cfRule type="expression" dxfId="3948" priority="1943" stopIfTrue="1">
      <formula>OR(RIGHT(#REF!,2)="00",LEFT($B123,5)="Total")</formula>
    </cfRule>
  </conditionalFormatting>
  <conditionalFormatting sqref="E123">
    <cfRule type="expression" dxfId="3947" priority="1942" stopIfTrue="1">
      <formula>OR(RIGHT(#REF!,2)="00",LEFT($B123,5)="Total")</formula>
    </cfRule>
  </conditionalFormatting>
  <conditionalFormatting sqref="E123">
    <cfRule type="expression" dxfId="3946" priority="1941" stopIfTrue="1">
      <formula>OR(RIGHT(#REF!,2)="00",LEFT($B123,5)="Total")</formula>
    </cfRule>
  </conditionalFormatting>
  <conditionalFormatting sqref="E123">
    <cfRule type="expression" dxfId="3945" priority="1940" stopIfTrue="1">
      <formula>OR(RIGHT(#REF!,2)="00",LEFT($B123,5)="Total")</formula>
    </cfRule>
  </conditionalFormatting>
  <conditionalFormatting sqref="E123">
    <cfRule type="expression" dxfId="3944" priority="1939" stopIfTrue="1">
      <formula>OR(RIGHT(#REF!,2)="00",LEFT($B123,5)="Total")</formula>
    </cfRule>
  </conditionalFormatting>
  <conditionalFormatting sqref="E123">
    <cfRule type="expression" dxfId="3943" priority="1938" stopIfTrue="1">
      <formula>OR(RIGHT($A123,2)="00",LEFT($B123,5)="Total")</formula>
    </cfRule>
  </conditionalFormatting>
  <conditionalFormatting sqref="E124">
    <cfRule type="expression" dxfId="3942" priority="1930" stopIfTrue="1">
      <formula>OR(RIGHT(#REF!,2)="00",LEFT($B124,5)="Total")</formula>
    </cfRule>
  </conditionalFormatting>
  <conditionalFormatting sqref="E124">
    <cfRule type="expression" dxfId="3941" priority="1929" stopIfTrue="1">
      <formula>OR(RIGHT(#REF!,2)="00",LEFT($B124,5)="Total")</formula>
    </cfRule>
  </conditionalFormatting>
  <conditionalFormatting sqref="E124">
    <cfRule type="expression" dxfId="3940" priority="1928" stopIfTrue="1">
      <formula>OR(RIGHT(#REF!,2)="00",LEFT($B124,5)="Total")</formula>
    </cfRule>
  </conditionalFormatting>
  <conditionalFormatting sqref="E124">
    <cfRule type="expression" dxfId="3939" priority="1927" stopIfTrue="1">
      <formula>OR(RIGHT(#REF!,2)="00",LEFT($B124,5)="Total")</formula>
    </cfRule>
  </conditionalFormatting>
  <conditionalFormatting sqref="E124">
    <cfRule type="expression" dxfId="3938" priority="1926" stopIfTrue="1">
      <formula>OR(RIGHT(#REF!,2)="00",LEFT($B124,5)="Total")</formula>
    </cfRule>
  </conditionalFormatting>
  <conditionalFormatting sqref="E124">
    <cfRule type="expression" dxfId="3937" priority="1925" stopIfTrue="1">
      <formula>OR(RIGHT(#REF!,2)="00",LEFT($B124,5)="Total")</formula>
    </cfRule>
  </conditionalFormatting>
  <conditionalFormatting sqref="E124">
    <cfRule type="expression" dxfId="3936" priority="1924" stopIfTrue="1">
      <formula>OR(RIGHT($A124,2)="00",LEFT($B124,5)="Total")</formula>
    </cfRule>
  </conditionalFormatting>
  <conditionalFormatting sqref="E22">
    <cfRule type="expression" dxfId="3935" priority="1923" stopIfTrue="1">
      <formula>OR(RIGHT(#REF!,2)="00",LEFT($B22,5)="Total")</formula>
    </cfRule>
  </conditionalFormatting>
  <conditionalFormatting sqref="E22">
    <cfRule type="expression" dxfId="3934" priority="1922" stopIfTrue="1">
      <formula>OR(RIGHT($A22,2)="00",LEFT($B22,5)="Total")</formula>
    </cfRule>
  </conditionalFormatting>
  <conditionalFormatting sqref="E31">
    <cfRule type="expression" dxfId="3933" priority="1919" stopIfTrue="1">
      <formula>OR(RIGHT(#REF!,2)="00",LEFT($B31,5)="Total")</formula>
    </cfRule>
  </conditionalFormatting>
  <conditionalFormatting sqref="E31">
    <cfRule type="expression" dxfId="3932" priority="1918" stopIfTrue="1">
      <formula>OR(RIGHT($A31,2)="00",LEFT($B31,5)="Total")</formula>
    </cfRule>
  </conditionalFormatting>
  <conditionalFormatting sqref="E32">
    <cfRule type="expression" dxfId="3931" priority="1917" stopIfTrue="1">
      <formula>OR(RIGHT(#REF!,2)="00",LEFT($B32,5)="Total")</formula>
    </cfRule>
  </conditionalFormatting>
  <conditionalFormatting sqref="E32">
    <cfRule type="expression" dxfId="3930" priority="1916" stopIfTrue="1">
      <formula>OR(RIGHT($A32,2)="00",LEFT($B32,5)="Total")</formula>
    </cfRule>
  </conditionalFormatting>
  <conditionalFormatting sqref="E34">
    <cfRule type="expression" dxfId="3929" priority="1915" stopIfTrue="1">
      <formula>OR(RIGHT(#REF!,2)="00",LEFT($B34,5)="Total")</formula>
    </cfRule>
  </conditionalFormatting>
  <conditionalFormatting sqref="E34">
    <cfRule type="expression" dxfId="3928" priority="1914" stopIfTrue="1">
      <formula>OR(RIGHT($A34,2)="00",LEFT($B34,5)="Total")</formula>
    </cfRule>
  </conditionalFormatting>
  <conditionalFormatting sqref="E45:E47">
    <cfRule type="expression" dxfId="3927" priority="1913" stopIfTrue="1">
      <formula>OR(RIGHT(#REF!,2)="00",LEFT($B45,5)="Total")</formula>
    </cfRule>
  </conditionalFormatting>
  <conditionalFormatting sqref="E45:E47">
    <cfRule type="expression" dxfId="3926" priority="1912" stopIfTrue="1">
      <formula>OR(RIGHT($A45,2)="00",LEFT($B45,5)="Total")</formula>
    </cfRule>
  </conditionalFormatting>
  <conditionalFormatting sqref="E9">
    <cfRule type="expression" dxfId="3925" priority="1911" stopIfTrue="1">
      <formula>OR(RIGHT($A9,2)="00",LEFT($B9,5)="Total")</formula>
    </cfRule>
  </conditionalFormatting>
  <conditionalFormatting sqref="E25">
    <cfRule type="expression" dxfId="3924" priority="1908" stopIfTrue="1">
      <formula>OR(RIGHT(#REF!,2)="00",LEFT($B25,5)="Total")</formula>
    </cfRule>
  </conditionalFormatting>
  <conditionalFormatting sqref="E25">
    <cfRule type="expression" dxfId="3923" priority="1907" stopIfTrue="1">
      <formula>OR(RIGHT($A25,2)="00",LEFT($B25,5)="Total")</formula>
    </cfRule>
  </conditionalFormatting>
  <conditionalFormatting sqref="E26">
    <cfRule type="expression" dxfId="3922" priority="1906" stopIfTrue="1">
      <formula>OR(RIGHT(#REF!,2)="00",LEFT($B26,5)="Total")</formula>
    </cfRule>
  </conditionalFormatting>
  <conditionalFormatting sqref="E26">
    <cfRule type="expression" dxfId="3921" priority="1905" stopIfTrue="1">
      <formula>OR(RIGHT($A26,2)="00",LEFT($B26,5)="Total")</formula>
    </cfRule>
  </conditionalFormatting>
  <conditionalFormatting sqref="E27">
    <cfRule type="expression" dxfId="3920" priority="1904" stopIfTrue="1">
      <formula>OR(RIGHT(#REF!,2)="00",LEFT($B27,5)="Total")</formula>
    </cfRule>
  </conditionalFormatting>
  <conditionalFormatting sqref="E27">
    <cfRule type="expression" dxfId="3919" priority="1903" stopIfTrue="1">
      <formula>OR(RIGHT($A27,2)="00",LEFT($B27,5)="Total")</formula>
    </cfRule>
  </conditionalFormatting>
  <conditionalFormatting sqref="E28">
    <cfRule type="expression" dxfId="3918" priority="1902" stopIfTrue="1">
      <formula>OR(RIGHT(#REF!,2)="00",LEFT($B28,5)="Total")</formula>
    </cfRule>
  </conditionalFormatting>
  <conditionalFormatting sqref="E28">
    <cfRule type="expression" dxfId="3917" priority="1901" stopIfTrue="1">
      <formula>OR(RIGHT($A28,2)="00",LEFT($B28,5)="Total")</formula>
    </cfRule>
  </conditionalFormatting>
  <conditionalFormatting sqref="E29">
    <cfRule type="expression" dxfId="3916" priority="1900" stopIfTrue="1">
      <formula>OR(RIGHT(#REF!,2)="00",LEFT($B29,5)="Total")</formula>
    </cfRule>
  </conditionalFormatting>
  <conditionalFormatting sqref="E29">
    <cfRule type="expression" dxfId="3915" priority="1899" stopIfTrue="1">
      <formula>OR(RIGHT($A29,2)="00",LEFT($B29,5)="Total")</formula>
    </cfRule>
  </conditionalFormatting>
  <conditionalFormatting sqref="E30:E34">
    <cfRule type="expression" dxfId="3914" priority="1898" stopIfTrue="1">
      <formula>OR(RIGHT(#REF!,2)="00",LEFT($B30,5)="Total")</formula>
    </cfRule>
  </conditionalFormatting>
  <conditionalFormatting sqref="E30:E34">
    <cfRule type="expression" dxfId="3913" priority="1897" stopIfTrue="1">
      <formula>OR(RIGHT($A30,2)="00",LEFT($B30,5)="Total")</formula>
    </cfRule>
  </conditionalFormatting>
  <conditionalFormatting sqref="E35">
    <cfRule type="expression" dxfId="3912" priority="1896" stopIfTrue="1">
      <formula>OR(RIGHT(#REF!,2)="00",LEFT($B35,5)="Total")</formula>
    </cfRule>
  </conditionalFormatting>
  <conditionalFormatting sqref="E35">
    <cfRule type="expression" dxfId="3911" priority="1895" stopIfTrue="1">
      <formula>OR(RIGHT($A35,2)="00",LEFT($B35,5)="Total")</formula>
    </cfRule>
  </conditionalFormatting>
  <conditionalFormatting sqref="E33:E34">
    <cfRule type="expression" dxfId="3910" priority="1894" stopIfTrue="1">
      <formula>OR(RIGHT(#REF!,2)="00",LEFT($B33,5)="Total")</formula>
    </cfRule>
  </conditionalFormatting>
  <conditionalFormatting sqref="E33:E34">
    <cfRule type="expression" dxfId="3909" priority="1893" stopIfTrue="1">
      <formula>OR(RIGHT($A33,2)="00",LEFT($B33,5)="Total")</formula>
    </cfRule>
  </conditionalFormatting>
  <conditionalFormatting sqref="E26">
    <cfRule type="expression" dxfId="3908" priority="1892" stopIfTrue="1">
      <formula>OR(RIGHT(#REF!,2)="00",LEFT($B26,5)="Total")</formula>
    </cfRule>
  </conditionalFormatting>
  <conditionalFormatting sqref="E26">
    <cfRule type="expression" dxfId="3907" priority="1891" stopIfTrue="1">
      <formula>OR(RIGHT($A26,2)="00",LEFT($B26,5)="Total")</formula>
    </cfRule>
  </conditionalFormatting>
  <conditionalFormatting sqref="E27">
    <cfRule type="expression" dxfId="3906" priority="1890" stopIfTrue="1">
      <formula>OR(RIGHT(#REF!,2)="00",LEFT($B27,5)="Total")</formula>
    </cfRule>
  </conditionalFormatting>
  <conditionalFormatting sqref="E27">
    <cfRule type="expression" dxfId="3905" priority="1889" stopIfTrue="1">
      <formula>OR(RIGHT($A27,2)="00",LEFT($B27,5)="Total")</formula>
    </cfRule>
  </conditionalFormatting>
  <conditionalFormatting sqref="E27">
    <cfRule type="expression" dxfId="3904" priority="1888" stopIfTrue="1">
      <formula>OR(RIGHT(#REF!,2)="00",LEFT($B27,5)="Total")</formula>
    </cfRule>
  </conditionalFormatting>
  <conditionalFormatting sqref="E27">
    <cfRule type="expression" dxfId="3903" priority="1887" stopIfTrue="1">
      <formula>OR(RIGHT($A27,2)="00",LEFT($B27,5)="Total")</formula>
    </cfRule>
  </conditionalFormatting>
  <conditionalFormatting sqref="E28">
    <cfRule type="expression" dxfId="3902" priority="1886" stopIfTrue="1">
      <formula>OR(RIGHT(#REF!,2)="00",LEFT($B28,5)="Total")</formula>
    </cfRule>
  </conditionalFormatting>
  <conditionalFormatting sqref="E28">
    <cfRule type="expression" dxfId="3901" priority="1885" stopIfTrue="1">
      <formula>OR(RIGHT($A28,2)="00",LEFT($B28,5)="Total")</formula>
    </cfRule>
  </conditionalFormatting>
  <conditionalFormatting sqref="E28">
    <cfRule type="expression" dxfId="3900" priority="1884" stopIfTrue="1">
      <formula>OR(RIGHT(#REF!,2)="00",LEFT($B28,5)="Total")</formula>
    </cfRule>
  </conditionalFormatting>
  <conditionalFormatting sqref="E28">
    <cfRule type="expression" dxfId="3899" priority="1883" stopIfTrue="1">
      <formula>OR(RIGHT($A28,2)="00",LEFT($B28,5)="Total")</formula>
    </cfRule>
  </conditionalFormatting>
  <conditionalFormatting sqref="E28">
    <cfRule type="expression" dxfId="3898" priority="1882" stopIfTrue="1">
      <formula>OR(RIGHT(#REF!,2)="00",LEFT($B28,5)="Total")</formula>
    </cfRule>
  </conditionalFormatting>
  <conditionalFormatting sqref="E28">
    <cfRule type="expression" dxfId="3897" priority="1881" stopIfTrue="1">
      <formula>OR(RIGHT($A28,2)="00",LEFT($B28,5)="Total")</formula>
    </cfRule>
  </conditionalFormatting>
  <conditionalFormatting sqref="E29">
    <cfRule type="expression" dxfId="3896" priority="1880" stopIfTrue="1">
      <formula>OR(RIGHT(#REF!,2)="00",LEFT($B29,5)="Total")</formula>
    </cfRule>
  </conditionalFormatting>
  <conditionalFormatting sqref="E29">
    <cfRule type="expression" dxfId="3895" priority="1879" stopIfTrue="1">
      <formula>OR(RIGHT($A29,2)="00",LEFT($B29,5)="Total")</formula>
    </cfRule>
  </conditionalFormatting>
  <conditionalFormatting sqref="E29">
    <cfRule type="expression" dxfId="3894" priority="1878" stopIfTrue="1">
      <formula>OR(RIGHT(#REF!,2)="00",LEFT($B29,5)="Total")</formula>
    </cfRule>
  </conditionalFormatting>
  <conditionalFormatting sqref="E29">
    <cfRule type="expression" dxfId="3893" priority="1877" stopIfTrue="1">
      <formula>OR(RIGHT($A29,2)="00",LEFT($B29,5)="Total")</formula>
    </cfRule>
  </conditionalFormatting>
  <conditionalFormatting sqref="E29">
    <cfRule type="expression" dxfId="3892" priority="1876" stopIfTrue="1">
      <formula>OR(RIGHT(#REF!,2)="00",LEFT($B29,5)="Total")</formula>
    </cfRule>
  </conditionalFormatting>
  <conditionalFormatting sqref="E29">
    <cfRule type="expression" dxfId="3891" priority="1875" stopIfTrue="1">
      <formula>OR(RIGHT($A29,2)="00",LEFT($B29,5)="Total")</formula>
    </cfRule>
  </conditionalFormatting>
  <conditionalFormatting sqref="E29">
    <cfRule type="expression" dxfId="3890" priority="1874" stopIfTrue="1">
      <formula>OR(RIGHT(#REF!,2)="00",LEFT($B29,5)="Total")</formula>
    </cfRule>
  </conditionalFormatting>
  <conditionalFormatting sqref="E29">
    <cfRule type="expression" dxfId="3889" priority="1873" stopIfTrue="1">
      <formula>OR(RIGHT($A29,2)="00",LEFT($B29,5)="Total")</formula>
    </cfRule>
  </conditionalFormatting>
  <conditionalFormatting sqref="E30:E32">
    <cfRule type="expression" dxfId="3888" priority="1872" stopIfTrue="1">
      <formula>OR(RIGHT(#REF!,2)="00",LEFT($B30,5)="Total")</formula>
    </cfRule>
  </conditionalFormatting>
  <conditionalFormatting sqref="E30:E32">
    <cfRule type="expression" dxfId="3887" priority="1871" stopIfTrue="1">
      <formula>OR(RIGHT($A30,2)="00",LEFT($B30,5)="Total")</formula>
    </cfRule>
  </conditionalFormatting>
  <conditionalFormatting sqref="E30:E32">
    <cfRule type="expression" dxfId="3886" priority="1870" stopIfTrue="1">
      <formula>OR(RIGHT(#REF!,2)="00",LEFT($B30,5)="Total")</formula>
    </cfRule>
  </conditionalFormatting>
  <conditionalFormatting sqref="E30:E32">
    <cfRule type="expression" dxfId="3885" priority="1869" stopIfTrue="1">
      <formula>OR(RIGHT($A30,2)="00",LEFT($B30,5)="Total")</formula>
    </cfRule>
  </conditionalFormatting>
  <conditionalFormatting sqref="E30:E32">
    <cfRule type="expression" dxfId="3884" priority="1868" stopIfTrue="1">
      <formula>OR(RIGHT(#REF!,2)="00",LEFT($B30,5)="Total")</formula>
    </cfRule>
  </conditionalFormatting>
  <conditionalFormatting sqref="E30:E32">
    <cfRule type="expression" dxfId="3883" priority="1867" stopIfTrue="1">
      <formula>OR(RIGHT($A30,2)="00",LEFT($B30,5)="Total")</formula>
    </cfRule>
  </conditionalFormatting>
  <conditionalFormatting sqref="E30:E32">
    <cfRule type="expression" dxfId="3882" priority="1866" stopIfTrue="1">
      <formula>OR(RIGHT(#REF!,2)="00",LEFT($B30,5)="Total")</formula>
    </cfRule>
  </conditionalFormatting>
  <conditionalFormatting sqref="E30:E32">
    <cfRule type="expression" dxfId="3881" priority="1865" stopIfTrue="1">
      <formula>OR(RIGHT($A30,2)="00",LEFT($B30,5)="Total")</formula>
    </cfRule>
  </conditionalFormatting>
  <conditionalFormatting sqref="E30:E32">
    <cfRule type="expression" dxfId="3880" priority="1864" stopIfTrue="1">
      <formula>OR(RIGHT(#REF!,2)="00",LEFT($B30,5)="Total")</formula>
    </cfRule>
  </conditionalFormatting>
  <conditionalFormatting sqref="E30:E32">
    <cfRule type="expression" dxfId="3879" priority="1863" stopIfTrue="1">
      <formula>OR(RIGHT($A30,2)="00",LEFT($B30,5)="Total")</formula>
    </cfRule>
  </conditionalFormatting>
  <conditionalFormatting sqref="E33:E34">
    <cfRule type="expression" dxfId="3878" priority="1862" stopIfTrue="1">
      <formula>OR(RIGHT(#REF!,2)="00",LEFT($B33,5)="Total")</formula>
    </cfRule>
  </conditionalFormatting>
  <conditionalFormatting sqref="E33:E34">
    <cfRule type="expression" dxfId="3877" priority="1861" stopIfTrue="1">
      <formula>OR(RIGHT($A33,2)="00",LEFT($B33,5)="Total")</formula>
    </cfRule>
  </conditionalFormatting>
  <conditionalFormatting sqref="E33:E34">
    <cfRule type="expression" dxfId="3876" priority="1860" stopIfTrue="1">
      <formula>OR(RIGHT(#REF!,2)="00",LEFT($B33,5)="Total")</formula>
    </cfRule>
  </conditionalFormatting>
  <conditionalFormatting sqref="E33:E34">
    <cfRule type="expression" dxfId="3875" priority="1859" stopIfTrue="1">
      <formula>OR(RIGHT($A33,2)="00",LEFT($B33,5)="Total")</formula>
    </cfRule>
  </conditionalFormatting>
  <conditionalFormatting sqref="E33:E34">
    <cfRule type="expression" dxfId="3874" priority="1858" stopIfTrue="1">
      <formula>OR(RIGHT(#REF!,2)="00",LEFT($B33,5)="Total")</formula>
    </cfRule>
  </conditionalFormatting>
  <conditionalFormatting sqref="E33:E34">
    <cfRule type="expression" dxfId="3873" priority="1857" stopIfTrue="1">
      <formula>OR(RIGHT($A33,2)="00",LEFT($B33,5)="Total")</formula>
    </cfRule>
  </conditionalFormatting>
  <conditionalFormatting sqref="E33:E34">
    <cfRule type="expression" dxfId="3872" priority="1856" stopIfTrue="1">
      <formula>OR(RIGHT(#REF!,2)="00",LEFT($B33,5)="Total")</formula>
    </cfRule>
  </conditionalFormatting>
  <conditionalFormatting sqref="E33:E34">
    <cfRule type="expression" dxfId="3871" priority="1855" stopIfTrue="1">
      <formula>OR(RIGHT($A33,2)="00",LEFT($B33,5)="Total")</formula>
    </cfRule>
  </conditionalFormatting>
  <conditionalFormatting sqref="E33:E34">
    <cfRule type="expression" dxfId="3870" priority="1854" stopIfTrue="1">
      <formula>OR(RIGHT(#REF!,2)="00",LEFT($B33,5)="Total")</formula>
    </cfRule>
  </conditionalFormatting>
  <conditionalFormatting sqref="E33:E34">
    <cfRule type="expression" dxfId="3869" priority="1853" stopIfTrue="1">
      <formula>OR(RIGHT($A33,2)="00",LEFT($B33,5)="Total")</formula>
    </cfRule>
  </conditionalFormatting>
  <conditionalFormatting sqref="E35">
    <cfRule type="expression" dxfId="3868" priority="1852" stopIfTrue="1">
      <formula>OR(RIGHT(#REF!,2)="00",LEFT($B35,5)="Total")</formula>
    </cfRule>
  </conditionalFormatting>
  <conditionalFormatting sqref="E35">
    <cfRule type="expression" dxfId="3867" priority="1851" stopIfTrue="1">
      <formula>OR(RIGHT($A35,2)="00",LEFT($B35,5)="Total")</formula>
    </cfRule>
  </conditionalFormatting>
  <conditionalFormatting sqref="E35">
    <cfRule type="expression" dxfId="3866" priority="1850" stopIfTrue="1">
      <formula>OR(RIGHT(#REF!,2)="00",LEFT($B35,5)="Total")</formula>
    </cfRule>
  </conditionalFormatting>
  <conditionalFormatting sqref="E35">
    <cfRule type="expression" dxfId="3865" priority="1849" stopIfTrue="1">
      <formula>OR(RIGHT($A35,2)="00",LEFT($B35,5)="Total")</formula>
    </cfRule>
  </conditionalFormatting>
  <conditionalFormatting sqref="E35">
    <cfRule type="expression" dxfId="3864" priority="1848" stopIfTrue="1">
      <formula>OR(RIGHT(#REF!,2)="00",LEFT($B35,5)="Total")</formula>
    </cfRule>
  </conditionalFormatting>
  <conditionalFormatting sqref="E35">
    <cfRule type="expression" dxfId="3863" priority="1847" stopIfTrue="1">
      <formula>OR(RIGHT($A35,2)="00",LEFT($B35,5)="Total")</formula>
    </cfRule>
  </conditionalFormatting>
  <conditionalFormatting sqref="E35">
    <cfRule type="expression" dxfId="3862" priority="1846" stopIfTrue="1">
      <formula>OR(RIGHT(#REF!,2)="00",LEFT($B35,5)="Total")</formula>
    </cfRule>
  </conditionalFormatting>
  <conditionalFormatting sqref="E35">
    <cfRule type="expression" dxfId="3861" priority="1845" stopIfTrue="1">
      <formula>OR(RIGHT($A35,2)="00",LEFT($B35,5)="Total")</formula>
    </cfRule>
  </conditionalFormatting>
  <conditionalFormatting sqref="E35">
    <cfRule type="expression" dxfId="3860" priority="1844" stopIfTrue="1">
      <formula>OR(RIGHT(#REF!,2)="00",LEFT($B35,5)="Total")</formula>
    </cfRule>
  </conditionalFormatting>
  <conditionalFormatting sqref="E35">
    <cfRule type="expression" dxfId="3859" priority="1843" stopIfTrue="1">
      <formula>OR(RIGHT($A35,2)="00",LEFT($B35,5)="Total")</formula>
    </cfRule>
  </conditionalFormatting>
  <conditionalFormatting sqref="E35">
    <cfRule type="expression" dxfId="3858" priority="1842" stopIfTrue="1">
      <formula>OR(RIGHT(#REF!,2)="00",LEFT($B35,5)="Total")</formula>
    </cfRule>
  </conditionalFormatting>
  <conditionalFormatting sqref="E35">
    <cfRule type="expression" dxfId="3857" priority="1841" stopIfTrue="1">
      <formula>OR(RIGHT($A35,2)="00",LEFT($B35,5)="Total")</formula>
    </cfRule>
  </conditionalFormatting>
  <conditionalFormatting sqref="E35">
    <cfRule type="expression" dxfId="3856" priority="1840" stopIfTrue="1">
      <formula>OR(RIGHT(#REF!,2)="00",LEFT($B35,5)="Total")</formula>
    </cfRule>
  </conditionalFormatting>
  <conditionalFormatting sqref="E35">
    <cfRule type="expression" dxfId="3855" priority="1839" stopIfTrue="1">
      <formula>OR(RIGHT($A35,2)="00",LEFT($B35,5)="Total")</formula>
    </cfRule>
  </conditionalFormatting>
  <conditionalFormatting sqref="E31">
    <cfRule type="expression" dxfId="3854" priority="1838" stopIfTrue="1">
      <formula>OR(RIGHT(#REF!,2)="00",LEFT($B31,5)="Total")</formula>
    </cfRule>
  </conditionalFormatting>
  <conditionalFormatting sqref="E31">
    <cfRule type="expression" dxfId="3853" priority="1837" stopIfTrue="1">
      <formula>OR(RIGHT($A31,2)="00",LEFT($B31,5)="Total")</formula>
    </cfRule>
  </conditionalFormatting>
  <conditionalFormatting sqref="E31">
    <cfRule type="expression" dxfId="3852" priority="1836" stopIfTrue="1">
      <formula>OR(RIGHT(#REF!,2)="00",LEFT($B31,5)="Total")</formula>
    </cfRule>
  </conditionalFormatting>
  <conditionalFormatting sqref="E31">
    <cfRule type="expression" dxfId="3851" priority="1835" stopIfTrue="1">
      <formula>OR(RIGHT($A31,2)="00",LEFT($B31,5)="Total")</formula>
    </cfRule>
  </conditionalFormatting>
  <conditionalFormatting sqref="E31">
    <cfRule type="expression" dxfId="3850" priority="1834" stopIfTrue="1">
      <formula>OR(RIGHT(#REF!,2)="00",LEFT($B31,5)="Total")</formula>
    </cfRule>
  </conditionalFormatting>
  <conditionalFormatting sqref="E31">
    <cfRule type="expression" dxfId="3849" priority="1833" stopIfTrue="1">
      <formula>OR(RIGHT($A31,2)="00",LEFT($B31,5)="Total")</formula>
    </cfRule>
  </conditionalFormatting>
  <conditionalFormatting sqref="E31">
    <cfRule type="expression" dxfId="3848" priority="1832" stopIfTrue="1">
      <formula>OR(RIGHT(#REF!,2)="00",LEFT($B31,5)="Total")</formula>
    </cfRule>
  </conditionalFormatting>
  <conditionalFormatting sqref="E31">
    <cfRule type="expression" dxfId="3847" priority="1831" stopIfTrue="1">
      <formula>OR(RIGHT($A31,2)="00",LEFT($B31,5)="Total")</formula>
    </cfRule>
  </conditionalFormatting>
  <conditionalFormatting sqref="E31">
    <cfRule type="expression" dxfId="3846" priority="1830" stopIfTrue="1">
      <formula>OR(RIGHT(#REF!,2)="00",LEFT($B31,5)="Total")</formula>
    </cfRule>
  </conditionalFormatting>
  <conditionalFormatting sqref="E31">
    <cfRule type="expression" dxfId="3845" priority="1829" stopIfTrue="1">
      <formula>OR(RIGHT($A31,2)="00",LEFT($B31,5)="Total")</formula>
    </cfRule>
  </conditionalFormatting>
  <conditionalFormatting sqref="E31">
    <cfRule type="expression" dxfId="3844" priority="1828" stopIfTrue="1">
      <formula>OR(RIGHT(#REF!,2)="00",LEFT($B31,5)="Total")</formula>
    </cfRule>
  </conditionalFormatting>
  <conditionalFormatting sqref="E31">
    <cfRule type="expression" dxfId="3843" priority="1827" stopIfTrue="1">
      <formula>OR(RIGHT($A31,2)="00",LEFT($B31,5)="Total")</formula>
    </cfRule>
  </conditionalFormatting>
  <conditionalFormatting sqref="E32">
    <cfRule type="expression" dxfId="3842" priority="1826" stopIfTrue="1">
      <formula>OR(RIGHT(#REF!,2)="00",LEFT($B32,5)="Total")</formula>
    </cfRule>
  </conditionalFormatting>
  <conditionalFormatting sqref="E32">
    <cfRule type="expression" dxfId="3841" priority="1825" stopIfTrue="1">
      <formula>OR(RIGHT($A32,2)="00",LEFT($B32,5)="Total")</formula>
    </cfRule>
  </conditionalFormatting>
  <conditionalFormatting sqref="E32">
    <cfRule type="expression" dxfId="3840" priority="1824" stopIfTrue="1">
      <formula>OR(RIGHT(#REF!,2)="00",LEFT($B32,5)="Total")</formula>
    </cfRule>
  </conditionalFormatting>
  <conditionalFormatting sqref="E32">
    <cfRule type="expression" dxfId="3839" priority="1823" stopIfTrue="1">
      <formula>OR(RIGHT($A32,2)="00",LEFT($B32,5)="Total")</formula>
    </cfRule>
  </conditionalFormatting>
  <conditionalFormatting sqref="E32">
    <cfRule type="expression" dxfId="3838" priority="1822" stopIfTrue="1">
      <formula>OR(RIGHT(#REF!,2)="00",LEFT($B32,5)="Total")</formula>
    </cfRule>
  </conditionalFormatting>
  <conditionalFormatting sqref="E32">
    <cfRule type="expression" dxfId="3837" priority="1821" stopIfTrue="1">
      <formula>OR(RIGHT($A32,2)="00",LEFT($B32,5)="Total")</formula>
    </cfRule>
  </conditionalFormatting>
  <conditionalFormatting sqref="E32">
    <cfRule type="expression" dxfId="3836" priority="1820" stopIfTrue="1">
      <formula>OR(RIGHT(#REF!,2)="00",LEFT($B32,5)="Total")</formula>
    </cfRule>
  </conditionalFormatting>
  <conditionalFormatting sqref="E32">
    <cfRule type="expression" dxfId="3835" priority="1819" stopIfTrue="1">
      <formula>OR(RIGHT($A32,2)="00",LEFT($B32,5)="Total")</formula>
    </cfRule>
  </conditionalFormatting>
  <conditionalFormatting sqref="E32">
    <cfRule type="expression" dxfId="3834" priority="1818" stopIfTrue="1">
      <formula>OR(RIGHT(#REF!,2)="00",LEFT($B32,5)="Total")</formula>
    </cfRule>
  </conditionalFormatting>
  <conditionalFormatting sqref="E32">
    <cfRule type="expression" dxfId="3833" priority="1817" stopIfTrue="1">
      <formula>OR(RIGHT($A32,2)="00",LEFT($B32,5)="Total")</formula>
    </cfRule>
  </conditionalFormatting>
  <conditionalFormatting sqref="E32">
    <cfRule type="expression" dxfId="3832" priority="1816" stopIfTrue="1">
      <formula>OR(RIGHT(#REF!,2)="00",LEFT($B32,5)="Total")</formula>
    </cfRule>
  </conditionalFormatting>
  <conditionalFormatting sqref="E32">
    <cfRule type="expression" dxfId="3831" priority="1815" stopIfTrue="1">
      <formula>OR(RIGHT($A32,2)="00",LEFT($B32,5)="Total")</formula>
    </cfRule>
  </conditionalFormatting>
  <conditionalFormatting sqref="E34">
    <cfRule type="expression" dxfId="3830" priority="1814" stopIfTrue="1">
      <formula>OR(RIGHT(#REF!,2)="00",LEFT($B34,5)="Total")</formula>
    </cfRule>
  </conditionalFormatting>
  <conditionalFormatting sqref="E34">
    <cfRule type="expression" dxfId="3829" priority="1813" stopIfTrue="1">
      <formula>OR(RIGHT($A34,2)="00",LEFT($B34,5)="Total")</formula>
    </cfRule>
  </conditionalFormatting>
  <conditionalFormatting sqref="E34">
    <cfRule type="expression" dxfId="3828" priority="1812" stopIfTrue="1">
      <formula>OR(RIGHT(#REF!,2)="00",LEFT($B34,5)="Total")</formula>
    </cfRule>
  </conditionalFormatting>
  <conditionalFormatting sqref="E34">
    <cfRule type="expression" dxfId="3827" priority="1811" stopIfTrue="1">
      <formula>OR(RIGHT($A34,2)="00",LEFT($B34,5)="Total")</formula>
    </cfRule>
  </conditionalFormatting>
  <conditionalFormatting sqref="E34">
    <cfRule type="expression" dxfId="3826" priority="1810" stopIfTrue="1">
      <formula>OR(RIGHT(#REF!,2)="00",LEFT($B34,5)="Total")</formula>
    </cfRule>
  </conditionalFormatting>
  <conditionalFormatting sqref="E34">
    <cfRule type="expression" dxfId="3825" priority="1809" stopIfTrue="1">
      <formula>OR(RIGHT($A34,2)="00",LEFT($B34,5)="Total")</formula>
    </cfRule>
  </conditionalFormatting>
  <conditionalFormatting sqref="E34">
    <cfRule type="expression" dxfId="3824" priority="1808" stopIfTrue="1">
      <formula>OR(RIGHT(#REF!,2)="00",LEFT($B34,5)="Total")</formula>
    </cfRule>
  </conditionalFormatting>
  <conditionalFormatting sqref="E34">
    <cfRule type="expression" dxfId="3823" priority="1807" stopIfTrue="1">
      <formula>OR(RIGHT($A34,2)="00",LEFT($B34,5)="Total")</formula>
    </cfRule>
  </conditionalFormatting>
  <conditionalFormatting sqref="E34">
    <cfRule type="expression" dxfId="3822" priority="1806" stopIfTrue="1">
      <formula>OR(RIGHT(#REF!,2)="00",LEFT($B34,5)="Total")</formula>
    </cfRule>
  </conditionalFormatting>
  <conditionalFormatting sqref="E34">
    <cfRule type="expression" dxfId="3821" priority="1805" stopIfTrue="1">
      <formula>OR(RIGHT($A34,2)="00",LEFT($B34,5)="Total")</formula>
    </cfRule>
  </conditionalFormatting>
  <conditionalFormatting sqref="E34">
    <cfRule type="expression" dxfId="3820" priority="1804" stopIfTrue="1">
      <formula>OR(RIGHT(#REF!,2)="00",LEFT($B34,5)="Total")</formula>
    </cfRule>
  </conditionalFormatting>
  <conditionalFormatting sqref="E34">
    <cfRule type="expression" dxfId="3819" priority="1803" stopIfTrue="1">
      <formula>OR(RIGHT($A34,2)="00",LEFT($B34,5)="Total")</formula>
    </cfRule>
  </conditionalFormatting>
  <conditionalFormatting sqref="E34">
    <cfRule type="expression" dxfId="3818" priority="1802" stopIfTrue="1">
      <formula>OR(RIGHT(#REF!,2)="00",LEFT($B34,5)="Total")</formula>
    </cfRule>
  </conditionalFormatting>
  <conditionalFormatting sqref="E34">
    <cfRule type="expression" dxfId="3817" priority="1801" stopIfTrue="1">
      <formula>OR(RIGHT($A34,2)="00",LEFT($B34,5)="Total")</formula>
    </cfRule>
  </conditionalFormatting>
  <conditionalFormatting sqref="E34">
    <cfRule type="expression" dxfId="3816" priority="1800" stopIfTrue="1">
      <formula>OR(RIGHT(#REF!,2)="00",LEFT($B34,5)="Total")</formula>
    </cfRule>
  </conditionalFormatting>
  <conditionalFormatting sqref="E34">
    <cfRule type="expression" dxfId="3815" priority="1799" stopIfTrue="1">
      <formula>OR(RIGHT($A34,2)="00",LEFT($B34,5)="Total")</formula>
    </cfRule>
  </conditionalFormatting>
  <conditionalFormatting sqref="E34">
    <cfRule type="expression" dxfId="3814" priority="1798" stopIfTrue="1">
      <formula>OR(RIGHT(#REF!,2)="00",LEFT($B34,5)="Total")</formula>
    </cfRule>
  </conditionalFormatting>
  <conditionalFormatting sqref="E34">
    <cfRule type="expression" dxfId="3813" priority="1797" stopIfTrue="1">
      <formula>OR(RIGHT($A34,2)="00",LEFT($B34,5)="Total")</formula>
    </cfRule>
  </conditionalFormatting>
  <conditionalFormatting sqref="E34">
    <cfRule type="expression" dxfId="3812" priority="1796" stopIfTrue="1">
      <formula>OR(RIGHT(#REF!,2)="00",LEFT($B34,5)="Total")</formula>
    </cfRule>
  </conditionalFormatting>
  <conditionalFormatting sqref="E34">
    <cfRule type="expression" dxfId="3811" priority="1795" stopIfTrue="1">
      <formula>OR(RIGHT($A34,2)="00",LEFT($B34,5)="Total")</formula>
    </cfRule>
  </conditionalFormatting>
  <conditionalFormatting sqref="E34">
    <cfRule type="expression" dxfId="3810" priority="1794" stopIfTrue="1">
      <formula>OR(RIGHT(#REF!,2)="00",LEFT($B34,5)="Total")</formula>
    </cfRule>
  </conditionalFormatting>
  <conditionalFormatting sqref="E34">
    <cfRule type="expression" dxfId="3809" priority="1793" stopIfTrue="1">
      <formula>OR(RIGHT($A34,2)="00",LEFT($B34,5)="Total")</formula>
    </cfRule>
  </conditionalFormatting>
  <conditionalFormatting sqref="E35">
    <cfRule type="expression" dxfId="3808" priority="1792" stopIfTrue="1">
      <formula>OR(RIGHT(#REF!,2)="00",LEFT($B35,5)="Total")</formula>
    </cfRule>
  </conditionalFormatting>
  <conditionalFormatting sqref="E35">
    <cfRule type="expression" dxfId="3807" priority="1791" stopIfTrue="1">
      <formula>OR(RIGHT($A35,2)="00",LEFT($B35,5)="Total")</formula>
    </cfRule>
  </conditionalFormatting>
  <conditionalFormatting sqref="E35">
    <cfRule type="expression" dxfId="3806" priority="1790" stopIfTrue="1">
      <formula>OR(RIGHT(#REF!,2)="00",LEFT($B35,5)="Total")</formula>
    </cfRule>
  </conditionalFormatting>
  <conditionalFormatting sqref="E35">
    <cfRule type="expression" dxfId="3805" priority="1789" stopIfTrue="1">
      <formula>OR(RIGHT($A35,2)="00",LEFT($B35,5)="Total")</formula>
    </cfRule>
  </conditionalFormatting>
  <conditionalFormatting sqref="E35">
    <cfRule type="expression" dxfId="3804" priority="1788" stopIfTrue="1">
      <formula>OR(RIGHT(#REF!,2)="00",LEFT($B35,5)="Total")</formula>
    </cfRule>
  </conditionalFormatting>
  <conditionalFormatting sqref="E35">
    <cfRule type="expression" dxfId="3803" priority="1787" stopIfTrue="1">
      <formula>OR(RIGHT($A35,2)="00",LEFT($B35,5)="Total")</formula>
    </cfRule>
  </conditionalFormatting>
  <conditionalFormatting sqref="E35">
    <cfRule type="expression" dxfId="3802" priority="1786" stopIfTrue="1">
      <formula>OR(RIGHT(#REF!,2)="00",LEFT($B35,5)="Total")</formula>
    </cfRule>
  </conditionalFormatting>
  <conditionalFormatting sqref="E35">
    <cfRule type="expression" dxfId="3801" priority="1785" stopIfTrue="1">
      <formula>OR(RIGHT($A35,2)="00",LEFT($B35,5)="Total")</formula>
    </cfRule>
  </conditionalFormatting>
  <conditionalFormatting sqref="E35">
    <cfRule type="expression" dxfId="3800" priority="1784" stopIfTrue="1">
      <formula>OR(RIGHT(#REF!,2)="00",LEFT($B35,5)="Total")</formula>
    </cfRule>
  </conditionalFormatting>
  <conditionalFormatting sqref="E35">
    <cfRule type="expression" dxfId="3799" priority="1783" stopIfTrue="1">
      <formula>OR(RIGHT($A35,2)="00",LEFT($B35,5)="Total")</formula>
    </cfRule>
  </conditionalFormatting>
  <conditionalFormatting sqref="E35">
    <cfRule type="expression" dxfId="3798" priority="1782" stopIfTrue="1">
      <formula>OR(RIGHT(#REF!,2)="00",LEFT($B35,5)="Total")</formula>
    </cfRule>
  </conditionalFormatting>
  <conditionalFormatting sqref="E35">
    <cfRule type="expression" dxfId="3797" priority="1781" stopIfTrue="1">
      <formula>OR(RIGHT($A35,2)="00",LEFT($B35,5)="Total")</formula>
    </cfRule>
  </conditionalFormatting>
  <conditionalFormatting sqref="E35">
    <cfRule type="expression" dxfId="3796" priority="1780" stopIfTrue="1">
      <formula>OR(RIGHT(#REF!,2)="00",LEFT($B35,5)="Total")</formula>
    </cfRule>
  </conditionalFormatting>
  <conditionalFormatting sqref="E35">
    <cfRule type="expression" dxfId="3795" priority="1779" stopIfTrue="1">
      <formula>OR(RIGHT($A35,2)="00",LEFT($B35,5)="Total")</formula>
    </cfRule>
  </conditionalFormatting>
  <conditionalFormatting sqref="E35">
    <cfRule type="expression" dxfId="3794" priority="1778" stopIfTrue="1">
      <formula>OR(RIGHT(#REF!,2)="00",LEFT($B35,5)="Total")</formula>
    </cfRule>
  </conditionalFormatting>
  <conditionalFormatting sqref="E35">
    <cfRule type="expression" dxfId="3793" priority="1777" stopIfTrue="1">
      <formula>OR(RIGHT($A35,2)="00",LEFT($B35,5)="Total")</formula>
    </cfRule>
  </conditionalFormatting>
  <conditionalFormatting sqref="E35">
    <cfRule type="expression" dxfId="3792" priority="1776" stopIfTrue="1">
      <formula>OR(RIGHT(#REF!,2)="00",LEFT($B35,5)="Total")</formula>
    </cfRule>
  </conditionalFormatting>
  <conditionalFormatting sqref="E35">
    <cfRule type="expression" dxfId="3791" priority="1775" stopIfTrue="1">
      <formula>OR(RIGHT($A35,2)="00",LEFT($B35,5)="Total")</formula>
    </cfRule>
  </conditionalFormatting>
  <conditionalFormatting sqref="E35">
    <cfRule type="expression" dxfId="3790" priority="1774" stopIfTrue="1">
      <formula>OR(RIGHT(#REF!,2)="00",LEFT($B35,5)="Total")</formula>
    </cfRule>
  </conditionalFormatting>
  <conditionalFormatting sqref="E35">
    <cfRule type="expression" dxfId="3789" priority="1773" stopIfTrue="1">
      <formula>OR(RIGHT($A35,2)="00",LEFT($B35,5)="Total")</formula>
    </cfRule>
  </conditionalFormatting>
  <conditionalFormatting sqref="E35">
    <cfRule type="expression" dxfId="3788" priority="1772" stopIfTrue="1">
      <formula>OR(RIGHT(#REF!,2)="00",LEFT($B35,5)="Total")</formula>
    </cfRule>
  </conditionalFormatting>
  <conditionalFormatting sqref="E35">
    <cfRule type="expression" dxfId="3787" priority="1771" stopIfTrue="1">
      <formula>OR(RIGHT($A35,2)="00",LEFT($B35,5)="Total")</formula>
    </cfRule>
  </conditionalFormatting>
  <conditionalFormatting sqref="E35">
    <cfRule type="expression" dxfId="3786" priority="1770" stopIfTrue="1">
      <formula>OR(RIGHT(#REF!,2)="00",LEFT($B35,5)="Total")</formula>
    </cfRule>
  </conditionalFormatting>
  <conditionalFormatting sqref="E35">
    <cfRule type="expression" dxfId="3785" priority="1769" stopIfTrue="1">
      <formula>OR(RIGHT($A35,2)="00",LEFT($B35,5)="Total")</formula>
    </cfRule>
  </conditionalFormatting>
  <conditionalFormatting sqref="E35">
    <cfRule type="expression" dxfId="3784" priority="1768" stopIfTrue="1">
      <formula>OR(RIGHT(#REF!,2)="00",LEFT($B35,5)="Total")</formula>
    </cfRule>
  </conditionalFormatting>
  <conditionalFormatting sqref="E35">
    <cfRule type="expression" dxfId="3783" priority="1767" stopIfTrue="1">
      <formula>OR(RIGHT($A35,2)="00",LEFT($B35,5)="Total")</formula>
    </cfRule>
  </conditionalFormatting>
  <conditionalFormatting sqref="E35">
    <cfRule type="expression" dxfId="3782" priority="1766" stopIfTrue="1">
      <formula>OR(RIGHT(#REF!,2)="00",LEFT($B35,5)="Total")</formula>
    </cfRule>
  </conditionalFormatting>
  <conditionalFormatting sqref="E35">
    <cfRule type="expression" dxfId="3781" priority="1765" stopIfTrue="1">
      <formula>OR(RIGHT($A35,2)="00",LEFT($B35,5)="Total")</formula>
    </cfRule>
  </conditionalFormatting>
  <conditionalFormatting sqref="E35">
    <cfRule type="expression" dxfId="3780" priority="1764" stopIfTrue="1">
      <formula>OR(RIGHT(#REF!,2)="00",LEFT($B35,5)="Total")</formula>
    </cfRule>
  </conditionalFormatting>
  <conditionalFormatting sqref="E35">
    <cfRule type="expression" dxfId="3779" priority="1763" stopIfTrue="1">
      <formula>OR(RIGHT($A35,2)="00",LEFT($B35,5)="Total")</formula>
    </cfRule>
  </conditionalFormatting>
  <conditionalFormatting sqref="E35">
    <cfRule type="expression" dxfId="3778" priority="1762" stopIfTrue="1">
      <formula>OR(RIGHT(#REF!,2)="00",LEFT($B35,5)="Total")</formula>
    </cfRule>
  </conditionalFormatting>
  <conditionalFormatting sqref="E35">
    <cfRule type="expression" dxfId="3777" priority="1761" stopIfTrue="1">
      <formula>OR(RIGHT($A35,2)="00",LEFT($B35,5)="Total")</formula>
    </cfRule>
  </conditionalFormatting>
  <conditionalFormatting sqref="E35">
    <cfRule type="expression" dxfId="3776" priority="1760" stopIfTrue="1">
      <formula>OR(RIGHT(#REF!,2)="00",LEFT($B35,5)="Total")</formula>
    </cfRule>
  </conditionalFormatting>
  <conditionalFormatting sqref="E35">
    <cfRule type="expression" dxfId="3775" priority="1759" stopIfTrue="1">
      <formula>OR(RIGHT($A35,2)="00",LEFT($B35,5)="Total")</formula>
    </cfRule>
  </conditionalFormatting>
  <conditionalFormatting sqref="E35">
    <cfRule type="expression" dxfId="3774" priority="1758" stopIfTrue="1">
      <formula>OR(RIGHT(#REF!,2)="00",LEFT($B35,5)="Total")</formula>
    </cfRule>
  </conditionalFormatting>
  <conditionalFormatting sqref="E35">
    <cfRule type="expression" dxfId="3773" priority="1757" stopIfTrue="1">
      <formula>OR(RIGHT($A35,2)="00",LEFT($B35,5)="Total")</formula>
    </cfRule>
  </conditionalFormatting>
  <conditionalFormatting sqref="E35">
    <cfRule type="expression" dxfId="3772" priority="1756" stopIfTrue="1">
      <formula>OR(RIGHT(#REF!,2)="00",LEFT($B35,5)="Total")</formula>
    </cfRule>
  </conditionalFormatting>
  <conditionalFormatting sqref="E35">
    <cfRule type="expression" dxfId="3771" priority="1755" stopIfTrue="1">
      <formula>OR(RIGHT($A35,2)="00",LEFT($B35,5)="Total")</formula>
    </cfRule>
  </conditionalFormatting>
  <conditionalFormatting sqref="E35">
    <cfRule type="expression" dxfId="3770" priority="1754" stopIfTrue="1">
      <formula>OR(RIGHT(#REF!,2)="00",LEFT($B35,5)="Total")</formula>
    </cfRule>
  </conditionalFormatting>
  <conditionalFormatting sqref="E35">
    <cfRule type="expression" dxfId="3769" priority="1753" stopIfTrue="1">
      <formula>OR(RIGHT($A35,2)="00",LEFT($B35,5)="Total")</formula>
    </cfRule>
  </conditionalFormatting>
  <conditionalFormatting sqref="E35">
    <cfRule type="expression" dxfId="3768" priority="1752" stopIfTrue="1">
      <formula>OR(RIGHT(#REF!,2)="00",LEFT($B35,5)="Total")</formula>
    </cfRule>
  </conditionalFormatting>
  <conditionalFormatting sqref="E35">
    <cfRule type="expression" dxfId="3767" priority="1751" stopIfTrue="1">
      <formula>OR(RIGHT($A35,2)="00",LEFT($B35,5)="Total")</formula>
    </cfRule>
  </conditionalFormatting>
  <conditionalFormatting sqref="E35">
    <cfRule type="expression" dxfId="3766" priority="1750" stopIfTrue="1">
      <formula>OR(RIGHT(#REF!,2)="00",LEFT($B35,5)="Total")</formula>
    </cfRule>
  </conditionalFormatting>
  <conditionalFormatting sqref="E35">
    <cfRule type="expression" dxfId="3765" priority="1749" stopIfTrue="1">
      <formula>OR(RIGHT($A35,2)="00",LEFT($B35,5)="Total")</formula>
    </cfRule>
  </conditionalFormatting>
  <conditionalFormatting sqref="E35">
    <cfRule type="expression" dxfId="3764" priority="1748" stopIfTrue="1">
      <formula>OR(RIGHT(#REF!,2)="00",LEFT($B35,5)="Total")</formula>
    </cfRule>
  </conditionalFormatting>
  <conditionalFormatting sqref="E35">
    <cfRule type="expression" dxfId="3763" priority="1747" stopIfTrue="1">
      <formula>OR(RIGHT($A35,2)="00",LEFT($B35,5)="Total")</formula>
    </cfRule>
  </conditionalFormatting>
  <conditionalFormatting sqref="E35">
    <cfRule type="expression" dxfId="3762" priority="1746" stopIfTrue="1">
      <formula>OR(RIGHT(#REF!,2)="00",LEFT($B35,5)="Total")</formula>
    </cfRule>
  </conditionalFormatting>
  <conditionalFormatting sqref="E35">
    <cfRule type="expression" dxfId="3761" priority="1745" stopIfTrue="1">
      <formula>OR(RIGHT($A35,2)="00",LEFT($B35,5)="Total")</formula>
    </cfRule>
  </conditionalFormatting>
  <conditionalFormatting sqref="E35">
    <cfRule type="expression" dxfId="3760" priority="1744" stopIfTrue="1">
      <formula>OR(RIGHT(#REF!,2)="00",LEFT($B35,5)="Total")</formula>
    </cfRule>
  </conditionalFormatting>
  <conditionalFormatting sqref="E35">
    <cfRule type="expression" dxfId="3759" priority="1743" stopIfTrue="1">
      <formula>OR(RIGHT($A35,2)="00",LEFT($B35,5)="Total")</formula>
    </cfRule>
  </conditionalFormatting>
  <conditionalFormatting sqref="E35">
    <cfRule type="expression" dxfId="3758" priority="1742" stopIfTrue="1">
      <formula>OR(RIGHT(#REF!,2)="00",LEFT($B35,5)="Total")</formula>
    </cfRule>
  </conditionalFormatting>
  <conditionalFormatting sqref="E35">
    <cfRule type="expression" dxfId="3757" priority="1741" stopIfTrue="1">
      <formula>OR(RIGHT($A35,2)="00",LEFT($B35,5)="Total")</formula>
    </cfRule>
  </conditionalFormatting>
  <conditionalFormatting sqref="E35">
    <cfRule type="expression" dxfId="3756" priority="1740" stopIfTrue="1">
      <formula>OR(RIGHT(#REF!,2)="00",LEFT($B35,5)="Total")</formula>
    </cfRule>
  </conditionalFormatting>
  <conditionalFormatting sqref="E35">
    <cfRule type="expression" dxfId="3755" priority="1739" stopIfTrue="1">
      <formula>OR(RIGHT($A35,2)="00",LEFT($B35,5)="Total")</formula>
    </cfRule>
  </conditionalFormatting>
  <conditionalFormatting sqref="E35">
    <cfRule type="expression" dxfId="3754" priority="1738" stopIfTrue="1">
      <formula>OR(RIGHT(#REF!,2)="00",LEFT($B35,5)="Total")</formula>
    </cfRule>
  </conditionalFormatting>
  <conditionalFormatting sqref="E35">
    <cfRule type="expression" dxfId="3753" priority="1737" stopIfTrue="1">
      <formula>OR(RIGHT($A35,2)="00",LEFT($B35,5)="Total")</formula>
    </cfRule>
  </conditionalFormatting>
  <conditionalFormatting sqref="E35">
    <cfRule type="expression" dxfId="3752" priority="1736" stopIfTrue="1">
      <formula>OR(RIGHT(#REF!,2)="00",LEFT($B35,5)="Total")</formula>
    </cfRule>
  </conditionalFormatting>
  <conditionalFormatting sqref="E35">
    <cfRule type="expression" dxfId="3751" priority="1735" stopIfTrue="1">
      <formula>OR(RIGHT($A35,2)="00",LEFT($B35,5)="Total")</formula>
    </cfRule>
  </conditionalFormatting>
  <conditionalFormatting sqref="E35">
    <cfRule type="expression" dxfId="3750" priority="1734" stopIfTrue="1">
      <formula>OR(RIGHT(#REF!,2)="00",LEFT($B35,5)="Total")</formula>
    </cfRule>
  </conditionalFormatting>
  <conditionalFormatting sqref="E35">
    <cfRule type="expression" dxfId="3749" priority="1733" stopIfTrue="1">
      <formula>OR(RIGHT($A35,2)="00",LEFT($B35,5)="Total")</formula>
    </cfRule>
  </conditionalFormatting>
  <conditionalFormatting sqref="E35">
    <cfRule type="expression" dxfId="3748" priority="1732" stopIfTrue="1">
      <formula>OR(RIGHT(#REF!,2)="00",LEFT($B35,5)="Total")</formula>
    </cfRule>
  </conditionalFormatting>
  <conditionalFormatting sqref="E35">
    <cfRule type="expression" dxfId="3747" priority="1731" stopIfTrue="1">
      <formula>OR(RIGHT($A35,2)="00",LEFT($B35,5)="Total")</formula>
    </cfRule>
  </conditionalFormatting>
  <conditionalFormatting sqref="E35">
    <cfRule type="expression" dxfId="3746" priority="1730" stopIfTrue="1">
      <formula>OR(RIGHT(#REF!,2)="00",LEFT($B35,5)="Total")</formula>
    </cfRule>
  </conditionalFormatting>
  <conditionalFormatting sqref="E35">
    <cfRule type="expression" dxfId="3745" priority="1729" stopIfTrue="1">
      <formula>OR(RIGHT($A35,2)="00",LEFT($B35,5)="Total")</formula>
    </cfRule>
  </conditionalFormatting>
  <conditionalFormatting sqref="E35">
    <cfRule type="expression" dxfId="3744" priority="1728" stopIfTrue="1">
      <formula>OR(RIGHT(#REF!,2)="00",LEFT($B35,5)="Total")</formula>
    </cfRule>
  </conditionalFormatting>
  <conditionalFormatting sqref="E35">
    <cfRule type="expression" dxfId="3743" priority="1727" stopIfTrue="1">
      <formula>OR(RIGHT($A35,2)="00",LEFT($B35,5)="Total")</formula>
    </cfRule>
  </conditionalFormatting>
  <conditionalFormatting sqref="E35">
    <cfRule type="expression" dxfId="3742" priority="1726" stopIfTrue="1">
      <formula>OR(RIGHT(#REF!,2)="00",LEFT($B35,5)="Total")</formula>
    </cfRule>
  </conditionalFormatting>
  <conditionalFormatting sqref="E35">
    <cfRule type="expression" dxfId="3741" priority="1725" stopIfTrue="1">
      <formula>OR(RIGHT($A35,2)="00",LEFT($B35,5)="Total")</formula>
    </cfRule>
  </conditionalFormatting>
  <conditionalFormatting sqref="E35">
    <cfRule type="expression" dxfId="3740" priority="1724" stopIfTrue="1">
      <formula>OR(RIGHT(#REF!,2)="00",LEFT($B35,5)="Total")</formula>
    </cfRule>
  </conditionalFormatting>
  <conditionalFormatting sqref="E35">
    <cfRule type="expression" dxfId="3739" priority="1723" stopIfTrue="1">
      <formula>OR(RIGHT($A35,2)="00",LEFT($B35,5)="Total")</formula>
    </cfRule>
  </conditionalFormatting>
  <conditionalFormatting sqref="E35">
    <cfRule type="expression" dxfId="3738" priority="1722" stopIfTrue="1">
      <formula>OR(RIGHT(#REF!,2)="00",LEFT($B35,5)="Total")</formula>
    </cfRule>
  </conditionalFormatting>
  <conditionalFormatting sqref="E35">
    <cfRule type="expression" dxfId="3737" priority="1721" stopIfTrue="1">
      <formula>OR(RIGHT($A35,2)="00",LEFT($B35,5)="Total")</formula>
    </cfRule>
  </conditionalFormatting>
  <conditionalFormatting sqref="E35">
    <cfRule type="expression" dxfId="3736" priority="1720" stopIfTrue="1">
      <formula>OR(RIGHT(#REF!,2)="00",LEFT($B35,5)="Total")</formula>
    </cfRule>
  </conditionalFormatting>
  <conditionalFormatting sqref="E35">
    <cfRule type="expression" dxfId="3735" priority="1719" stopIfTrue="1">
      <formula>OR(RIGHT($A35,2)="00",LEFT($B35,5)="Total")</formula>
    </cfRule>
  </conditionalFormatting>
  <conditionalFormatting sqref="E35">
    <cfRule type="expression" dxfId="3734" priority="1718" stopIfTrue="1">
      <formula>OR(RIGHT(#REF!,2)="00",LEFT($B35,5)="Total")</formula>
    </cfRule>
  </conditionalFormatting>
  <conditionalFormatting sqref="E35">
    <cfRule type="expression" dxfId="3733" priority="1717" stopIfTrue="1">
      <formula>OR(RIGHT($A35,2)="00",LEFT($B35,5)="Total")</formula>
    </cfRule>
  </conditionalFormatting>
  <conditionalFormatting sqref="E35">
    <cfRule type="expression" dxfId="3732" priority="1716" stopIfTrue="1">
      <formula>OR(RIGHT(#REF!,2)="00",LEFT($B35,5)="Total")</formula>
    </cfRule>
  </conditionalFormatting>
  <conditionalFormatting sqref="E35">
    <cfRule type="expression" dxfId="3731" priority="1715" stopIfTrue="1">
      <formula>OR(RIGHT($A35,2)="00",LEFT($B35,5)="Total")</formula>
    </cfRule>
  </conditionalFormatting>
  <conditionalFormatting sqref="E35">
    <cfRule type="expression" dxfId="3730" priority="1714" stopIfTrue="1">
      <formula>OR(RIGHT(#REF!,2)="00",LEFT($B35,5)="Total")</formula>
    </cfRule>
  </conditionalFormatting>
  <conditionalFormatting sqref="E35">
    <cfRule type="expression" dxfId="3729" priority="1713" stopIfTrue="1">
      <formula>OR(RIGHT($A35,2)="00",LEFT($B35,5)="Total")</formula>
    </cfRule>
  </conditionalFormatting>
  <conditionalFormatting sqref="E35">
    <cfRule type="expression" dxfId="3728" priority="1712" stopIfTrue="1">
      <formula>OR(RIGHT(#REF!,2)="00",LEFT($B35,5)="Total")</formula>
    </cfRule>
  </conditionalFormatting>
  <conditionalFormatting sqref="E35">
    <cfRule type="expression" dxfId="3727" priority="1711" stopIfTrue="1">
      <formula>OR(RIGHT($A35,2)="00",LEFT($B35,5)="Total")</formula>
    </cfRule>
  </conditionalFormatting>
  <conditionalFormatting sqref="E35">
    <cfRule type="expression" dxfId="3726" priority="1710" stopIfTrue="1">
      <formula>OR(RIGHT(#REF!,2)="00",LEFT($B35,5)="Total")</formula>
    </cfRule>
  </conditionalFormatting>
  <conditionalFormatting sqref="E35">
    <cfRule type="expression" dxfId="3725" priority="1709" stopIfTrue="1">
      <formula>OR(RIGHT($A35,2)="00",LEFT($B35,5)="Total")</formula>
    </cfRule>
  </conditionalFormatting>
  <conditionalFormatting sqref="E35">
    <cfRule type="expression" dxfId="3724" priority="1708" stopIfTrue="1">
      <formula>OR(RIGHT(#REF!,2)="00",LEFT($B35,5)="Total")</formula>
    </cfRule>
  </conditionalFormatting>
  <conditionalFormatting sqref="E35">
    <cfRule type="expression" dxfId="3723" priority="1707" stopIfTrue="1">
      <formula>OR(RIGHT($A35,2)="00",LEFT($B35,5)="Total")</formula>
    </cfRule>
  </conditionalFormatting>
  <conditionalFormatting sqref="E35">
    <cfRule type="expression" dxfId="3722" priority="1706" stopIfTrue="1">
      <formula>OR(RIGHT(#REF!,2)="00",LEFT($B35,5)="Total")</formula>
    </cfRule>
  </conditionalFormatting>
  <conditionalFormatting sqref="E35">
    <cfRule type="expression" dxfId="3721" priority="1705" stopIfTrue="1">
      <formula>OR(RIGHT($A35,2)="00",LEFT($B35,5)="Total")</formula>
    </cfRule>
  </conditionalFormatting>
  <conditionalFormatting sqref="E35">
    <cfRule type="expression" dxfId="3720" priority="1704" stopIfTrue="1">
      <formula>OR(RIGHT(#REF!,2)="00",LEFT($B35,5)="Total")</formula>
    </cfRule>
  </conditionalFormatting>
  <conditionalFormatting sqref="E35">
    <cfRule type="expression" dxfId="3719" priority="1703" stopIfTrue="1">
      <formula>OR(RIGHT($A35,2)="00",LEFT($B35,5)="Total")</formula>
    </cfRule>
  </conditionalFormatting>
  <conditionalFormatting sqref="E35">
    <cfRule type="expression" dxfId="3718" priority="1702" stopIfTrue="1">
      <formula>OR(RIGHT(#REF!,2)="00",LEFT($B35,5)="Total")</formula>
    </cfRule>
  </conditionalFormatting>
  <conditionalFormatting sqref="E35">
    <cfRule type="expression" dxfId="3717" priority="1701" stopIfTrue="1">
      <formula>OR(RIGHT($A35,2)="00",LEFT($B35,5)="Total")</formula>
    </cfRule>
  </conditionalFormatting>
  <conditionalFormatting sqref="E35">
    <cfRule type="expression" dxfId="3716" priority="1700" stopIfTrue="1">
      <formula>OR(RIGHT(#REF!,2)="00",LEFT($B35,5)="Total")</formula>
    </cfRule>
  </conditionalFormatting>
  <conditionalFormatting sqref="E35">
    <cfRule type="expression" dxfId="3715" priority="1699" stopIfTrue="1">
      <formula>OR(RIGHT($A35,2)="00",LEFT($B35,5)="Total")</formula>
    </cfRule>
  </conditionalFormatting>
  <conditionalFormatting sqref="E35">
    <cfRule type="expression" dxfId="3714" priority="1698" stopIfTrue="1">
      <formula>OR(RIGHT(#REF!,2)="00",LEFT($B35,5)="Total")</formula>
    </cfRule>
  </conditionalFormatting>
  <conditionalFormatting sqref="E35">
    <cfRule type="expression" dxfId="3713" priority="1697" stopIfTrue="1">
      <formula>OR(RIGHT($A35,2)="00",LEFT($B35,5)="Total")</formula>
    </cfRule>
  </conditionalFormatting>
  <conditionalFormatting sqref="E35">
    <cfRule type="expression" dxfId="3712" priority="1696" stopIfTrue="1">
      <formula>OR(RIGHT(#REF!,2)="00",LEFT($B35,5)="Total")</formula>
    </cfRule>
  </conditionalFormatting>
  <conditionalFormatting sqref="E35">
    <cfRule type="expression" dxfId="3711" priority="1695" stopIfTrue="1">
      <formula>OR(RIGHT($A35,2)="00",LEFT($B35,5)="Total")</formula>
    </cfRule>
  </conditionalFormatting>
  <conditionalFormatting sqref="E35">
    <cfRule type="expression" dxfId="3710" priority="1694" stopIfTrue="1">
      <formula>OR(RIGHT(#REF!,2)="00",LEFT($B35,5)="Total")</formula>
    </cfRule>
  </conditionalFormatting>
  <conditionalFormatting sqref="E35">
    <cfRule type="expression" dxfId="3709" priority="1693" stopIfTrue="1">
      <formula>OR(RIGHT($A35,2)="00",LEFT($B35,5)="Total")</formula>
    </cfRule>
  </conditionalFormatting>
  <conditionalFormatting sqref="E39">
    <cfRule type="expression" dxfId="3708" priority="1692" stopIfTrue="1">
      <formula>OR(RIGHT(#REF!,2)="00",LEFT($B39,5)="Total")</formula>
    </cfRule>
  </conditionalFormatting>
  <conditionalFormatting sqref="E39">
    <cfRule type="expression" dxfId="3707" priority="1691" stopIfTrue="1">
      <formula>OR(RIGHT($A39,2)="00",LEFT($B39,5)="Total")</formula>
    </cfRule>
  </conditionalFormatting>
  <conditionalFormatting sqref="E42">
    <cfRule type="expression" dxfId="3706" priority="1690" stopIfTrue="1">
      <formula>OR(RIGHT(#REF!,2)="00",LEFT($B42,5)="Total")</formula>
    </cfRule>
  </conditionalFormatting>
  <conditionalFormatting sqref="E42">
    <cfRule type="expression" dxfId="3705" priority="1689" stopIfTrue="1">
      <formula>OR(RIGHT($A42,2)="00",LEFT($B42,5)="Total")</formula>
    </cfRule>
  </conditionalFormatting>
  <conditionalFormatting sqref="E43">
    <cfRule type="expression" dxfId="3704" priority="1688" stopIfTrue="1">
      <formula>OR(RIGHT(#REF!,2)="00",LEFT($B43,5)="Total")</formula>
    </cfRule>
  </conditionalFormatting>
  <conditionalFormatting sqref="E43">
    <cfRule type="expression" dxfId="3703" priority="1687" stopIfTrue="1">
      <formula>OR(RIGHT($A43,2)="00",LEFT($B43,5)="Total")</formula>
    </cfRule>
  </conditionalFormatting>
  <conditionalFormatting sqref="E43">
    <cfRule type="expression" dxfId="3702" priority="1686" stopIfTrue="1">
      <formula>OR(RIGHT(#REF!,2)="00",LEFT($B43,5)="Total")</formula>
    </cfRule>
  </conditionalFormatting>
  <conditionalFormatting sqref="E43">
    <cfRule type="expression" dxfId="3701" priority="1685" stopIfTrue="1">
      <formula>OR(RIGHT($A43,2)="00",LEFT($B43,5)="Total")</formula>
    </cfRule>
  </conditionalFormatting>
  <conditionalFormatting sqref="E44">
    <cfRule type="expression" dxfId="3700" priority="1684" stopIfTrue="1">
      <formula>OR(RIGHT(#REF!,2)="00",LEFT($B44,5)="Total")</formula>
    </cfRule>
  </conditionalFormatting>
  <conditionalFormatting sqref="E44">
    <cfRule type="expression" dxfId="3699" priority="1683" stopIfTrue="1">
      <formula>OR(RIGHT($A44,2)="00",LEFT($B44,5)="Total")</formula>
    </cfRule>
  </conditionalFormatting>
  <conditionalFormatting sqref="E44">
    <cfRule type="expression" dxfId="3698" priority="1682" stopIfTrue="1">
      <formula>OR(RIGHT(#REF!,2)="00",LEFT($B44,5)="Total")</formula>
    </cfRule>
  </conditionalFormatting>
  <conditionalFormatting sqref="E44">
    <cfRule type="expression" dxfId="3697" priority="1681" stopIfTrue="1">
      <formula>OR(RIGHT($A44,2)="00",LEFT($B44,5)="Total")</formula>
    </cfRule>
  </conditionalFormatting>
  <conditionalFormatting sqref="E44">
    <cfRule type="expression" dxfId="3696" priority="1680" stopIfTrue="1">
      <formula>OR(RIGHT(#REF!,2)="00",LEFT($B44,5)="Total")</formula>
    </cfRule>
  </conditionalFormatting>
  <conditionalFormatting sqref="E44">
    <cfRule type="expression" dxfId="3695" priority="1679" stopIfTrue="1">
      <formula>OR(RIGHT($A44,2)="00",LEFT($B44,5)="Total")</formula>
    </cfRule>
  </conditionalFormatting>
  <conditionalFormatting sqref="E45:E47">
    <cfRule type="expression" dxfId="3694" priority="1678" stopIfTrue="1">
      <formula>OR(RIGHT(#REF!,2)="00",LEFT($B45,5)="Total")</formula>
    </cfRule>
  </conditionalFormatting>
  <conditionalFormatting sqref="E45:E47">
    <cfRule type="expression" dxfId="3693" priority="1677" stopIfTrue="1">
      <formula>OR(RIGHT($A45,2)="00",LEFT($B45,5)="Total")</formula>
    </cfRule>
  </conditionalFormatting>
  <conditionalFormatting sqref="E45:E47">
    <cfRule type="expression" dxfId="3692" priority="1676" stopIfTrue="1">
      <formula>OR(RIGHT(#REF!,2)="00",LEFT($B45,5)="Total")</formula>
    </cfRule>
  </conditionalFormatting>
  <conditionalFormatting sqref="E45:E47">
    <cfRule type="expression" dxfId="3691" priority="1675" stopIfTrue="1">
      <formula>OR(RIGHT($A45,2)="00",LEFT($B45,5)="Total")</formula>
    </cfRule>
  </conditionalFormatting>
  <conditionalFormatting sqref="E45:E47">
    <cfRule type="expression" dxfId="3690" priority="1674" stopIfTrue="1">
      <formula>OR(RIGHT(#REF!,2)="00",LEFT($B45,5)="Total")</formula>
    </cfRule>
  </conditionalFormatting>
  <conditionalFormatting sqref="E45:E47">
    <cfRule type="expression" dxfId="3689" priority="1673" stopIfTrue="1">
      <formula>OR(RIGHT($A45,2)="00",LEFT($B45,5)="Total")</formula>
    </cfRule>
  </conditionalFormatting>
  <conditionalFormatting sqref="E45:E47">
    <cfRule type="expression" dxfId="3688" priority="1672" stopIfTrue="1">
      <formula>OR(RIGHT(#REF!,2)="00",LEFT($B45,5)="Total")</formula>
    </cfRule>
  </conditionalFormatting>
  <conditionalFormatting sqref="E45:E47">
    <cfRule type="expression" dxfId="3687" priority="1671" stopIfTrue="1">
      <formula>OR(RIGHT($A45,2)="00",LEFT($B45,5)="Total")</formula>
    </cfRule>
  </conditionalFormatting>
  <conditionalFormatting sqref="E48">
    <cfRule type="expression" dxfId="3686" priority="1670" stopIfTrue="1">
      <formula>OR(RIGHT(#REF!,2)="00",LEFT($B48,5)="Total")</formula>
    </cfRule>
  </conditionalFormatting>
  <conditionalFormatting sqref="E48">
    <cfRule type="expression" dxfId="3685" priority="1669" stopIfTrue="1">
      <formula>OR(RIGHT($A48,2)="00",LEFT($B48,5)="Total")</formula>
    </cfRule>
  </conditionalFormatting>
  <conditionalFormatting sqref="E48">
    <cfRule type="expression" dxfId="3684" priority="1668" stopIfTrue="1">
      <formula>OR(RIGHT(#REF!,2)="00",LEFT($B48,5)="Total")</formula>
    </cfRule>
  </conditionalFormatting>
  <conditionalFormatting sqref="E48">
    <cfRule type="expression" dxfId="3683" priority="1667" stopIfTrue="1">
      <formula>OR(RIGHT($A48,2)="00",LEFT($B48,5)="Total")</formula>
    </cfRule>
  </conditionalFormatting>
  <conditionalFormatting sqref="E48">
    <cfRule type="expression" dxfId="3682" priority="1666" stopIfTrue="1">
      <formula>OR(RIGHT(#REF!,2)="00",LEFT($B48,5)="Total")</formula>
    </cfRule>
  </conditionalFormatting>
  <conditionalFormatting sqref="E48">
    <cfRule type="expression" dxfId="3681" priority="1665" stopIfTrue="1">
      <formula>OR(RIGHT($A48,2)="00",LEFT($B48,5)="Total")</formula>
    </cfRule>
  </conditionalFormatting>
  <conditionalFormatting sqref="E48">
    <cfRule type="expression" dxfId="3680" priority="1664" stopIfTrue="1">
      <formula>OR(RIGHT(#REF!,2)="00",LEFT($B48,5)="Total")</formula>
    </cfRule>
  </conditionalFormatting>
  <conditionalFormatting sqref="E48">
    <cfRule type="expression" dxfId="3679" priority="1663" stopIfTrue="1">
      <formula>OR(RIGHT($A48,2)="00",LEFT($B48,5)="Total")</formula>
    </cfRule>
  </conditionalFormatting>
  <conditionalFormatting sqref="E48">
    <cfRule type="expression" dxfId="3678" priority="1662" stopIfTrue="1">
      <formula>OR(RIGHT(#REF!,2)="00",LEFT($B48,5)="Total")</formula>
    </cfRule>
  </conditionalFormatting>
  <conditionalFormatting sqref="E48">
    <cfRule type="expression" dxfId="3677" priority="1661" stopIfTrue="1">
      <formula>OR(RIGHT($A48,2)="00",LEFT($B48,5)="Total")</formula>
    </cfRule>
  </conditionalFormatting>
  <conditionalFormatting sqref="E48">
    <cfRule type="expression" dxfId="3676" priority="1660" stopIfTrue="1">
      <formula>OR(RIGHT(#REF!,2)="00",LEFT($B48,5)="Total")</formula>
    </cfRule>
  </conditionalFormatting>
  <conditionalFormatting sqref="E48">
    <cfRule type="expression" dxfId="3675" priority="1659" stopIfTrue="1">
      <formula>OR(RIGHT($A48,2)="00",LEFT($B48,5)="Total")</formula>
    </cfRule>
  </conditionalFormatting>
  <conditionalFormatting sqref="E49">
    <cfRule type="expression" dxfId="3674" priority="1658" stopIfTrue="1">
      <formula>OR(RIGHT(#REF!,2)="00",LEFT($B49,5)="Total")</formula>
    </cfRule>
  </conditionalFormatting>
  <conditionalFormatting sqref="E49">
    <cfRule type="expression" dxfId="3673" priority="1657" stopIfTrue="1">
      <formula>OR(RIGHT($A49,2)="00",LEFT($B49,5)="Total")</formula>
    </cfRule>
  </conditionalFormatting>
  <conditionalFormatting sqref="E49">
    <cfRule type="expression" dxfId="3672" priority="1656" stopIfTrue="1">
      <formula>OR(RIGHT(#REF!,2)="00",LEFT($B49,5)="Total")</formula>
    </cfRule>
  </conditionalFormatting>
  <conditionalFormatting sqref="E49">
    <cfRule type="expression" dxfId="3671" priority="1655" stopIfTrue="1">
      <formula>OR(RIGHT($A49,2)="00",LEFT($B49,5)="Total")</formula>
    </cfRule>
  </conditionalFormatting>
  <conditionalFormatting sqref="E49">
    <cfRule type="expression" dxfId="3670" priority="1654" stopIfTrue="1">
      <formula>OR(RIGHT(#REF!,2)="00",LEFT($B49,5)="Total")</formula>
    </cfRule>
  </conditionalFormatting>
  <conditionalFormatting sqref="E49">
    <cfRule type="expression" dxfId="3669" priority="1653" stopIfTrue="1">
      <formula>OR(RIGHT($A49,2)="00",LEFT($B49,5)="Total")</formula>
    </cfRule>
  </conditionalFormatting>
  <conditionalFormatting sqref="E49">
    <cfRule type="expression" dxfId="3668" priority="1652" stopIfTrue="1">
      <formula>OR(RIGHT(#REF!,2)="00",LEFT($B49,5)="Total")</formula>
    </cfRule>
  </conditionalFormatting>
  <conditionalFormatting sqref="E49">
    <cfRule type="expression" dxfId="3667" priority="1651" stopIfTrue="1">
      <formula>OR(RIGHT($A49,2)="00",LEFT($B49,5)="Total")</formula>
    </cfRule>
  </conditionalFormatting>
  <conditionalFormatting sqref="E49">
    <cfRule type="expression" dxfId="3666" priority="1650" stopIfTrue="1">
      <formula>OR(RIGHT(#REF!,2)="00",LEFT($B49,5)="Total")</formula>
    </cfRule>
  </conditionalFormatting>
  <conditionalFormatting sqref="E49">
    <cfRule type="expression" dxfId="3665" priority="1649" stopIfTrue="1">
      <formula>OR(RIGHT($A49,2)="00",LEFT($B49,5)="Total")</formula>
    </cfRule>
  </conditionalFormatting>
  <conditionalFormatting sqref="E49">
    <cfRule type="expression" dxfId="3664" priority="1648" stopIfTrue="1">
      <formula>OR(RIGHT(#REF!,2)="00",LEFT($B49,5)="Total")</formula>
    </cfRule>
  </conditionalFormatting>
  <conditionalFormatting sqref="E49">
    <cfRule type="expression" dxfId="3663" priority="1647" stopIfTrue="1">
      <formula>OR(RIGHT($A49,2)="00",LEFT($B49,5)="Total")</formula>
    </cfRule>
  </conditionalFormatting>
  <conditionalFormatting sqref="E49">
    <cfRule type="expression" dxfId="3662" priority="1646" stopIfTrue="1">
      <formula>OR(RIGHT(#REF!,2)="00",LEFT($B49,5)="Total")</formula>
    </cfRule>
  </conditionalFormatting>
  <conditionalFormatting sqref="E49">
    <cfRule type="expression" dxfId="3661" priority="1645" stopIfTrue="1">
      <formula>OR(RIGHT($A49,2)="00",LEFT($B49,5)="Total")</formula>
    </cfRule>
  </conditionalFormatting>
  <conditionalFormatting sqref="E49">
    <cfRule type="expression" dxfId="3660" priority="1644" stopIfTrue="1">
      <formula>OR(RIGHT(#REF!,2)="00",LEFT($B49,5)="Total")</formula>
    </cfRule>
  </conditionalFormatting>
  <conditionalFormatting sqref="E49">
    <cfRule type="expression" dxfId="3659" priority="1643" stopIfTrue="1">
      <formula>OR(RIGHT($A49,2)="00",LEFT($B49,5)="Total")</formula>
    </cfRule>
  </conditionalFormatting>
  <conditionalFormatting sqref="B51:B62">
    <cfRule type="expression" dxfId="3658" priority="1642" stopIfTrue="1">
      <formula>OR(RIGHT($A51,2)="00",$A51="")</formula>
    </cfRule>
  </conditionalFormatting>
  <conditionalFormatting sqref="E51:E62">
    <cfRule type="expression" dxfId="3657" priority="1640" stopIfTrue="1">
      <formula>OR(RIGHT(#REF!,2)="00",LEFT($B51,5)="Total")</formula>
    </cfRule>
  </conditionalFormatting>
  <conditionalFormatting sqref="E51:E62">
    <cfRule type="expression" dxfId="3656" priority="1639" stopIfTrue="1">
      <formula>OR(RIGHT($A51,2)="00",LEFT($B51,5)="Total")</formula>
    </cfRule>
  </conditionalFormatting>
  <conditionalFormatting sqref="B51">
    <cfRule type="expression" dxfId="3655" priority="1638" stopIfTrue="1">
      <formula>OR(RIGHT($A51,2)="00",$A51="")</formula>
    </cfRule>
  </conditionalFormatting>
  <conditionalFormatting sqref="E51">
    <cfRule type="expression" dxfId="3654" priority="1636" stopIfTrue="1">
      <formula>OR(RIGHT(#REF!,2)="00",LEFT($B51,5)="Total")</formula>
    </cfRule>
  </conditionalFormatting>
  <conditionalFormatting sqref="E51">
    <cfRule type="expression" dxfId="3653" priority="1635" stopIfTrue="1">
      <formula>OR(RIGHT(#REF!,2)="00",LEFT($B51,5)="Total")</formula>
    </cfRule>
  </conditionalFormatting>
  <conditionalFormatting sqref="E51">
    <cfRule type="expression" dxfId="3652" priority="1634" stopIfTrue="1">
      <formula>OR(RIGHT($A51,2)="00",LEFT($B51,5)="Total")</formula>
    </cfRule>
  </conditionalFormatting>
  <conditionalFormatting sqref="E52:E55 E60:E62">
    <cfRule type="expression" dxfId="3651" priority="1633" stopIfTrue="1">
      <formula>OR(RIGHT(#REF!,2)="00",LEFT($B52,5)="Total")</formula>
    </cfRule>
  </conditionalFormatting>
  <conditionalFormatting sqref="E52:E55 E60:E62">
    <cfRule type="expression" dxfId="3650" priority="1632" stopIfTrue="1">
      <formula>OR(RIGHT($A52,2)="00",LEFT($B52,5)="Total")</formula>
    </cfRule>
  </conditionalFormatting>
  <conditionalFormatting sqref="E52:E55 E60:E62">
    <cfRule type="expression" dxfId="3649" priority="1631" stopIfTrue="1">
      <formula>OR(RIGHT(#REF!,2)="00",LEFT($B52,5)="Total")</formula>
    </cfRule>
  </conditionalFormatting>
  <conditionalFormatting sqref="E52:E55 E60:E62">
    <cfRule type="expression" dxfId="3648" priority="1630" stopIfTrue="1">
      <formula>OR(RIGHT($A52,2)="00",LEFT($B52,5)="Total")</formula>
    </cfRule>
  </conditionalFormatting>
  <conditionalFormatting sqref="E52:E55 E60:E62">
    <cfRule type="expression" dxfId="3647" priority="1629" stopIfTrue="1">
      <formula>OR(RIGHT(#REF!,2)="00",LEFT($B52,5)="Total")</formula>
    </cfRule>
  </conditionalFormatting>
  <conditionalFormatting sqref="E52:E55 E60:E62">
    <cfRule type="expression" dxfId="3646" priority="1628" stopIfTrue="1">
      <formula>OR(RIGHT($A52,2)="00",LEFT($B52,5)="Total")</formula>
    </cfRule>
  </conditionalFormatting>
  <conditionalFormatting sqref="E52:E55 E60:E62">
    <cfRule type="expression" dxfId="3645" priority="1627" stopIfTrue="1">
      <formula>OR(RIGHT(#REF!,2)="00",LEFT($B52,5)="Total")</formula>
    </cfRule>
  </conditionalFormatting>
  <conditionalFormatting sqref="E52:E55 E60:E62">
    <cfRule type="expression" dxfId="3644" priority="1626" stopIfTrue="1">
      <formula>OR(RIGHT($A52,2)="00",LEFT($B52,5)="Total")</formula>
    </cfRule>
  </conditionalFormatting>
  <conditionalFormatting sqref="E52:E55 E60:E62">
    <cfRule type="expression" dxfId="3643" priority="1625" stopIfTrue="1">
      <formula>OR(RIGHT(#REF!,2)="00",LEFT($B52,5)="Total")</formula>
    </cfRule>
  </conditionalFormatting>
  <conditionalFormatting sqref="E52:E55 E60:E62">
    <cfRule type="expression" dxfId="3642" priority="1624" stopIfTrue="1">
      <formula>OR(RIGHT($A52,2)="00",LEFT($B52,5)="Total")</formula>
    </cfRule>
  </conditionalFormatting>
  <conditionalFormatting sqref="E52:E55 E60:E62">
    <cfRule type="expression" dxfId="3641" priority="1623" stopIfTrue="1">
      <formula>OR(RIGHT(#REF!,2)="00",LEFT($B52,5)="Total")</formula>
    </cfRule>
  </conditionalFormatting>
  <conditionalFormatting sqref="E52:E55 E60:E62">
    <cfRule type="expression" dxfId="3640" priority="1622" stopIfTrue="1">
      <formula>OR(RIGHT($A52,2)="00",LEFT($B52,5)="Total")</formula>
    </cfRule>
  </conditionalFormatting>
  <conditionalFormatting sqref="E52:E55 E60:E62">
    <cfRule type="expression" dxfId="3639" priority="1621" stopIfTrue="1">
      <formula>OR(RIGHT(#REF!,2)="00",LEFT($B52,5)="Total")</formula>
    </cfRule>
  </conditionalFormatting>
  <conditionalFormatting sqref="E52:E55 E60:E62">
    <cfRule type="expression" dxfId="3638" priority="1620" stopIfTrue="1">
      <formula>OR(RIGHT($A52,2)="00",LEFT($B52,5)="Total")</formula>
    </cfRule>
  </conditionalFormatting>
  <conditionalFormatting sqref="E52:E55 E60:E62">
    <cfRule type="expression" dxfId="3637" priority="1619" stopIfTrue="1">
      <formula>OR(RIGHT(#REF!,2)="00",LEFT($B52,5)="Total")</formula>
    </cfRule>
  </conditionalFormatting>
  <conditionalFormatting sqref="E52:E55 E60:E62">
    <cfRule type="expression" dxfId="3636" priority="1618" stopIfTrue="1">
      <formula>OR(RIGHT($A52,2)="00",LEFT($B52,5)="Total")</formula>
    </cfRule>
  </conditionalFormatting>
  <conditionalFormatting sqref="E56">
    <cfRule type="expression" dxfId="3635" priority="1617" stopIfTrue="1">
      <formula>OR(RIGHT(#REF!,2)="00",LEFT($B56,5)="Total")</formula>
    </cfRule>
  </conditionalFormatting>
  <conditionalFormatting sqref="E56">
    <cfRule type="expression" dxfId="3634" priority="1616" stopIfTrue="1">
      <formula>OR(RIGHT($A56,2)="00",LEFT($B56,5)="Total")</formula>
    </cfRule>
  </conditionalFormatting>
  <conditionalFormatting sqref="E56">
    <cfRule type="expression" dxfId="3633" priority="1615" stopIfTrue="1">
      <formula>OR(RIGHT(#REF!,2)="00",LEFT($B56,5)="Total")</formula>
    </cfRule>
  </conditionalFormatting>
  <conditionalFormatting sqref="E56">
    <cfRule type="expression" dxfId="3632" priority="1614" stopIfTrue="1">
      <formula>OR(RIGHT($A56,2)="00",LEFT($B56,5)="Total")</formula>
    </cfRule>
  </conditionalFormatting>
  <conditionalFormatting sqref="E56">
    <cfRule type="expression" dxfId="3631" priority="1613" stopIfTrue="1">
      <formula>OR(RIGHT(#REF!,2)="00",LEFT($B56,5)="Total")</formula>
    </cfRule>
  </conditionalFormatting>
  <conditionalFormatting sqref="E56">
    <cfRule type="expression" dxfId="3630" priority="1612" stopIfTrue="1">
      <formula>OR(RIGHT($A56,2)="00",LEFT($B56,5)="Total")</formula>
    </cfRule>
  </conditionalFormatting>
  <conditionalFormatting sqref="E56">
    <cfRule type="expression" dxfId="3629" priority="1611" stopIfTrue="1">
      <formula>OR(RIGHT(#REF!,2)="00",LEFT($B56,5)="Total")</formula>
    </cfRule>
  </conditionalFormatting>
  <conditionalFormatting sqref="E56">
    <cfRule type="expression" dxfId="3628" priority="1610" stopIfTrue="1">
      <formula>OR(RIGHT($A56,2)="00",LEFT($B56,5)="Total")</formula>
    </cfRule>
  </conditionalFormatting>
  <conditionalFormatting sqref="E56">
    <cfRule type="expression" dxfId="3627" priority="1609" stopIfTrue="1">
      <formula>OR(RIGHT(#REF!,2)="00",LEFT($B56,5)="Total")</formula>
    </cfRule>
  </conditionalFormatting>
  <conditionalFormatting sqref="E56">
    <cfRule type="expression" dxfId="3626" priority="1608" stopIfTrue="1">
      <formula>OR(RIGHT($A56,2)="00",LEFT($B56,5)="Total")</formula>
    </cfRule>
  </conditionalFormatting>
  <conditionalFormatting sqref="E56">
    <cfRule type="expression" dxfId="3625" priority="1607" stopIfTrue="1">
      <formula>OR(RIGHT(#REF!,2)="00",LEFT($B56,5)="Total")</formula>
    </cfRule>
  </conditionalFormatting>
  <conditionalFormatting sqref="E56">
    <cfRule type="expression" dxfId="3624" priority="1606" stopIfTrue="1">
      <formula>OR(RIGHT($A56,2)="00",LEFT($B56,5)="Total")</formula>
    </cfRule>
  </conditionalFormatting>
  <conditionalFormatting sqref="E56">
    <cfRule type="expression" dxfId="3623" priority="1605" stopIfTrue="1">
      <formula>OR(RIGHT(#REF!,2)="00",LEFT($B56,5)="Total")</formula>
    </cfRule>
  </conditionalFormatting>
  <conditionalFormatting sqref="E56">
    <cfRule type="expression" dxfId="3622" priority="1604" stopIfTrue="1">
      <formula>OR(RIGHT($A56,2)="00",LEFT($B56,5)="Total")</formula>
    </cfRule>
  </conditionalFormatting>
  <conditionalFormatting sqref="E56">
    <cfRule type="expression" dxfId="3621" priority="1603" stopIfTrue="1">
      <formula>OR(RIGHT(#REF!,2)="00",LEFT($B56,5)="Total")</formula>
    </cfRule>
  </conditionalFormatting>
  <conditionalFormatting sqref="E56">
    <cfRule type="expression" dxfId="3620" priority="1602" stopIfTrue="1">
      <formula>OR(RIGHT($A56,2)="00",LEFT($B56,5)="Total")</formula>
    </cfRule>
  </conditionalFormatting>
  <conditionalFormatting sqref="E57">
    <cfRule type="expression" dxfId="3619" priority="1601" stopIfTrue="1">
      <formula>OR(RIGHT(#REF!,2)="00",LEFT($B57,5)="Total")</formula>
    </cfRule>
  </conditionalFormatting>
  <conditionalFormatting sqref="E57">
    <cfRule type="expression" dxfId="3618" priority="1600" stopIfTrue="1">
      <formula>OR(RIGHT($A57,2)="00",LEFT($B57,5)="Total")</formula>
    </cfRule>
  </conditionalFormatting>
  <conditionalFormatting sqref="E57">
    <cfRule type="expression" dxfId="3617" priority="1599" stopIfTrue="1">
      <formula>OR(RIGHT(#REF!,2)="00",LEFT($B57,5)="Total")</formula>
    </cfRule>
  </conditionalFormatting>
  <conditionalFormatting sqref="E57">
    <cfRule type="expression" dxfId="3616" priority="1598" stopIfTrue="1">
      <formula>OR(RIGHT($A57,2)="00",LEFT($B57,5)="Total")</formula>
    </cfRule>
  </conditionalFormatting>
  <conditionalFormatting sqref="E57">
    <cfRule type="expression" dxfId="3615" priority="1597" stopIfTrue="1">
      <formula>OR(RIGHT(#REF!,2)="00",LEFT($B57,5)="Total")</formula>
    </cfRule>
  </conditionalFormatting>
  <conditionalFormatting sqref="E57">
    <cfRule type="expression" dxfId="3614" priority="1596" stopIfTrue="1">
      <formula>OR(RIGHT($A57,2)="00",LEFT($B57,5)="Total")</formula>
    </cfRule>
  </conditionalFormatting>
  <conditionalFormatting sqref="E57">
    <cfRule type="expression" dxfId="3613" priority="1595" stopIfTrue="1">
      <formula>OR(RIGHT(#REF!,2)="00",LEFT($B57,5)="Total")</formula>
    </cfRule>
  </conditionalFormatting>
  <conditionalFormatting sqref="E57">
    <cfRule type="expression" dxfId="3612" priority="1594" stopIfTrue="1">
      <formula>OR(RIGHT($A57,2)="00",LEFT($B57,5)="Total")</formula>
    </cfRule>
  </conditionalFormatting>
  <conditionalFormatting sqref="E57">
    <cfRule type="expression" dxfId="3611" priority="1593" stopIfTrue="1">
      <formula>OR(RIGHT(#REF!,2)="00",LEFT($B57,5)="Total")</formula>
    </cfRule>
  </conditionalFormatting>
  <conditionalFormatting sqref="E57">
    <cfRule type="expression" dxfId="3610" priority="1592" stopIfTrue="1">
      <formula>OR(RIGHT($A57,2)="00",LEFT($B57,5)="Total")</formula>
    </cfRule>
  </conditionalFormatting>
  <conditionalFormatting sqref="E57">
    <cfRule type="expression" dxfId="3609" priority="1591" stopIfTrue="1">
      <formula>OR(RIGHT(#REF!,2)="00",LEFT($B57,5)="Total")</formula>
    </cfRule>
  </conditionalFormatting>
  <conditionalFormatting sqref="E57">
    <cfRule type="expression" dxfId="3608" priority="1590" stopIfTrue="1">
      <formula>OR(RIGHT($A57,2)="00",LEFT($B57,5)="Total")</formula>
    </cfRule>
  </conditionalFormatting>
  <conditionalFormatting sqref="E57">
    <cfRule type="expression" dxfId="3607" priority="1589" stopIfTrue="1">
      <formula>OR(RIGHT(#REF!,2)="00",LEFT($B57,5)="Total")</formula>
    </cfRule>
  </conditionalFormatting>
  <conditionalFormatting sqref="E57">
    <cfRule type="expression" dxfId="3606" priority="1588" stopIfTrue="1">
      <formula>OR(RIGHT($A57,2)="00",LEFT($B57,5)="Total")</formula>
    </cfRule>
  </conditionalFormatting>
  <conditionalFormatting sqref="E57">
    <cfRule type="expression" dxfId="3605" priority="1587" stopIfTrue="1">
      <formula>OR(RIGHT(#REF!,2)="00",LEFT($B57,5)="Total")</formula>
    </cfRule>
  </conditionalFormatting>
  <conditionalFormatting sqref="E57">
    <cfRule type="expression" dxfId="3604" priority="1586" stopIfTrue="1">
      <formula>OR(RIGHT($A57,2)="00",LEFT($B57,5)="Total")</formula>
    </cfRule>
  </conditionalFormatting>
  <conditionalFormatting sqref="E58">
    <cfRule type="expression" dxfId="3603" priority="1585" stopIfTrue="1">
      <formula>OR(RIGHT(#REF!,2)="00",LEFT($B58,5)="Total")</formula>
    </cfRule>
  </conditionalFormatting>
  <conditionalFormatting sqref="E58">
    <cfRule type="expression" dxfId="3602" priority="1584" stopIfTrue="1">
      <formula>OR(RIGHT($A58,2)="00",LEFT($B58,5)="Total")</formula>
    </cfRule>
  </conditionalFormatting>
  <conditionalFormatting sqref="E58">
    <cfRule type="expression" dxfId="3601" priority="1583" stopIfTrue="1">
      <formula>OR(RIGHT(#REF!,2)="00",LEFT($B58,5)="Total")</formula>
    </cfRule>
  </conditionalFormatting>
  <conditionalFormatting sqref="E58">
    <cfRule type="expression" dxfId="3600" priority="1582" stopIfTrue="1">
      <formula>OR(RIGHT($A58,2)="00",LEFT($B58,5)="Total")</formula>
    </cfRule>
  </conditionalFormatting>
  <conditionalFormatting sqref="E58">
    <cfRule type="expression" dxfId="3599" priority="1581" stopIfTrue="1">
      <formula>OR(RIGHT(#REF!,2)="00",LEFT($B58,5)="Total")</formula>
    </cfRule>
  </conditionalFormatting>
  <conditionalFormatting sqref="E58">
    <cfRule type="expression" dxfId="3598" priority="1580" stopIfTrue="1">
      <formula>OR(RIGHT($A58,2)="00",LEFT($B58,5)="Total")</formula>
    </cfRule>
  </conditionalFormatting>
  <conditionalFormatting sqref="E58">
    <cfRule type="expression" dxfId="3597" priority="1579" stopIfTrue="1">
      <formula>OR(RIGHT(#REF!,2)="00",LEFT($B58,5)="Total")</formula>
    </cfRule>
  </conditionalFormatting>
  <conditionalFormatting sqref="E58">
    <cfRule type="expression" dxfId="3596" priority="1578" stopIfTrue="1">
      <formula>OR(RIGHT($A58,2)="00",LEFT($B58,5)="Total")</formula>
    </cfRule>
  </conditionalFormatting>
  <conditionalFormatting sqref="E58">
    <cfRule type="expression" dxfId="3595" priority="1577" stopIfTrue="1">
      <formula>OR(RIGHT(#REF!,2)="00",LEFT($B58,5)="Total")</formula>
    </cfRule>
  </conditionalFormatting>
  <conditionalFormatting sqref="E58">
    <cfRule type="expression" dxfId="3594" priority="1576" stopIfTrue="1">
      <formula>OR(RIGHT($A58,2)="00",LEFT($B58,5)="Total")</formula>
    </cfRule>
  </conditionalFormatting>
  <conditionalFormatting sqref="E58">
    <cfRule type="expression" dxfId="3593" priority="1575" stopIfTrue="1">
      <formula>OR(RIGHT(#REF!,2)="00",LEFT($B58,5)="Total")</formula>
    </cfRule>
  </conditionalFormatting>
  <conditionalFormatting sqref="E58">
    <cfRule type="expression" dxfId="3592" priority="1574" stopIfTrue="1">
      <formula>OR(RIGHT($A58,2)="00",LEFT($B58,5)="Total")</formula>
    </cfRule>
  </conditionalFormatting>
  <conditionalFormatting sqref="E58">
    <cfRule type="expression" dxfId="3591" priority="1573" stopIfTrue="1">
      <formula>OR(RIGHT(#REF!,2)="00",LEFT($B58,5)="Total")</formula>
    </cfRule>
  </conditionalFormatting>
  <conditionalFormatting sqref="E58">
    <cfRule type="expression" dxfId="3590" priority="1572" stopIfTrue="1">
      <formula>OR(RIGHT($A58,2)="00",LEFT($B58,5)="Total")</formula>
    </cfRule>
  </conditionalFormatting>
  <conditionalFormatting sqref="E58">
    <cfRule type="expression" dxfId="3589" priority="1571" stopIfTrue="1">
      <formula>OR(RIGHT(#REF!,2)="00",LEFT($B58,5)="Total")</formula>
    </cfRule>
  </conditionalFormatting>
  <conditionalFormatting sqref="E58">
    <cfRule type="expression" dxfId="3588" priority="1570" stopIfTrue="1">
      <formula>OR(RIGHT($A58,2)="00",LEFT($B58,5)="Total")</formula>
    </cfRule>
  </conditionalFormatting>
  <conditionalFormatting sqref="E59">
    <cfRule type="expression" dxfId="3587" priority="1569" stopIfTrue="1">
      <formula>OR(RIGHT(#REF!,2)="00",LEFT($B59,5)="Total")</formula>
    </cfRule>
  </conditionalFormatting>
  <conditionalFormatting sqref="E59">
    <cfRule type="expression" dxfId="3586" priority="1568" stopIfTrue="1">
      <formula>OR(RIGHT($A59,2)="00",LEFT($B59,5)="Total")</formula>
    </cfRule>
  </conditionalFormatting>
  <conditionalFormatting sqref="E59">
    <cfRule type="expression" dxfId="3585" priority="1567" stopIfTrue="1">
      <formula>OR(RIGHT(#REF!,2)="00",LEFT($B59,5)="Total")</formula>
    </cfRule>
  </conditionalFormatting>
  <conditionalFormatting sqref="E59">
    <cfRule type="expression" dxfId="3584" priority="1566" stopIfTrue="1">
      <formula>OR(RIGHT($A59,2)="00",LEFT($B59,5)="Total")</formula>
    </cfRule>
  </conditionalFormatting>
  <conditionalFormatting sqref="E59">
    <cfRule type="expression" dxfId="3583" priority="1565" stopIfTrue="1">
      <formula>OR(RIGHT(#REF!,2)="00",LEFT($B59,5)="Total")</formula>
    </cfRule>
  </conditionalFormatting>
  <conditionalFormatting sqref="E59">
    <cfRule type="expression" dxfId="3582" priority="1564" stopIfTrue="1">
      <formula>OR(RIGHT($A59,2)="00",LEFT($B59,5)="Total")</formula>
    </cfRule>
  </conditionalFormatting>
  <conditionalFormatting sqref="E59">
    <cfRule type="expression" dxfId="3581" priority="1563" stopIfTrue="1">
      <formula>OR(RIGHT(#REF!,2)="00",LEFT($B59,5)="Total")</formula>
    </cfRule>
  </conditionalFormatting>
  <conditionalFormatting sqref="E59">
    <cfRule type="expression" dxfId="3580" priority="1562" stopIfTrue="1">
      <formula>OR(RIGHT($A59,2)="00",LEFT($B59,5)="Total")</formula>
    </cfRule>
  </conditionalFormatting>
  <conditionalFormatting sqref="E59">
    <cfRule type="expression" dxfId="3579" priority="1561" stopIfTrue="1">
      <formula>OR(RIGHT(#REF!,2)="00",LEFT($B59,5)="Total")</formula>
    </cfRule>
  </conditionalFormatting>
  <conditionalFormatting sqref="E59">
    <cfRule type="expression" dxfId="3578" priority="1560" stopIfTrue="1">
      <formula>OR(RIGHT($A59,2)="00",LEFT($B59,5)="Total")</formula>
    </cfRule>
  </conditionalFormatting>
  <conditionalFormatting sqref="E59">
    <cfRule type="expression" dxfId="3577" priority="1559" stopIfTrue="1">
      <formula>OR(RIGHT(#REF!,2)="00",LEFT($B59,5)="Total")</formula>
    </cfRule>
  </conditionalFormatting>
  <conditionalFormatting sqref="E59">
    <cfRule type="expression" dxfId="3576" priority="1558" stopIfTrue="1">
      <formula>OR(RIGHT($A59,2)="00",LEFT($B59,5)="Total")</formula>
    </cfRule>
  </conditionalFormatting>
  <conditionalFormatting sqref="E59">
    <cfRule type="expression" dxfId="3575" priority="1557" stopIfTrue="1">
      <formula>OR(RIGHT(#REF!,2)="00",LEFT($B59,5)="Total")</formula>
    </cfRule>
  </conditionalFormatting>
  <conditionalFormatting sqref="E59">
    <cfRule type="expression" dxfId="3574" priority="1556" stopIfTrue="1">
      <formula>OR(RIGHT($A59,2)="00",LEFT($B59,5)="Total")</formula>
    </cfRule>
  </conditionalFormatting>
  <conditionalFormatting sqref="E59">
    <cfRule type="expression" dxfId="3573" priority="1555" stopIfTrue="1">
      <formula>OR(RIGHT(#REF!,2)="00",LEFT($B59,5)="Total")</formula>
    </cfRule>
  </conditionalFormatting>
  <conditionalFormatting sqref="E59">
    <cfRule type="expression" dxfId="3572" priority="1554" stopIfTrue="1">
      <formula>OR(RIGHT($A59,2)="00",LEFT($B59,5)="Total")</formula>
    </cfRule>
  </conditionalFormatting>
  <conditionalFormatting sqref="E60">
    <cfRule type="expression" dxfId="3571" priority="1553" stopIfTrue="1">
      <formula>OR(RIGHT(#REF!,2)="00",LEFT($B60,5)="Total")</formula>
    </cfRule>
  </conditionalFormatting>
  <conditionalFormatting sqref="E60">
    <cfRule type="expression" dxfId="3570" priority="1552" stopIfTrue="1">
      <formula>OR(RIGHT($A60,2)="00",LEFT($B60,5)="Total")</formula>
    </cfRule>
  </conditionalFormatting>
  <conditionalFormatting sqref="E60">
    <cfRule type="expression" dxfId="3569" priority="1551" stopIfTrue="1">
      <formula>OR(RIGHT(#REF!,2)="00",LEFT($B60,5)="Total")</formula>
    </cfRule>
  </conditionalFormatting>
  <conditionalFormatting sqref="E60">
    <cfRule type="expression" dxfId="3568" priority="1550" stopIfTrue="1">
      <formula>OR(RIGHT($A60,2)="00",LEFT($B60,5)="Total")</formula>
    </cfRule>
  </conditionalFormatting>
  <conditionalFormatting sqref="E60">
    <cfRule type="expression" dxfId="3567" priority="1549" stopIfTrue="1">
      <formula>OR(RIGHT(#REF!,2)="00",LEFT($B60,5)="Total")</formula>
    </cfRule>
  </conditionalFormatting>
  <conditionalFormatting sqref="E60">
    <cfRule type="expression" dxfId="3566" priority="1548" stopIfTrue="1">
      <formula>OR(RIGHT($A60,2)="00",LEFT($B60,5)="Total")</formula>
    </cfRule>
  </conditionalFormatting>
  <conditionalFormatting sqref="E60">
    <cfRule type="expression" dxfId="3565" priority="1547" stopIfTrue="1">
      <formula>OR(RIGHT(#REF!,2)="00",LEFT($B60,5)="Total")</formula>
    </cfRule>
  </conditionalFormatting>
  <conditionalFormatting sqref="E60">
    <cfRule type="expression" dxfId="3564" priority="1546" stopIfTrue="1">
      <formula>OR(RIGHT($A60,2)="00",LEFT($B60,5)="Total")</formula>
    </cfRule>
  </conditionalFormatting>
  <conditionalFormatting sqref="E60">
    <cfRule type="expression" dxfId="3563" priority="1545" stopIfTrue="1">
      <formula>OR(RIGHT(#REF!,2)="00",LEFT($B60,5)="Total")</formula>
    </cfRule>
  </conditionalFormatting>
  <conditionalFormatting sqref="E60">
    <cfRule type="expression" dxfId="3562" priority="1544" stopIfTrue="1">
      <formula>OR(RIGHT($A60,2)="00",LEFT($B60,5)="Total")</formula>
    </cfRule>
  </conditionalFormatting>
  <conditionalFormatting sqref="E60">
    <cfRule type="expression" dxfId="3561" priority="1543" stopIfTrue="1">
      <formula>OR(RIGHT(#REF!,2)="00",LEFT($B60,5)="Total")</formula>
    </cfRule>
  </conditionalFormatting>
  <conditionalFormatting sqref="E60">
    <cfRule type="expression" dxfId="3560" priority="1542" stopIfTrue="1">
      <formula>OR(RIGHT($A60,2)="00",LEFT($B60,5)="Total")</formula>
    </cfRule>
  </conditionalFormatting>
  <conditionalFormatting sqref="E60">
    <cfRule type="expression" dxfId="3559" priority="1541" stopIfTrue="1">
      <formula>OR(RIGHT(#REF!,2)="00",LEFT($B60,5)="Total")</formula>
    </cfRule>
  </conditionalFormatting>
  <conditionalFormatting sqref="E60">
    <cfRule type="expression" dxfId="3558" priority="1540" stopIfTrue="1">
      <formula>OR(RIGHT($A60,2)="00",LEFT($B60,5)="Total")</formula>
    </cfRule>
  </conditionalFormatting>
  <conditionalFormatting sqref="E60">
    <cfRule type="expression" dxfId="3557" priority="1539" stopIfTrue="1">
      <formula>OR(RIGHT(#REF!,2)="00",LEFT($B60,5)="Total")</formula>
    </cfRule>
  </conditionalFormatting>
  <conditionalFormatting sqref="E60">
    <cfRule type="expression" dxfId="3556" priority="1538" stopIfTrue="1">
      <formula>OR(RIGHT($A60,2)="00",LEFT($B60,5)="Total")</formula>
    </cfRule>
  </conditionalFormatting>
  <conditionalFormatting sqref="E61">
    <cfRule type="expression" dxfId="3555" priority="1537" stopIfTrue="1">
      <formula>OR(RIGHT(#REF!,2)="00",LEFT($B61,5)="Total")</formula>
    </cfRule>
  </conditionalFormatting>
  <conditionalFormatting sqref="E61">
    <cfRule type="expression" dxfId="3554" priority="1536" stopIfTrue="1">
      <formula>OR(RIGHT($A61,2)="00",LEFT($B61,5)="Total")</formula>
    </cfRule>
  </conditionalFormatting>
  <conditionalFormatting sqref="E61">
    <cfRule type="expression" dxfId="3553" priority="1535" stopIfTrue="1">
      <formula>OR(RIGHT(#REF!,2)="00",LEFT($B61,5)="Total")</formula>
    </cfRule>
  </conditionalFormatting>
  <conditionalFormatting sqref="E61">
    <cfRule type="expression" dxfId="3552" priority="1534" stopIfTrue="1">
      <formula>OR(RIGHT($A61,2)="00",LEFT($B61,5)="Total")</formula>
    </cfRule>
  </conditionalFormatting>
  <conditionalFormatting sqref="E61">
    <cfRule type="expression" dxfId="3551" priority="1533" stopIfTrue="1">
      <formula>OR(RIGHT(#REF!,2)="00",LEFT($B61,5)="Total")</formula>
    </cfRule>
  </conditionalFormatting>
  <conditionalFormatting sqref="E61">
    <cfRule type="expression" dxfId="3550" priority="1532" stopIfTrue="1">
      <formula>OR(RIGHT($A61,2)="00",LEFT($B61,5)="Total")</formula>
    </cfRule>
  </conditionalFormatting>
  <conditionalFormatting sqref="E61">
    <cfRule type="expression" dxfId="3549" priority="1531" stopIfTrue="1">
      <formula>OR(RIGHT(#REF!,2)="00",LEFT($B61,5)="Total")</formula>
    </cfRule>
  </conditionalFormatting>
  <conditionalFormatting sqref="E61">
    <cfRule type="expression" dxfId="3548" priority="1530" stopIfTrue="1">
      <formula>OR(RIGHT($A61,2)="00",LEFT($B61,5)="Total")</formula>
    </cfRule>
  </conditionalFormatting>
  <conditionalFormatting sqref="E61">
    <cfRule type="expression" dxfId="3547" priority="1529" stopIfTrue="1">
      <formula>OR(RIGHT(#REF!,2)="00",LEFT($B61,5)="Total")</formula>
    </cfRule>
  </conditionalFormatting>
  <conditionalFormatting sqref="E61">
    <cfRule type="expression" dxfId="3546" priority="1528" stopIfTrue="1">
      <formula>OR(RIGHT($A61,2)="00",LEFT($B61,5)="Total")</formula>
    </cfRule>
  </conditionalFormatting>
  <conditionalFormatting sqref="E61">
    <cfRule type="expression" dxfId="3545" priority="1527" stopIfTrue="1">
      <formula>OR(RIGHT(#REF!,2)="00",LEFT($B61,5)="Total")</formula>
    </cfRule>
  </conditionalFormatting>
  <conditionalFormatting sqref="E61">
    <cfRule type="expression" dxfId="3544" priority="1526" stopIfTrue="1">
      <formula>OR(RIGHT($A61,2)="00",LEFT($B61,5)="Total")</formula>
    </cfRule>
  </conditionalFormatting>
  <conditionalFormatting sqref="E61">
    <cfRule type="expression" dxfId="3543" priority="1525" stopIfTrue="1">
      <formula>OR(RIGHT(#REF!,2)="00",LEFT($B61,5)="Total")</formula>
    </cfRule>
  </conditionalFormatting>
  <conditionalFormatting sqref="E61">
    <cfRule type="expression" dxfId="3542" priority="1524" stopIfTrue="1">
      <formula>OR(RIGHT($A61,2)="00",LEFT($B61,5)="Total")</formula>
    </cfRule>
  </conditionalFormatting>
  <conditionalFormatting sqref="E61">
    <cfRule type="expression" dxfId="3541" priority="1523" stopIfTrue="1">
      <formula>OR(RIGHT(#REF!,2)="00",LEFT($B61,5)="Total")</formula>
    </cfRule>
  </conditionalFormatting>
  <conditionalFormatting sqref="E61">
    <cfRule type="expression" dxfId="3540" priority="1522" stopIfTrue="1">
      <formula>OR(RIGHT($A61,2)="00",LEFT($B61,5)="Total")</formula>
    </cfRule>
  </conditionalFormatting>
  <conditionalFormatting sqref="E62">
    <cfRule type="expression" dxfId="3539" priority="1521" stopIfTrue="1">
      <formula>OR(RIGHT(#REF!,2)="00",LEFT($B62,5)="Total")</formula>
    </cfRule>
  </conditionalFormatting>
  <conditionalFormatting sqref="E62">
    <cfRule type="expression" dxfId="3538" priority="1520" stopIfTrue="1">
      <formula>OR(RIGHT($A62,2)="00",LEFT($B62,5)="Total")</formula>
    </cfRule>
  </conditionalFormatting>
  <conditionalFormatting sqref="E62">
    <cfRule type="expression" dxfId="3537" priority="1519" stopIfTrue="1">
      <formula>OR(RIGHT(#REF!,2)="00",LEFT($B62,5)="Total")</formula>
    </cfRule>
  </conditionalFormatting>
  <conditionalFormatting sqref="E62">
    <cfRule type="expression" dxfId="3536" priority="1518" stopIfTrue="1">
      <formula>OR(RIGHT($A62,2)="00",LEFT($B62,5)="Total")</formula>
    </cfRule>
  </conditionalFormatting>
  <conditionalFormatting sqref="E62">
    <cfRule type="expression" dxfId="3535" priority="1517" stopIfTrue="1">
      <formula>OR(RIGHT(#REF!,2)="00",LEFT($B62,5)="Total")</formula>
    </cfRule>
  </conditionalFormatting>
  <conditionalFormatting sqref="E62">
    <cfRule type="expression" dxfId="3534" priority="1516" stopIfTrue="1">
      <formula>OR(RIGHT($A62,2)="00",LEFT($B62,5)="Total")</formula>
    </cfRule>
  </conditionalFormatting>
  <conditionalFormatting sqref="E62">
    <cfRule type="expression" dxfId="3533" priority="1515" stopIfTrue="1">
      <formula>OR(RIGHT(#REF!,2)="00",LEFT($B62,5)="Total")</formula>
    </cfRule>
  </conditionalFormatting>
  <conditionalFormatting sqref="E62">
    <cfRule type="expression" dxfId="3532" priority="1514" stopIfTrue="1">
      <formula>OR(RIGHT($A62,2)="00",LEFT($B62,5)="Total")</formula>
    </cfRule>
  </conditionalFormatting>
  <conditionalFormatting sqref="E62">
    <cfRule type="expression" dxfId="3531" priority="1513" stopIfTrue="1">
      <formula>OR(RIGHT(#REF!,2)="00",LEFT($B62,5)="Total")</formula>
    </cfRule>
  </conditionalFormatting>
  <conditionalFormatting sqref="E62">
    <cfRule type="expression" dxfId="3530" priority="1512" stopIfTrue="1">
      <formula>OR(RIGHT($A62,2)="00",LEFT($B62,5)="Total")</formula>
    </cfRule>
  </conditionalFormatting>
  <conditionalFormatting sqref="E62">
    <cfRule type="expression" dxfId="3529" priority="1511" stopIfTrue="1">
      <formula>OR(RIGHT(#REF!,2)="00",LEFT($B62,5)="Total")</formula>
    </cfRule>
  </conditionalFormatting>
  <conditionalFormatting sqref="E62">
    <cfRule type="expression" dxfId="3528" priority="1510" stopIfTrue="1">
      <formula>OR(RIGHT($A62,2)="00",LEFT($B62,5)="Total")</formula>
    </cfRule>
  </conditionalFormatting>
  <conditionalFormatting sqref="E62">
    <cfRule type="expression" dxfId="3527" priority="1509" stopIfTrue="1">
      <formula>OR(RIGHT(#REF!,2)="00",LEFT($B62,5)="Total")</formula>
    </cfRule>
  </conditionalFormatting>
  <conditionalFormatting sqref="E62">
    <cfRule type="expression" dxfId="3526" priority="1508" stopIfTrue="1">
      <formula>OR(RIGHT($A62,2)="00",LEFT($B62,5)="Total")</formula>
    </cfRule>
  </conditionalFormatting>
  <conditionalFormatting sqref="E62">
    <cfRule type="expression" dxfId="3525" priority="1507" stopIfTrue="1">
      <formula>OR(RIGHT(#REF!,2)="00",LEFT($B62,5)="Total")</formula>
    </cfRule>
  </conditionalFormatting>
  <conditionalFormatting sqref="E62">
    <cfRule type="expression" dxfId="3524" priority="1506" stopIfTrue="1">
      <formula>OR(RIGHT($A62,2)="00",LEFT($B62,5)="Total")</formula>
    </cfRule>
  </conditionalFormatting>
  <conditionalFormatting sqref="E60">
    <cfRule type="expression" dxfId="3523" priority="1505" stopIfTrue="1">
      <formula>OR(RIGHT(#REF!,2)="00",LEFT($B60,5)="Total")</formula>
    </cfRule>
  </conditionalFormatting>
  <conditionalFormatting sqref="E60">
    <cfRule type="expression" dxfId="3522" priority="1504" stopIfTrue="1">
      <formula>OR(RIGHT($A60,2)="00",LEFT($B60,5)="Total")</formula>
    </cfRule>
  </conditionalFormatting>
  <conditionalFormatting sqref="E60">
    <cfRule type="expression" dxfId="3521" priority="1503" stopIfTrue="1">
      <formula>OR(RIGHT(#REF!,2)="00",LEFT($B60,5)="Total")</formula>
    </cfRule>
  </conditionalFormatting>
  <conditionalFormatting sqref="E60">
    <cfRule type="expression" dxfId="3520" priority="1502" stopIfTrue="1">
      <formula>OR(RIGHT($A60,2)="00",LEFT($B60,5)="Total")</formula>
    </cfRule>
  </conditionalFormatting>
  <conditionalFormatting sqref="E60">
    <cfRule type="expression" dxfId="3519" priority="1501" stopIfTrue="1">
      <formula>OR(RIGHT(#REF!,2)="00",LEFT($B60,5)="Total")</formula>
    </cfRule>
  </conditionalFormatting>
  <conditionalFormatting sqref="E60">
    <cfRule type="expression" dxfId="3518" priority="1500" stopIfTrue="1">
      <formula>OR(RIGHT($A60,2)="00",LEFT($B60,5)="Total")</formula>
    </cfRule>
  </conditionalFormatting>
  <conditionalFormatting sqref="E60">
    <cfRule type="expression" dxfId="3517" priority="1499" stopIfTrue="1">
      <formula>OR(RIGHT(#REF!,2)="00",LEFT($B60,5)="Total")</formula>
    </cfRule>
  </conditionalFormatting>
  <conditionalFormatting sqref="E60">
    <cfRule type="expression" dxfId="3516" priority="1498" stopIfTrue="1">
      <formula>OR(RIGHT($A60,2)="00",LEFT($B60,5)="Total")</formula>
    </cfRule>
  </conditionalFormatting>
  <conditionalFormatting sqref="E60">
    <cfRule type="expression" dxfId="3515" priority="1497" stopIfTrue="1">
      <formula>OR(RIGHT(#REF!,2)="00",LEFT($B60,5)="Total")</formula>
    </cfRule>
  </conditionalFormatting>
  <conditionalFormatting sqref="E60">
    <cfRule type="expression" dxfId="3514" priority="1496" stopIfTrue="1">
      <formula>OR(RIGHT($A60,2)="00",LEFT($B60,5)="Total")</formula>
    </cfRule>
  </conditionalFormatting>
  <conditionalFormatting sqref="E60">
    <cfRule type="expression" dxfId="3513" priority="1495" stopIfTrue="1">
      <formula>OR(RIGHT(#REF!,2)="00",LEFT($B60,5)="Total")</formula>
    </cfRule>
  </conditionalFormatting>
  <conditionalFormatting sqref="E60">
    <cfRule type="expression" dxfId="3512" priority="1494" stopIfTrue="1">
      <formula>OR(RIGHT($A60,2)="00",LEFT($B60,5)="Total")</formula>
    </cfRule>
  </conditionalFormatting>
  <conditionalFormatting sqref="E60">
    <cfRule type="expression" dxfId="3511" priority="1493" stopIfTrue="1">
      <formula>OR(RIGHT(#REF!,2)="00",LEFT($B60,5)="Total")</formula>
    </cfRule>
  </conditionalFormatting>
  <conditionalFormatting sqref="E60">
    <cfRule type="expression" dxfId="3510" priority="1492" stopIfTrue="1">
      <formula>OR(RIGHT($A60,2)="00",LEFT($B60,5)="Total")</formula>
    </cfRule>
  </conditionalFormatting>
  <conditionalFormatting sqref="E60">
    <cfRule type="expression" dxfId="3509" priority="1491" stopIfTrue="1">
      <formula>OR(RIGHT(#REF!,2)="00",LEFT($B60,5)="Total")</formula>
    </cfRule>
  </conditionalFormatting>
  <conditionalFormatting sqref="E60">
    <cfRule type="expression" dxfId="3508" priority="1490" stopIfTrue="1">
      <formula>OR(RIGHT($A60,2)="00",LEFT($B60,5)="Total")</formula>
    </cfRule>
  </conditionalFormatting>
  <conditionalFormatting sqref="E60">
    <cfRule type="expression" dxfId="3507" priority="1489" stopIfTrue="1">
      <formula>OR(RIGHT(#REF!,2)="00",LEFT($B60,5)="Total")</formula>
    </cfRule>
  </conditionalFormatting>
  <conditionalFormatting sqref="E60">
    <cfRule type="expression" dxfId="3506" priority="1488" stopIfTrue="1">
      <formula>OR(RIGHT($A60,2)="00",LEFT($B60,5)="Total")</formula>
    </cfRule>
  </conditionalFormatting>
  <conditionalFormatting sqref="E60">
    <cfRule type="expression" dxfId="3505" priority="1487" stopIfTrue="1">
      <formula>OR(RIGHT(#REF!,2)="00",LEFT($B60,5)="Total")</formula>
    </cfRule>
  </conditionalFormatting>
  <conditionalFormatting sqref="E60">
    <cfRule type="expression" dxfId="3504" priority="1486" stopIfTrue="1">
      <formula>OR(RIGHT($A60,2)="00",LEFT($B60,5)="Total")</formula>
    </cfRule>
  </conditionalFormatting>
  <conditionalFormatting sqref="E60">
    <cfRule type="expression" dxfId="3503" priority="1485" stopIfTrue="1">
      <formula>OR(RIGHT(#REF!,2)="00",LEFT($B60,5)="Total")</formula>
    </cfRule>
  </conditionalFormatting>
  <conditionalFormatting sqref="E60">
    <cfRule type="expression" dxfId="3502" priority="1484" stopIfTrue="1">
      <formula>OR(RIGHT($A60,2)="00",LEFT($B60,5)="Total")</formula>
    </cfRule>
  </conditionalFormatting>
  <conditionalFormatting sqref="E60">
    <cfRule type="expression" dxfId="3501" priority="1483" stopIfTrue="1">
      <formula>OR(RIGHT(#REF!,2)="00",LEFT($B60,5)="Total")</formula>
    </cfRule>
  </conditionalFormatting>
  <conditionalFormatting sqref="E60">
    <cfRule type="expression" dxfId="3500" priority="1482" stopIfTrue="1">
      <formula>OR(RIGHT($A60,2)="00",LEFT($B60,5)="Total")</formula>
    </cfRule>
  </conditionalFormatting>
  <conditionalFormatting sqref="E60">
    <cfRule type="expression" dxfId="3499" priority="1481" stopIfTrue="1">
      <formula>OR(RIGHT(#REF!,2)="00",LEFT($B60,5)="Total")</formula>
    </cfRule>
  </conditionalFormatting>
  <conditionalFormatting sqref="E60">
    <cfRule type="expression" dxfId="3498" priority="1480" stopIfTrue="1">
      <formula>OR(RIGHT($A60,2)="00",LEFT($B60,5)="Total")</formula>
    </cfRule>
  </conditionalFormatting>
  <conditionalFormatting sqref="E60">
    <cfRule type="expression" dxfId="3497" priority="1479" stopIfTrue="1">
      <formula>OR(RIGHT(#REF!,2)="00",LEFT($B60,5)="Total")</formula>
    </cfRule>
  </conditionalFormatting>
  <conditionalFormatting sqref="E60">
    <cfRule type="expression" dxfId="3496" priority="1478" stopIfTrue="1">
      <formula>OR(RIGHT($A60,2)="00",LEFT($B60,5)="Total")</formula>
    </cfRule>
  </conditionalFormatting>
  <conditionalFormatting sqref="E60">
    <cfRule type="expression" dxfId="3495" priority="1477" stopIfTrue="1">
      <formula>OR(RIGHT(#REF!,2)="00",LEFT($B60,5)="Total")</formula>
    </cfRule>
  </conditionalFormatting>
  <conditionalFormatting sqref="E60">
    <cfRule type="expression" dxfId="3494" priority="1476" stopIfTrue="1">
      <formula>OR(RIGHT($A60,2)="00",LEFT($B60,5)="Total")</formula>
    </cfRule>
  </conditionalFormatting>
  <conditionalFormatting sqref="E60">
    <cfRule type="expression" dxfId="3493" priority="1475" stopIfTrue="1">
      <formula>OR(RIGHT(#REF!,2)="00",LEFT($B60,5)="Total")</formula>
    </cfRule>
  </conditionalFormatting>
  <conditionalFormatting sqref="E60">
    <cfRule type="expression" dxfId="3492" priority="1474" stopIfTrue="1">
      <formula>OR(RIGHT($A60,2)="00",LEFT($B60,5)="Total")</formula>
    </cfRule>
  </conditionalFormatting>
  <conditionalFormatting sqref="B64:B70 B72:B88">
    <cfRule type="expression" dxfId="3491" priority="1473" stopIfTrue="1">
      <formula>OR(RIGHT($A64,2)="00",$A64="")</formula>
    </cfRule>
  </conditionalFormatting>
  <conditionalFormatting sqref="E64 E72 E81 E83:E85 E87:E88">
    <cfRule type="expression" dxfId="3490" priority="1471" stopIfTrue="1">
      <formula>OR(RIGHT(#REF!,2)="00",LEFT($B64,5)="Total")</formula>
    </cfRule>
  </conditionalFormatting>
  <conditionalFormatting sqref="E64 E72 E81 E83:E85 E87:E88">
    <cfRule type="expression" dxfId="3489" priority="1470" stopIfTrue="1">
      <formula>OR(RIGHT($A64,2)="00",LEFT($B64,5)="Total")</formula>
    </cfRule>
  </conditionalFormatting>
  <conditionalFormatting sqref="E64 E72 E81 E83:E85 E87:E88">
    <cfRule type="expression" dxfId="3488" priority="1469" stopIfTrue="1">
      <formula>OR(RIGHT(#REF!,2)="00",LEFT($B64,5)="Total")</formula>
    </cfRule>
  </conditionalFormatting>
  <conditionalFormatting sqref="E64 E72 E81 E83:E85 E87:E88">
    <cfRule type="expression" dxfId="3487" priority="1468" stopIfTrue="1">
      <formula>OR(RIGHT($A64,2)="00",LEFT($B64,5)="Total")</formula>
    </cfRule>
  </conditionalFormatting>
  <conditionalFormatting sqref="E64 E72 E81 E83:E85 E87:E88">
    <cfRule type="expression" dxfId="3486" priority="1467" stopIfTrue="1">
      <formula>OR(RIGHT(#REF!,2)="00",LEFT($B64,5)="Total")</formula>
    </cfRule>
  </conditionalFormatting>
  <conditionalFormatting sqref="E64 E72 E81 E83:E85 E87:E88">
    <cfRule type="expression" dxfId="3485" priority="1466" stopIfTrue="1">
      <formula>OR(RIGHT($A64,2)="00",LEFT($B64,5)="Total")</formula>
    </cfRule>
  </conditionalFormatting>
  <conditionalFormatting sqref="E64 E72 E81 E83:E85 E87:E88">
    <cfRule type="expression" dxfId="3484" priority="1465" stopIfTrue="1">
      <formula>OR(RIGHT(#REF!,2)="00",LEFT($B64,5)="Total")</formula>
    </cfRule>
  </conditionalFormatting>
  <conditionalFormatting sqref="E64 E72 E81 E83:E85 E87:E88">
    <cfRule type="expression" dxfId="3483" priority="1464" stopIfTrue="1">
      <formula>OR(RIGHT($A64,2)="00",LEFT($B64,5)="Total")</formula>
    </cfRule>
  </conditionalFormatting>
  <conditionalFormatting sqref="E64 E72 E81 E83:E85 E87:E88">
    <cfRule type="expression" dxfId="3482" priority="1463" stopIfTrue="1">
      <formula>OR(RIGHT(#REF!,2)="00",LEFT($B64,5)="Total")</formula>
    </cfRule>
  </conditionalFormatting>
  <conditionalFormatting sqref="E64 E72 E81 E83:E85 E87:E88">
    <cfRule type="expression" dxfId="3481" priority="1462" stopIfTrue="1">
      <formula>OR(RIGHT($A64,2)="00",LEFT($B64,5)="Total")</formula>
    </cfRule>
  </conditionalFormatting>
  <conditionalFormatting sqref="E64 E72 E81 E83:E85 E87:E88">
    <cfRule type="expression" dxfId="3480" priority="1461" stopIfTrue="1">
      <formula>OR(RIGHT(#REF!,2)="00",LEFT($B64,5)="Total")</formula>
    </cfRule>
  </conditionalFormatting>
  <conditionalFormatting sqref="E64 E72 E81 E83:E85 E87:E88">
    <cfRule type="expression" dxfId="3479" priority="1460" stopIfTrue="1">
      <formula>OR(RIGHT($A64,2)="00",LEFT($B64,5)="Total")</formula>
    </cfRule>
  </conditionalFormatting>
  <conditionalFormatting sqref="E64 E72 E81 E83:E85 E87:E88">
    <cfRule type="expression" dxfId="3478" priority="1459" stopIfTrue="1">
      <formula>OR(RIGHT(#REF!,2)="00",LEFT($B64,5)="Total")</formula>
    </cfRule>
  </conditionalFormatting>
  <conditionalFormatting sqref="E64 E72 E81 E83:E85 E87:E88">
    <cfRule type="expression" dxfId="3477" priority="1458" stopIfTrue="1">
      <formula>OR(RIGHT($A64,2)="00",LEFT($B64,5)="Total")</formula>
    </cfRule>
  </conditionalFormatting>
  <conditionalFormatting sqref="E64 E72 E81 E83:E85 E87:E88">
    <cfRule type="expression" dxfId="3476" priority="1457" stopIfTrue="1">
      <formula>OR(RIGHT(#REF!,2)="00",LEFT($B64,5)="Total")</formula>
    </cfRule>
  </conditionalFormatting>
  <conditionalFormatting sqref="E64 E72 E81 E83:E85 E87:E88">
    <cfRule type="expression" dxfId="3475" priority="1456" stopIfTrue="1">
      <formula>OR(RIGHT($A64,2)="00",LEFT($B64,5)="Total")</formula>
    </cfRule>
  </conditionalFormatting>
  <conditionalFormatting sqref="E64 E72 E81 E83:E85 E87:E88">
    <cfRule type="expression" dxfId="3474" priority="1455" stopIfTrue="1">
      <formula>OR(RIGHT(#REF!,2)="00",LEFT($B64,5)="Total")</formula>
    </cfRule>
  </conditionalFormatting>
  <conditionalFormatting sqref="E64 E72 E81 E83:E85 E87:E88">
    <cfRule type="expression" dxfId="3473" priority="1454" stopIfTrue="1">
      <formula>OR(RIGHT($A64,2)="00",LEFT($B64,5)="Total")</formula>
    </cfRule>
  </conditionalFormatting>
  <conditionalFormatting sqref="E64 E72 E81 E83:E85 E87:E88">
    <cfRule type="expression" dxfId="3472" priority="1453" stopIfTrue="1">
      <formula>OR(RIGHT(#REF!,2)="00",LEFT($B64,5)="Total")</formula>
    </cfRule>
  </conditionalFormatting>
  <conditionalFormatting sqref="E64 E72 E81 E83:E85 E87:E88">
    <cfRule type="expression" dxfId="3471" priority="1452" stopIfTrue="1">
      <formula>OR(RIGHT($A64,2)="00",LEFT($B64,5)="Total")</formula>
    </cfRule>
  </conditionalFormatting>
  <conditionalFormatting sqref="E64 E72 E81 E83:E85 E87:E88">
    <cfRule type="expression" dxfId="3470" priority="1451" stopIfTrue="1">
      <formula>OR(RIGHT(#REF!,2)="00",LEFT($B64,5)="Total")</formula>
    </cfRule>
  </conditionalFormatting>
  <conditionalFormatting sqref="E64 E72 E81 E83:E85 E87:E88">
    <cfRule type="expression" dxfId="3469" priority="1450" stopIfTrue="1">
      <formula>OR(RIGHT($A64,2)="00",LEFT($B64,5)="Total")</formula>
    </cfRule>
  </conditionalFormatting>
  <conditionalFormatting sqref="E64 E72 E81 E83:E85 E87:E88">
    <cfRule type="expression" dxfId="3468" priority="1449" stopIfTrue="1">
      <formula>OR(RIGHT(#REF!,2)="00",LEFT($B64,5)="Total")</formula>
    </cfRule>
  </conditionalFormatting>
  <conditionalFormatting sqref="E64 E72 E81 E83:E85 E87:E88">
    <cfRule type="expression" dxfId="3467" priority="1448" stopIfTrue="1">
      <formula>OR(RIGHT($A64,2)="00",LEFT($B64,5)="Total")</formula>
    </cfRule>
  </conditionalFormatting>
  <conditionalFormatting sqref="E64 E72 E81 E83:E85 E87:E88">
    <cfRule type="expression" dxfId="3466" priority="1447" stopIfTrue="1">
      <formula>OR(RIGHT(#REF!,2)="00",LEFT($B64,5)="Total")</formula>
    </cfRule>
  </conditionalFormatting>
  <conditionalFormatting sqref="E64 E72 E81 E83:E85 E87:E88">
    <cfRule type="expression" dxfId="3465" priority="1446" stopIfTrue="1">
      <formula>OR(RIGHT($A64,2)="00",LEFT($B64,5)="Total")</formula>
    </cfRule>
  </conditionalFormatting>
  <conditionalFormatting sqref="E64 E72 E81 E83:E85 E87:E88">
    <cfRule type="expression" dxfId="3464" priority="1445" stopIfTrue="1">
      <formula>OR(RIGHT(#REF!,2)="00",LEFT($B64,5)="Total")</formula>
    </cfRule>
  </conditionalFormatting>
  <conditionalFormatting sqref="E64 E72 E81 E83:E85 E87:E88">
    <cfRule type="expression" dxfId="3463" priority="1444" stopIfTrue="1">
      <formula>OR(RIGHT($A64,2)="00",LEFT($B64,5)="Total")</formula>
    </cfRule>
  </conditionalFormatting>
  <conditionalFormatting sqref="E64 E72 E81 E83:E85 E87:E88">
    <cfRule type="expression" dxfId="3462" priority="1443" stopIfTrue="1">
      <formula>OR(RIGHT(#REF!,2)="00",LEFT($B64,5)="Total")</formula>
    </cfRule>
  </conditionalFormatting>
  <conditionalFormatting sqref="E64 E72 E81 E83:E85 E87:E88">
    <cfRule type="expression" dxfId="3461" priority="1442" stopIfTrue="1">
      <formula>OR(RIGHT($A64,2)="00",LEFT($B64,5)="Total")</formula>
    </cfRule>
  </conditionalFormatting>
  <conditionalFormatting sqref="E64 E72 E81 E83:E85 E87:E88">
    <cfRule type="expression" dxfId="3460" priority="1441" stopIfTrue="1">
      <formula>OR(RIGHT(#REF!,2)="00",LEFT($B64,5)="Total")</formula>
    </cfRule>
  </conditionalFormatting>
  <conditionalFormatting sqref="E64 E72 E81 E83:E85 E87:E88">
    <cfRule type="expression" dxfId="3459" priority="1440" stopIfTrue="1">
      <formula>OR(RIGHT($A64,2)="00",LEFT($B64,5)="Total")</formula>
    </cfRule>
  </conditionalFormatting>
  <conditionalFormatting sqref="E64 E72 E81 E83:E85 E87:E88">
    <cfRule type="expression" dxfId="3458" priority="1439" stopIfTrue="1">
      <formula>OR(RIGHT(#REF!,2)="00",LEFT($B64,5)="Total")</formula>
    </cfRule>
  </conditionalFormatting>
  <conditionalFormatting sqref="E64 E72 E81 E83:E85 E87:E88">
    <cfRule type="expression" dxfId="3457" priority="1438" stopIfTrue="1">
      <formula>OR(RIGHT($A64,2)="00",LEFT($B64,5)="Total")</formula>
    </cfRule>
  </conditionalFormatting>
  <conditionalFormatting sqref="B64">
    <cfRule type="expression" dxfId="3456" priority="1437" stopIfTrue="1">
      <formula>OR(RIGHT($A64,2)="00",$A64="")</formula>
    </cfRule>
  </conditionalFormatting>
  <conditionalFormatting sqref="E64">
    <cfRule type="expression" dxfId="3455" priority="1435" stopIfTrue="1">
      <formula>OR(RIGHT(#REF!,2)="00",LEFT($B64,5)="Total")</formula>
    </cfRule>
  </conditionalFormatting>
  <conditionalFormatting sqref="E64">
    <cfRule type="expression" dxfId="3454" priority="1434" stopIfTrue="1">
      <formula>OR(RIGHT($A64,2)="00",LEFT($B64,5)="Total")</formula>
    </cfRule>
  </conditionalFormatting>
  <conditionalFormatting sqref="B64">
    <cfRule type="expression" dxfId="3453" priority="1433" stopIfTrue="1">
      <formula>OR(RIGHT($A64,2)="00",$A64="")</formula>
    </cfRule>
  </conditionalFormatting>
  <conditionalFormatting sqref="E64">
    <cfRule type="expression" dxfId="3452" priority="1431" stopIfTrue="1">
      <formula>OR(RIGHT(#REF!,2)="00",LEFT($B64,5)="Total")</formula>
    </cfRule>
  </conditionalFormatting>
  <conditionalFormatting sqref="E64">
    <cfRule type="expression" dxfId="3451" priority="1430" stopIfTrue="1">
      <formula>OR(RIGHT(#REF!,2)="00",LEFT($B64,5)="Total")</formula>
    </cfRule>
  </conditionalFormatting>
  <conditionalFormatting sqref="E64">
    <cfRule type="expression" dxfId="3450" priority="1429" stopIfTrue="1">
      <formula>OR(RIGHT($A64,2)="00",LEFT($B64,5)="Total")</formula>
    </cfRule>
  </conditionalFormatting>
  <conditionalFormatting sqref="B72">
    <cfRule type="expression" dxfId="3449" priority="1428" stopIfTrue="1">
      <formula>OR(RIGHT($A72,2)="00",$A72="")</formula>
    </cfRule>
  </conditionalFormatting>
  <conditionalFormatting sqref="E72">
    <cfRule type="expression" dxfId="3448" priority="1426" stopIfTrue="1">
      <formula>OR(RIGHT(#REF!,2)="00",LEFT($B72,5)="Total")</formula>
    </cfRule>
  </conditionalFormatting>
  <conditionalFormatting sqref="E72">
    <cfRule type="expression" dxfId="3447" priority="1425" stopIfTrue="1">
      <formula>OR(RIGHT($A72,2)="00",LEFT($B72,5)="Total")</formula>
    </cfRule>
  </conditionalFormatting>
  <conditionalFormatting sqref="B72">
    <cfRule type="expression" dxfId="3446" priority="1424" stopIfTrue="1">
      <formula>OR(RIGHT($A72,2)="00",$A72="")</formula>
    </cfRule>
  </conditionalFormatting>
  <conditionalFormatting sqref="E72">
    <cfRule type="expression" dxfId="3445" priority="1422" stopIfTrue="1">
      <formula>OR(RIGHT(#REF!,2)="00",LEFT($B72,5)="Total")</formula>
    </cfRule>
  </conditionalFormatting>
  <conditionalFormatting sqref="E72">
    <cfRule type="expression" dxfId="3444" priority="1421" stopIfTrue="1">
      <formula>OR(RIGHT(#REF!,2)="00",LEFT($B72,5)="Total")</formula>
    </cfRule>
  </conditionalFormatting>
  <conditionalFormatting sqref="E72">
    <cfRule type="expression" dxfId="3443" priority="1420" stopIfTrue="1">
      <formula>OR(RIGHT($A72,2)="00",LEFT($B72,5)="Total")</formula>
    </cfRule>
  </conditionalFormatting>
  <conditionalFormatting sqref="E65">
    <cfRule type="expression" dxfId="3442" priority="1384" stopIfTrue="1">
      <formula>OR(RIGHT($A65,2)="00",LEFT($B65,5)="Total")</formula>
    </cfRule>
  </conditionalFormatting>
  <conditionalFormatting sqref="E65">
    <cfRule type="expression" dxfId="3441" priority="1417" stopIfTrue="1">
      <formula>OR(RIGHT(#REF!,2)="00",LEFT($B65,5)="Total")</formula>
    </cfRule>
  </conditionalFormatting>
  <conditionalFormatting sqref="E65">
    <cfRule type="expression" dxfId="3440" priority="1416" stopIfTrue="1">
      <formula>OR(RIGHT($A65,2)="00",LEFT($B65,5)="Total")</formula>
    </cfRule>
  </conditionalFormatting>
  <conditionalFormatting sqref="E65">
    <cfRule type="expression" dxfId="3439" priority="1415" stopIfTrue="1">
      <formula>OR(RIGHT(#REF!,2)="00",LEFT($B65,5)="Total")</formula>
    </cfRule>
  </conditionalFormatting>
  <conditionalFormatting sqref="E65">
    <cfRule type="expression" dxfId="3438" priority="1414" stopIfTrue="1">
      <formula>OR(RIGHT($A65,2)="00",LEFT($B65,5)="Total")</formula>
    </cfRule>
  </conditionalFormatting>
  <conditionalFormatting sqref="E65">
    <cfRule type="expression" dxfId="3437" priority="1413" stopIfTrue="1">
      <formula>OR(RIGHT(#REF!,2)="00",LEFT($B65,5)="Total")</formula>
    </cfRule>
  </conditionalFormatting>
  <conditionalFormatting sqref="E65">
    <cfRule type="expression" dxfId="3436" priority="1412" stopIfTrue="1">
      <formula>OR(RIGHT($A65,2)="00",LEFT($B65,5)="Total")</formula>
    </cfRule>
  </conditionalFormatting>
  <conditionalFormatting sqref="E65">
    <cfRule type="expression" dxfId="3435" priority="1411" stopIfTrue="1">
      <formula>OR(RIGHT(#REF!,2)="00",LEFT($B65,5)="Total")</formula>
    </cfRule>
  </conditionalFormatting>
  <conditionalFormatting sqref="E65">
    <cfRule type="expression" dxfId="3434" priority="1410" stopIfTrue="1">
      <formula>OR(RIGHT($A65,2)="00",LEFT($B65,5)="Total")</formula>
    </cfRule>
  </conditionalFormatting>
  <conditionalFormatting sqref="E65">
    <cfRule type="expression" dxfId="3433" priority="1409" stopIfTrue="1">
      <formula>OR(RIGHT(#REF!,2)="00",LEFT($B65,5)="Total")</formula>
    </cfRule>
  </conditionalFormatting>
  <conditionalFormatting sqref="E65">
    <cfRule type="expression" dxfId="3432" priority="1408" stopIfTrue="1">
      <formula>OR(RIGHT($A65,2)="00",LEFT($B65,5)="Total")</formula>
    </cfRule>
  </conditionalFormatting>
  <conditionalFormatting sqref="E65">
    <cfRule type="expression" dxfId="3431" priority="1407" stopIfTrue="1">
      <formula>OR(RIGHT(#REF!,2)="00",LEFT($B65,5)="Total")</formula>
    </cfRule>
  </conditionalFormatting>
  <conditionalFormatting sqref="E65">
    <cfRule type="expression" dxfId="3430" priority="1406" stopIfTrue="1">
      <formula>OR(RIGHT($A65,2)="00",LEFT($B65,5)="Total")</formula>
    </cfRule>
  </conditionalFormatting>
  <conditionalFormatting sqref="E65">
    <cfRule type="expression" dxfId="3429" priority="1405" stopIfTrue="1">
      <formula>OR(RIGHT(#REF!,2)="00",LEFT($B65,5)="Total")</formula>
    </cfRule>
  </conditionalFormatting>
  <conditionalFormatting sqref="E65">
    <cfRule type="expression" dxfId="3428" priority="1404" stopIfTrue="1">
      <formula>OR(RIGHT($A65,2)="00",LEFT($B65,5)="Total")</formula>
    </cfRule>
  </conditionalFormatting>
  <conditionalFormatting sqref="E65">
    <cfRule type="expression" dxfId="3427" priority="1403" stopIfTrue="1">
      <formula>OR(RIGHT(#REF!,2)="00",LEFT($B65,5)="Total")</formula>
    </cfRule>
  </conditionalFormatting>
  <conditionalFormatting sqref="E65">
    <cfRule type="expression" dxfId="3426" priority="1402" stopIfTrue="1">
      <formula>OR(RIGHT($A65,2)="00",LEFT($B65,5)="Total")</formula>
    </cfRule>
  </conditionalFormatting>
  <conditionalFormatting sqref="E65">
    <cfRule type="expression" dxfId="3425" priority="1401" stopIfTrue="1">
      <formula>OR(RIGHT(#REF!,2)="00",LEFT($B65,5)="Total")</formula>
    </cfRule>
  </conditionalFormatting>
  <conditionalFormatting sqref="E65">
    <cfRule type="expression" dxfId="3424" priority="1400" stopIfTrue="1">
      <formula>OR(RIGHT($A65,2)="00",LEFT($B65,5)="Total")</formula>
    </cfRule>
  </conditionalFormatting>
  <conditionalFormatting sqref="E65">
    <cfRule type="expression" dxfId="3423" priority="1399" stopIfTrue="1">
      <formula>OR(RIGHT(#REF!,2)="00",LEFT($B65,5)="Total")</formula>
    </cfRule>
  </conditionalFormatting>
  <conditionalFormatting sqref="E65">
    <cfRule type="expression" dxfId="3422" priority="1398" stopIfTrue="1">
      <formula>OR(RIGHT($A65,2)="00",LEFT($B65,5)="Total")</formula>
    </cfRule>
  </conditionalFormatting>
  <conditionalFormatting sqref="E65">
    <cfRule type="expression" dxfId="3421" priority="1397" stopIfTrue="1">
      <formula>OR(RIGHT(#REF!,2)="00",LEFT($B65,5)="Total")</formula>
    </cfRule>
  </conditionalFormatting>
  <conditionalFormatting sqref="E65">
    <cfRule type="expression" dxfId="3420" priority="1396" stopIfTrue="1">
      <formula>OR(RIGHT($A65,2)="00",LEFT($B65,5)="Total")</formula>
    </cfRule>
  </conditionalFormatting>
  <conditionalFormatting sqref="E65">
    <cfRule type="expression" dxfId="3419" priority="1395" stopIfTrue="1">
      <formula>OR(RIGHT(#REF!,2)="00",LEFT($B65,5)="Total")</formula>
    </cfRule>
  </conditionalFormatting>
  <conditionalFormatting sqref="E65">
    <cfRule type="expression" dxfId="3418" priority="1394" stopIfTrue="1">
      <formula>OR(RIGHT($A65,2)="00",LEFT($B65,5)="Total")</formula>
    </cfRule>
  </conditionalFormatting>
  <conditionalFormatting sqref="E65">
    <cfRule type="expression" dxfId="3417" priority="1393" stopIfTrue="1">
      <formula>OR(RIGHT(#REF!,2)="00",LEFT($B65,5)="Total")</formula>
    </cfRule>
  </conditionalFormatting>
  <conditionalFormatting sqref="E65">
    <cfRule type="expression" dxfId="3416" priority="1392" stopIfTrue="1">
      <formula>OR(RIGHT($A65,2)="00",LEFT($B65,5)="Total")</formula>
    </cfRule>
  </conditionalFormatting>
  <conditionalFormatting sqref="E65">
    <cfRule type="expression" dxfId="3415" priority="1391" stopIfTrue="1">
      <formula>OR(RIGHT(#REF!,2)="00",LEFT($B65,5)="Total")</formula>
    </cfRule>
  </conditionalFormatting>
  <conditionalFormatting sqref="E65">
    <cfRule type="expression" dxfId="3414" priority="1390" stopIfTrue="1">
      <formula>OR(RIGHT($A65,2)="00",LEFT($B65,5)="Total")</formula>
    </cfRule>
  </conditionalFormatting>
  <conditionalFormatting sqref="E65">
    <cfRule type="expression" dxfId="3413" priority="1389" stopIfTrue="1">
      <formula>OR(RIGHT(#REF!,2)="00",LEFT($B65,5)="Total")</formula>
    </cfRule>
  </conditionalFormatting>
  <conditionalFormatting sqref="E65">
    <cfRule type="expression" dxfId="3412" priority="1388" stopIfTrue="1">
      <formula>OR(RIGHT($A65,2)="00",LEFT($B65,5)="Total")</formula>
    </cfRule>
  </conditionalFormatting>
  <conditionalFormatting sqref="E65">
    <cfRule type="expression" dxfId="3411" priority="1387" stopIfTrue="1">
      <formula>OR(RIGHT(#REF!,2)="00",LEFT($B65,5)="Total")</formula>
    </cfRule>
  </conditionalFormatting>
  <conditionalFormatting sqref="E65">
    <cfRule type="expression" dxfId="3410" priority="1386" stopIfTrue="1">
      <formula>OR(RIGHT($A65,2)="00",LEFT($B65,5)="Total")</formula>
    </cfRule>
  </conditionalFormatting>
  <conditionalFormatting sqref="E65">
    <cfRule type="expression" dxfId="3409" priority="1385" stopIfTrue="1">
      <formula>OR(RIGHT(#REF!,2)="00",LEFT($B65,5)="Total")</formula>
    </cfRule>
  </conditionalFormatting>
  <conditionalFormatting sqref="E66">
    <cfRule type="expression" dxfId="3408" priority="1383" stopIfTrue="1">
      <formula>OR(RIGHT(#REF!,2)="00",LEFT($B66,5)="Total")</formula>
    </cfRule>
  </conditionalFormatting>
  <conditionalFormatting sqref="E66">
    <cfRule type="expression" dxfId="3407" priority="1382" stopIfTrue="1">
      <formula>OR(RIGHT($A66,2)="00",LEFT($B66,5)="Total")</formula>
    </cfRule>
  </conditionalFormatting>
  <conditionalFormatting sqref="E66">
    <cfRule type="expression" dxfId="3406" priority="1381" stopIfTrue="1">
      <formula>OR(RIGHT(#REF!,2)="00",LEFT($B66,5)="Total")</formula>
    </cfRule>
  </conditionalFormatting>
  <conditionalFormatting sqref="E66">
    <cfRule type="expression" dxfId="3405" priority="1380" stopIfTrue="1">
      <formula>OR(RIGHT($A66,2)="00",LEFT($B66,5)="Total")</formula>
    </cfRule>
  </conditionalFormatting>
  <conditionalFormatting sqref="E66">
    <cfRule type="expression" dxfId="3404" priority="1379" stopIfTrue="1">
      <formula>OR(RIGHT(#REF!,2)="00",LEFT($B66,5)="Total")</formula>
    </cfRule>
  </conditionalFormatting>
  <conditionalFormatting sqref="E66">
    <cfRule type="expression" dxfId="3403" priority="1378" stopIfTrue="1">
      <formula>OR(RIGHT($A66,2)="00",LEFT($B66,5)="Total")</formula>
    </cfRule>
  </conditionalFormatting>
  <conditionalFormatting sqref="E66">
    <cfRule type="expression" dxfId="3402" priority="1377" stopIfTrue="1">
      <formula>OR(RIGHT(#REF!,2)="00",LEFT($B66,5)="Total")</formula>
    </cfRule>
  </conditionalFormatting>
  <conditionalFormatting sqref="E66">
    <cfRule type="expression" dxfId="3401" priority="1376" stopIfTrue="1">
      <formula>OR(RIGHT($A66,2)="00",LEFT($B66,5)="Total")</formula>
    </cfRule>
  </conditionalFormatting>
  <conditionalFormatting sqref="E66">
    <cfRule type="expression" dxfId="3400" priority="1375" stopIfTrue="1">
      <formula>OR(RIGHT(#REF!,2)="00",LEFT($B66,5)="Total")</formula>
    </cfRule>
  </conditionalFormatting>
  <conditionalFormatting sqref="E66">
    <cfRule type="expression" dxfId="3399" priority="1374" stopIfTrue="1">
      <formula>OR(RIGHT($A66,2)="00",LEFT($B66,5)="Total")</formula>
    </cfRule>
  </conditionalFormatting>
  <conditionalFormatting sqref="E66">
    <cfRule type="expression" dxfId="3398" priority="1373" stopIfTrue="1">
      <formula>OR(RIGHT(#REF!,2)="00",LEFT($B66,5)="Total")</formula>
    </cfRule>
  </conditionalFormatting>
  <conditionalFormatting sqref="E66">
    <cfRule type="expression" dxfId="3397" priority="1372" stopIfTrue="1">
      <formula>OR(RIGHT($A66,2)="00",LEFT($B66,5)="Total")</formula>
    </cfRule>
  </conditionalFormatting>
  <conditionalFormatting sqref="E66">
    <cfRule type="expression" dxfId="3396" priority="1371" stopIfTrue="1">
      <formula>OR(RIGHT(#REF!,2)="00",LEFT($B66,5)="Total")</formula>
    </cfRule>
  </conditionalFormatting>
  <conditionalFormatting sqref="E66">
    <cfRule type="expression" dxfId="3395" priority="1370" stopIfTrue="1">
      <formula>OR(RIGHT($A66,2)="00",LEFT($B66,5)="Total")</formula>
    </cfRule>
  </conditionalFormatting>
  <conditionalFormatting sqref="E66">
    <cfRule type="expression" dxfId="3394" priority="1369" stopIfTrue="1">
      <formula>OR(RIGHT(#REF!,2)="00",LEFT($B66,5)="Total")</formula>
    </cfRule>
  </conditionalFormatting>
  <conditionalFormatting sqref="E66">
    <cfRule type="expression" dxfId="3393" priority="1368" stopIfTrue="1">
      <formula>OR(RIGHT($A66,2)="00",LEFT($B66,5)="Total")</formula>
    </cfRule>
  </conditionalFormatting>
  <conditionalFormatting sqref="E66">
    <cfRule type="expression" dxfId="3392" priority="1367" stopIfTrue="1">
      <formula>OR(RIGHT(#REF!,2)="00",LEFT($B66,5)="Total")</formula>
    </cfRule>
  </conditionalFormatting>
  <conditionalFormatting sqref="E66">
    <cfRule type="expression" dxfId="3391" priority="1366" stopIfTrue="1">
      <formula>OR(RIGHT($A66,2)="00",LEFT($B66,5)="Total")</formula>
    </cfRule>
  </conditionalFormatting>
  <conditionalFormatting sqref="E66">
    <cfRule type="expression" dxfId="3390" priority="1365" stopIfTrue="1">
      <formula>OR(RIGHT(#REF!,2)="00",LEFT($B66,5)="Total")</formula>
    </cfRule>
  </conditionalFormatting>
  <conditionalFormatting sqref="E66">
    <cfRule type="expression" dxfId="3389" priority="1364" stopIfTrue="1">
      <formula>OR(RIGHT($A66,2)="00",LEFT($B66,5)="Total")</formula>
    </cfRule>
  </conditionalFormatting>
  <conditionalFormatting sqref="E66">
    <cfRule type="expression" dxfId="3388" priority="1363" stopIfTrue="1">
      <formula>OR(RIGHT(#REF!,2)="00",LEFT($B66,5)="Total")</formula>
    </cfRule>
  </conditionalFormatting>
  <conditionalFormatting sqref="E66">
    <cfRule type="expression" dxfId="3387" priority="1362" stopIfTrue="1">
      <formula>OR(RIGHT($A66,2)="00",LEFT($B66,5)="Total")</formula>
    </cfRule>
  </conditionalFormatting>
  <conditionalFormatting sqref="E66">
    <cfRule type="expression" dxfId="3386" priority="1361" stopIfTrue="1">
      <formula>OR(RIGHT(#REF!,2)="00",LEFT($B66,5)="Total")</formula>
    </cfRule>
  </conditionalFormatting>
  <conditionalFormatting sqref="E66">
    <cfRule type="expression" dxfId="3385" priority="1360" stopIfTrue="1">
      <formula>OR(RIGHT($A66,2)="00",LEFT($B66,5)="Total")</formula>
    </cfRule>
  </conditionalFormatting>
  <conditionalFormatting sqref="E66">
    <cfRule type="expression" dxfId="3384" priority="1359" stopIfTrue="1">
      <formula>OR(RIGHT(#REF!,2)="00",LEFT($B66,5)="Total")</formula>
    </cfRule>
  </conditionalFormatting>
  <conditionalFormatting sqref="E66">
    <cfRule type="expression" dxfId="3383" priority="1358" stopIfTrue="1">
      <formula>OR(RIGHT($A66,2)="00",LEFT($B66,5)="Total")</formula>
    </cfRule>
  </conditionalFormatting>
  <conditionalFormatting sqref="E66">
    <cfRule type="expression" dxfId="3382" priority="1357" stopIfTrue="1">
      <formula>OR(RIGHT(#REF!,2)="00",LEFT($B66,5)="Total")</formula>
    </cfRule>
  </conditionalFormatting>
  <conditionalFormatting sqref="E66">
    <cfRule type="expression" dxfId="3381" priority="1356" stopIfTrue="1">
      <formula>OR(RIGHT($A66,2)="00",LEFT($B66,5)="Total")</formula>
    </cfRule>
  </conditionalFormatting>
  <conditionalFormatting sqref="E66">
    <cfRule type="expression" dxfId="3380" priority="1355" stopIfTrue="1">
      <formula>OR(RIGHT(#REF!,2)="00",LEFT($B66,5)="Total")</formula>
    </cfRule>
  </conditionalFormatting>
  <conditionalFormatting sqref="E66">
    <cfRule type="expression" dxfId="3379" priority="1354" stopIfTrue="1">
      <formula>OR(RIGHT($A66,2)="00",LEFT($B66,5)="Total")</formula>
    </cfRule>
  </conditionalFormatting>
  <conditionalFormatting sqref="E66">
    <cfRule type="expression" dxfId="3378" priority="1353" stopIfTrue="1">
      <formula>OR(RIGHT(#REF!,2)="00",LEFT($B66,5)="Total")</formula>
    </cfRule>
  </conditionalFormatting>
  <conditionalFormatting sqref="E66">
    <cfRule type="expression" dxfId="3377" priority="1352" stopIfTrue="1">
      <formula>OR(RIGHT($A66,2)="00",LEFT($B66,5)="Total")</formula>
    </cfRule>
  </conditionalFormatting>
  <conditionalFormatting sqref="E66">
    <cfRule type="expression" dxfId="3376" priority="1351" stopIfTrue="1">
      <formula>OR(RIGHT(#REF!,2)="00",LEFT($B66,5)="Total")</formula>
    </cfRule>
  </conditionalFormatting>
  <conditionalFormatting sqref="E66">
    <cfRule type="expression" dxfId="3375" priority="1350" stopIfTrue="1">
      <formula>OR(RIGHT($A66,2)="00",LEFT($B66,5)="Total")</formula>
    </cfRule>
  </conditionalFormatting>
  <conditionalFormatting sqref="E67">
    <cfRule type="expression" dxfId="3374" priority="1349" stopIfTrue="1">
      <formula>OR(RIGHT(#REF!,2)="00",LEFT($B67,5)="Total")</formula>
    </cfRule>
  </conditionalFormatting>
  <conditionalFormatting sqref="E67">
    <cfRule type="expression" dxfId="3373" priority="1348" stopIfTrue="1">
      <formula>OR(RIGHT($A67,2)="00",LEFT($B67,5)="Total")</formula>
    </cfRule>
  </conditionalFormatting>
  <conditionalFormatting sqref="E67">
    <cfRule type="expression" dxfId="3372" priority="1347" stopIfTrue="1">
      <formula>OR(RIGHT(#REF!,2)="00",LEFT($B67,5)="Total")</formula>
    </cfRule>
  </conditionalFormatting>
  <conditionalFormatting sqref="E67">
    <cfRule type="expression" dxfId="3371" priority="1346" stopIfTrue="1">
      <formula>OR(RIGHT($A67,2)="00",LEFT($B67,5)="Total")</formula>
    </cfRule>
  </conditionalFormatting>
  <conditionalFormatting sqref="E67">
    <cfRule type="expression" dxfId="3370" priority="1345" stopIfTrue="1">
      <formula>OR(RIGHT(#REF!,2)="00",LEFT($B67,5)="Total")</formula>
    </cfRule>
  </conditionalFormatting>
  <conditionalFormatting sqref="E67">
    <cfRule type="expression" dxfId="3369" priority="1344" stopIfTrue="1">
      <formula>OR(RIGHT($A67,2)="00",LEFT($B67,5)="Total")</formula>
    </cfRule>
  </conditionalFormatting>
  <conditionalFormatting sqref="E67">
    <cfRule type="expression" dxfId="3368" priority="1343" stopIfTrue="1">
      <formula>OR(RIGHT(#REF!,2)="00",LEFT($B67,5)="Total")</formula>
    </cfRule>
  </conditionalFormatting>
  <conditionalFormatting sqref="E67">
    <cfRule type="expression" dxfId="3367" priority="1342" stopIfTrue="1">
      <formula>OR(RIGHT($A67,2)="00",LEFT($B67,5)="Total")</formula>
    </cfRule>
  </conditionalFormatting>
  <conditionalFormatting sqref="E67">
    <cfRule type="expression" dxfId="3366" priority="1341" stopIfTrue="1">
      <formula>OR(RIGHT(#REF!,2)="00",LEFT($B67,5)="Total")</formula>
    </cfRule>
  </conditionalFormatting>
  <conditionalFormatting sqref="E67">
    <cfRule type="expression" dxfId="3365" priority="1340" stopIfTrue="1">
      <formula>OR(RIGHT($A67,2)="00",LEFT($B67,5)="Total")</formula>
    </cfRule>
  </conditionalFormatting>
  <conditionalFormatting sqref="E67">
    <cfRule type="expression" dxfId="3364" priority="1339" stopIfTrue="1">
      <formula>OR(RIGHT(#REF!,2)="00",LEFT($B67,5)="Total")</formula>
    </cfRule>
  </conditionalFormatting>
  <conditionalFormatting sqref="E67">
    <cfRule type="expression" dxfId="3363" priority="1338" stopIfTrue="1">
      <formula>OR(RIGHT($A67,2)="00",LEFT($B67,5)="Total")</formula>
    </cfRule>
  </conditionalFormatting>
  <conditionalFormatting sqref="E67">
    <cfRule type="expression" dxfId="3362" priority="1337" stopIfTrue="1">
      <formula>OR(RIGHT(#REF!,2)="00",LEFT($B67,5)="Total")</formula>
    </cfRule>
  </conditionalFormatting>
  <conditionalFormatting sqref="E67">
    <cfRule type="expression" dxfId="3361" priority="1336" stopIfTrue="1">
      <formula>OR(RIGHT($A67,2)="00",LEFT($B67,5)="Total")</formula>
    </cfRule>
  </conditionalFormatting>
  <conditionalFormatting sqref="E67">
    <cfRule type="expression" dxfId="3360" priority="1335" stopIfTrue="1">
      <formula>OR(RIGHT(#REF!,2)="00",LEFT($B67,5)="Total")</formula>
    </cfRule>
  </conditionalFormatting>
  <conditionalFormatting sqref="E67">
    <cfRule type="expression" dxfId="3359" priority="1334" stopIfTrue="1">
      <formula>OR(RIGHT($A67,2)="00",LEFT($B67,5)="Total")</formula>
    </cfRule>
  </conditionalFormatting>
  <conditionalFormatting sqref="E67">
    <cfRule type="expression" dxfId="3358" priority="1333" stopIfTrue="1">
      <formula>OR(RIGHT(#REF!,2)="00",LEFT($B67,5)="Total")</formula>
    </cfRule>
  </conditionalFormatting>
  <conditionalFormatting sqref="E67">
    <cfRule type="expression" dxfId="3357" priority="1332" stopIfTrue="1">
      <formula>OR(RIGHT($A67,2)="00",LEFT($B67,5)="Total")</formula>
    </cfRule>
  </conditionalFormatting>
  <conditionalFormatting sqref="E67">
    <cfRule type="expression" dxfId="3356" priority="1331" stopIfTrue="1">
      <formula>OR(RIGHT(#REF!,2)="00",LEFT($B67,5)="Total")</formula>
    </cfRule>
  </conditionalFormatting>
  <conditionalFormatting sqref="E67">
    <cfRule type="expression" dxfId="3355" priority="1330" stopIfTrue="1">
      <formula>OR(RIGHT($A67,2)="00",LEFT($B67,5)="Total")</formula>
    </cfRule>
  </conditionalFormatting>
  <conditionalFormatting sqref="E67">
    <cfRule type="expression" dxfId="3354" priority="1329" stopIfTrue="1">
      <formula>OR(RIGHT(#REF!,2)="00",LEFT($B67,5)="Total")</formula>
    </cfRule>
  </conditionalFormatting>
  <conditionalFormatting sqref="E67">
    <cfRule type="expression" dxfId="3353" priority="1328" stopIfTrue="1">
      <formula>OR(RIGHT($A67,2)="00",LEFT($B67,5)="Total")</formula>
    </cfRule>
  </conditionalFormatting>
  <conditionalFormatting sqref="E67">
    <cfRule type="expression" dxfId="3352" priority="1327" stopIfTrue="1">
      <formula>OR(RIGHT(#REF!,2)="00",LEFT($B67,5)="Total")</formula>
    </cfRule>
  </conditionalFormatting>
  <conditionalFormatting sqref="E67">
    <cfRule type="expression" dxfId="3351" priority="1326" stopIfTrue="1">
      <formula>OR(RIGHT($A67,2)="00",LEFT($B67,5)="Total")</formula>
    </cfRule>
  </conditionalFormatting>
  <conditionalFormatting sqref="E67">
    <cfRule type="expression" dxfId="3350" priority="1325" stopIfTrue="1">
      <formula>OR(RIGHT(#REF!,2)="00",LEFT($B67,5)="Total")</formula>
    </cfRule>
  </conditionalFormatting>
  <conditionalFormatting sqref="E67">
    <cfRule type="expression" dxfId="3349" priority="1324" stopIfTrue="1">
      <formula>OR(RIGHT($A67,2)="00",LEFT($B67,5)="Total")</formula>
    </cfRule>
  </conditionalFormatting>
  <conditionalFormatting sqref="E67">
    <cfRule type="expression" dxfId="3348" priority="1323" stopIfTrue="1">
      <formula>OR(RIGHT(#REF!,2)="00",LEFT($B67,5)="Total")</formula>
    </cfRule>
  </conditionalFormatting>
  <conditionalFormatting sqref="E67">
    <cfRule type="expression" dxfId="3347" priority="1322" stopIfTrue="1">
      <formula>OR(RIGHT($A67,2)="00",LEFT($B67,5)="Total")</formula>
    </cfRule>
  </conditionalFormatting>
  <conditionalFormatting sqref="E67">
    <cfRule type="expression" dxfId="3346" priority="1321" stopIfTrue="1">
      <formula>OR(RIGHT(#REF!,2)="00",LEFT($B67,5)="Total")</formula>
    </cfRule>
  </conditionalFormatting>
  <conditionalFormatting sqref="E67">
    <cfRule type="expression" dxfId="3345" priority="1320" stopIfTrue="1">
      <formula>OR(RIGHT($A67,2)="00",LEFT($B67,5)="Total")</formula>
    </cfRule>
  </conditionalFormatting>
  <conditionalFormatting sqref="E67">
    <cfRule type="expression" dxfId="3344" priority="1319" stopIfTrue="1">
      <formula>OR(RIGHT(#REF!,2)="00",LEFT($B67,5)="Total")</formula>
    </cfRule>
  </conditionalFormatting>
  <conditionalFormatting sqref="E67">
    <cfRule type="expression" dxfId="3343" priority="1318" stopIfTrue="1">
      <formula>OR(RIGHT($A67,2)="00",LEFT($B67,5)="Total")</formula>
    </cfRule>
  </conditionalFormatting>
  <conditionalFormatting sqref="E67">
    <cfRule type="expression" dxfId="3342" priority="1317" stopIfTrue="1">
      <formula>OR(RIGHT(#REF!,2)="00",LEFT($B67,5)="Total")</formula>
    </cfRule>
  </conditionalFormatting>
  <conditionalFormatting sqref="E67">
    <cfRule type="expression" dxfId="3341" priority="1316" stopIfTrue="1">
      <formula>OR(RIGHT($A67,2)="00",LEFT($B67,5)="Total")</formula>
    </cfRule>
  </conditionalFormatting>
  <conditionalFormatting sqref="E68">
    <cfRule type="expression" dxfId="3340" priority="1315" stopIfTrue="1">
      <formula>OR(RIGHT(#REF!,2)="00",LEFT($B68,5)="Total")</formula>
    </cfRule>
  </conditionalFormatting>
  <conditionalFormatting sqref="E68">
    <cfRule type="expression" dxfId="3339" priority="1314" stopIfTrue="1">
      <formula>OR(RIGHT($A68,2)="00",LEFT($B68,5)="Total")</formula>
    </cfRule>
  </conditionalFormatting>
  <conditionalFormatting sqref="E68">
    <cfRule type="expression" dxfId="3338" priority="1313" stopIfTrue="1">
      <formula>OR(RIGHT(#REF!,2)="00",LEFT($B68,5)="Total")</formula>
    </cfRule>
  </conditionalFormatting>
  <conditionalFormatting sqref="E68">
    <cfRule type="expression" dxfId="3337" priority="1312" stopIfTrue="1">
      <formula>OR(RIGHT($A68,2)="00",LEFT($B68,5)="Total")</formula>
    </cfRule>
  </conditionalFormatting>
  <conditionalFormatting sqref="E68">
    <cfRule type="expression" dxfId="3336" priority="1311" stopIfTrue="1">
      <formula>OR(RIGHT(#REF!,2)="00",LEFT($B68,5)="Total")</formula>
    </cfRule>
  </conditionalFormatting>
  <conditionalFormatting sqref="E68">
    <cfRule type="expression" dxfId="3335" priority="1310" stopIfTrue="1">
      <formula>OR(RIGHT($A68,2)="00",LEFT($B68,5)="Total")</formula>
    </cfRule>
  </conditionalFormatting>
  <conditionalFormatting sqref="E68">
    <cfRule type="expression" dxfId="3334" priority="1309" stopIfTrue="1">
      <formula>OR(RIGHT(#REF!,2)="00",LEFT($B68,5)="Total")</formula>
    </cfRule>
  </conditionalFormatting>
  <conditionalFormatting sqref="E68">
    <cfRule type="expression" dxfId="3333" priority="1308" stopIfTrue="1">
      <formula>OR(RIGHT($A68,2)="00",LEFT($B68,5)="Total")</formula>
    </cfRule>
  </conditionalFormatting>
  <conditionalFormatting sqref="E68">
    <cfRule type="expression" dxfId="3332" priority="1307" stopIfTrue="1">
      <formula>OR(RIGHT(#REF!,2)="00",LEFT($B68,5)="Total")</formula>
    </cfRule>
  </conditionalFormatting>
  <conditionalFormatting sqref="E68">
    <cfRule type="expression" dxfId="3331" priority="1306" stopIfTrue="1">
      <formula>OR(RIGHT($A68,2)="00",LEFT($B68,5)="Total")</formula>
    </cfRule>
  </conditionalFormatting>
  <conditionalFormatting sqref="E68">
    <cfRule type="expression" dxfId="3330" priority="1305" stopIfTrue="1">
      <formula>OR(RIGHT(#REF!,2)="00",LEFT($B68,5)="Total")</formula>
    </cfRule>
  </conditionalFormatting>
  <conditionalFormatting sqref="E68">
    <cfRule type="expression" dxfId="3329" priority="1304" stopIfTrue="1">
      <formula>OR(RIGHT($A68,2)="00",LEFT($B68,5)="Total")</formula>
    </cfRule>
  </conditionalFormatting>
  <conditionalFormatting sqref="E68">
    <cfRule type="expression" dxfId="3328" priority="1303" stopIfTrue="1">
      <formula>OR(RIGHT(#REF!,2)="00",LEFT($B68,5)="Total")</formula>
    </cfRule>
  </conditionalFormatting>
  <conditionalFormatting sqref="E68">
    <cfRule type="expression" dxfId="3327" priority="1302" stopIfTrue="1">
      <formula>OR(RIGHT($A68,2)="00",LEFT($B68,5)="Total")</formula>
    </cfRule>
  </conditionalFormatting>
  <conditionalFormatting sqref="E68">
    <cfRule type="expression" dxfId="3326" priority="1301" stopIfTrue="1">
      <formula>OR(RIGHT(#REF!,2)="00",LEFT($B68,5)="Total")</formula>
    </cfRule>
  </conditionalFormatting>
  <conditionalFormatting sqref="E68">
    <cfRule type="expression" dxfId="3325" priority="1300" stopIfTrue="1">
      <formula>OR(RIGHT($A68,2)="00",LEFT($B68,5)="Total")</formula>
    </cfRule>
  </conditionalFormatting>
  <conditionalFormatting sqref="E68">
    <cfRule type="expression" dxfId="3324" priority="1299" stopIfTrue="1">
      <formula>OR(RIGHT(#REF!,2)="00",LEFT($B68,5)="Total")</formula>
    </cfRule>
  </conditionalFormatting>
  <conditionalFormatting sqref="E68">
    <cfRule type="expression" dxfId="3323" priority="1298" stopIfTrue="1">
      <formula>OR(RIGHT($A68,2)="00",LEFT($B68,5)="Total")</formula>
    </cfRule>
  </conditionalFormatting>
  <conditionalFormatting sqref="E68">
    <cfRule type="expression" dxfId="3322" priority="1297" stopIfTrue="1">
      <formula>OR(RIGHT(#REF!,2)="00",LEFT($B68,5)="Total")</formula>
    </cfRule>
  </conditionalFormatting>
  <conditionalFormatting sqref="E68">
    <cfRule type="expression" dxfId="3321" priority="1296" stopIfTrue="1">
      <formula>OR(RIGHT($A68,2)="00",LEFT($B68,5)="Total")</formula>
    </cfRule>
  </conditionalFormatting>
  <conditionalFormatting sqref="E68">
    <cfRule type="expression" dxfId="3320" priority="1295" stopIfTrue="1">
      <formula>OR(RIGHT(#REF!,2)="00",LEFT($B68,5)="Total")</formula>
    </cfRule>
  </conditionalFormatting>
  <conditionalFormatting sqref="E68">
    <cfRule type="expression" dxfId="3319" priority="1294" stopIfTrue="1">
      <formula>OR(RIGHT($A68,2)="00",LEFT($B68,5)="Total")</formula>
    </cfRule>
  </conditionalFormatting>
  <conditionalFormatting sqref="E68">
    <cfRule type="expression" dxfId="3318" priority="1293" stopIfTrue="1">
      <formula>OR(RIGHT(#REF!,2)="00",LEFT($B68,5)="Total")</formula>
    </cfRule>
  </conditionalFormatting>
  <conditionalFormatting sqref="E68">
    <cfRule type="expression" dxfId="3317" priority="1292" stopIfTrue="1">
      <formula>OR(RIGHT($A68,2)="00",LEFT($B68,5)="Total")</formula>
    </cfRule>
  </conditionalFormatting>
  <conditionalFormatting sqref="E68">
    <cfRule type="expression" dxfId="3316" priority="1291" stopIfTrue="1">
      <formula>OR(RIGHT(#REF!,2)="00",LEFT($B68,5)="Total")</formula>
    </cfRule>
  </conditionalFormatting>
  <conditionalFormatting sqref="E68">
    <cfRule type="expression" dxfId="3315" priority="1290" stopIfTrue="1">
      <formula>OR(RIGHT($A68,2)="00",LEFT($B68,5)="Total")</formula>
    </cfRule>
  </conditionalFormatting>
  <conditionalFormatting sqref="E68">
    <cfRule type="expression" dxfId="3314" priority="1289" stopIfTrue="1">
      <formula>OR(RIGHT(#REF!,2)="00",LEFT($B68,5)="Total")</formula>
    </cfRule>
  </conditionalFormatting>
  <conditionalFormatting sqref="E68">
    <cfRule type="expression" dxfId="3313" priority="1288" stopIfTrue="1">
      <formula>OR(RIGHT($A68,2)="00",LEFT($B68,5)="Total")</formula>
    </cfRule>
  </conditionalFormatting>
  <conditionalFormatting sqref="E68">
    <cfRule type="expression" dxfId="3312" priority="1287" stopIfTrue="1">
      <formula>OR(RIGHT(#REF!,2)="00",LEFT($B68,5)="Total")</formula>
    </cfRule>
  </conditionalFormatting>
  <conditionalFormatting sqref="E68">
    <cfRule type="expression" dxfId="3311" priority="1286" stopIfTrue="1">
      <formula>OR(RIGHT($A68,2)="00",LEFT($B68,5)="Total")</formula>
    </cfRule>
  </conditionalFormatting>
  <conditionalFormatting sqref="E68">
    <cfRule type="expression" dxfId="3310" priority="1285" stopIfTrue="1">
      <formula>OR(RIGHT(#REF!,2)="00",LEFT($B68,5)="Total")</formula>
    </cfRule>
  </conditionalFormatting>
  <conditionalFormatting sqref="E68">
    <cfRule type="expression" dxfId="3309" priority="1284" stopIfTrue="1">
      <formula>OR(RIGHT($A68,2)="00",LEFT($B68,5)="Total")</formula>
    </cfRule>
  </conditionalFormatting>
  <conditionalFormatting sqref="E68">
    <cfRule type="expression" dxfId="3308" priority="1283" stopIfTrue="1">
      <formula>OR(RIGHT(#REF!,2)="00",LEFT($B68,5)="Total")</formula>
    </cfRule>
  </conditionalFormatting>
  <conditionalFormatting sqref="E68">
    <cfRule type="expression" dxfId="3307" priority="1282" stopIfTrue="1">
      <formula>OR(RIGHT($A68,2)="00",LEFT($B68,5)="Total")</formula>
    </cfRule>
  </conditionalFormatting>
  <conditionalFormatting sqref="E69">
    <cfRule type="expression" dxfId="3306" priority="1281" stopIfTrue="1">
      <formula>OR(RIGHT(#REF!,2)="00",LEFT($B69,5)="Total")</formula>
    </cfRule>
  </conditionalFormatting>
  <conditionalFormatting sqref="E69">
    <cfRule type="expression" dxfId="3305" priority="1280" stopIfTrue="1">
      <formula>OR(RIGHT($A69,2)="00",LEFT($B69,5)="Total")</formula>
    </cfRule>
  </conditionalFormatting>
  <conditionalFormatting sqref="E69">
    <cfRule type="expression" dxfId="3304" priority="1279" stopIfTrue="1">
      <formula>OR(RIGHT(#REF!,2)="00",LEFT($B69,5)="Total")</formula>
    </cfRule>
  </conditionalFormatting>
  <conditionalFormatting sqref="E69">
    <cfRule type="expression" dxfId="3303" priority="1278" stopIfTrue="1">
      <formula>OR(RIGHT($A69,2)="00",LEFT($B69,5)="Total")</formula>
    </cfRule>
  </conditionalFormatting>
  <conditionalFormatting sqref="E69">
    <cfRule type="expression" dxfId="3302" priority="1277" stopIfTrue="1">
      <formula>OR(RIGHT(#REF!,2)="00",LEFT($B69,5)="Total")</formula>
    </cfRule>
  </conditionalFormatting>
  <conditionalFormatting sqref="E69">
    <cfRule type="expression" dxfId="3301" priority="1276" stopIfTrue="1">
      <formula>OR(RIGHT($A69,2)="00",LEFT($B69,5)="Total")</formula>
    </cfRule>
  </conditionalFormatting>
  <conditionalFormatting sqref="E69">
    <cfRule type="expression" dxfId="3300" priority="1275" stopIfTrue="1">
      <formula>OR(RIGHT(#REF!,2)="00",LEFT($B69,5)="Total")</formula>
    </cfRule>
  </conditionalFormatting>
  <conditionalFormatting sqref="E69">
    <cfRule type="expression" dxfId="3299" priority="1274" stopIfTrue="1">
      <formula>OR(RIGHT($A69,2)="00",LEFT($B69,5)="Total")</formula>
    </cfRule>
  </conditionalFormatting>
  <conditionalFormatting sqref="E69">
    <cfRule type="expression" dxfId="3298" priority="1273" stopIfTrue="1">
      <formula>OR(RIGHT(#REF!,2)="00",LEFT($B69,5)="Total")</formula>
    </cfRule>
  </conditionalFormatting>
  <conditionalFormatting sqref="E69">
    <cfRule type="expression" dxfId="3297" priority="1272" stopIfTrue="1">
      <formula>OR(RIGHT($A69,2)="00",LEFT($B69,5)="Total")</formula>
    </cfRule>
  </conditionalFormatting>
  <conditionalFormatting sqref="E69">
    <cfRule type="expression" dxfId="3296" priority="1271" stopIfTrue="1">
      <formula>OR(RIGHT(#REF!,2)="00",LEFT($B69,5)="Total")</formula>
    </cfRule>
  </conditionalFormatting>
  <conditionalFormatting sqref="E69">
    <cfRule type="expression" dxfId="3295" priority="1270" stopIfTrue="1">
      <formula>OR(RIGHT($A69,2)="00",LEFT($B69,5)="Total")</formula>
    </cfRule>
  </conditionalFormatting>
  <conditionalFormatting sqref="E69">
    <cfRule type="expression" dxfId="3294" priority="1269" stopIfTrue="1">
      <formula>OR(RIGHT(#REF!,2)="00",LEFT($B69,5)="Total")</formula>
    </cfRule>
  </conditionalFormatting>
  <conditionalFormatting sqref="E69">
    <cfRule type="expression" dxfId="3293" priority="1268" stopIfTrue="1">
      <formula>OR(RIGHT($A69,2)="00",LEFT($B69,5)="Total")</formula>
    </cfRule>
  </conditionalFormatting>
  <conditionalFormatting sqref="E69">
    <cfRule type="expression" dxfId="3292" priority="1267" stopIfTrue="1">
      <formula>OR(RIGHT(#REF!,2)="00",LEFT($B69,5)="Total")</formula>
    </cfRule>
  </conditionalFormatting>
  <conditionalFormatting sqref="E69">
    <cfRule type="expression" dxfId="3291" priority="1266" stopIfTrue="1">
      <formula>OR(RIGHT($A69,2)="00",LEFT($B69,5)="Total")</formula>
    </cfRule>
  </conditionalFormatting>
  <conditionalFormatting sqref="E69">
    <cfRule type="expression" dxfId="3290" priority="1265" stopIfTrue="1">
      <formula>OR(RIGHT(#REF!,2)="00",LEFT($B69,5)="Total")</formula>
    </cfRule>
  </conditionalFormatting>
  <conditionalFormatting sqref="E69">
    <cfRule type="expression" dxfId="3289" priority="1264" stopIfTrue="1">
      <formula>OR(RIGHT($A69,2)="00",LEFT($B69,5)="Total")</formula>
    </cfRule>
  </conditionalFormatting>
  <conditionalFormatting sqref="E69">
    <cfRule type="expression" dxfId="3288" priority="1263" stopIfTrue="1">
      <formula>OR(RIGHT(#REF!,2)="00",LEFT($B69,5)="Total")</formula>
    </cfRule>
  </conditionalFormatting>
  <conditionalFormatting sqref="E69">
    <cfRule type="expression" dxfId="3287" priority="1262" stopIfTrue="1">
      <formula>OR(RIGHT($A69,2)="00",LEFT($B69,5)="Total")</formula>
    </cfRule>
  </conditionalFormatting>
  <conditionalFormatting sqref="E69">
    <cfRule type="expression" dxfId="3286" priority="1261" stopIfTrue="1">
      <formula>OR(RIGHT(#REF!,2)="00",LEFT($B69,5)="Total")</formula>
    </cfRule>
  </conditionalFormatting>
  <conditionalFormatting sqref="E69">
    <cfRule type="expression" dxfId="3285" priority="1260" stopIfTrue="1">
      <formula>OR(RIGHT($A69,2)="00",LEFT($B69,5)="Total")</formula>
    </cfRule>
  </conditionalFormatting>
  <conditionalFormatting sqref="E69">
    <cfRule type="expression" dxfId="3284" priority="1259" stopIfTrue="1">
      <formula>OR(RIGHT(#REF!,2)="00",LEFT($B69,5)="Total")</formula>
    </cfRule>
  </conditionalFormatting>
  <conditionalFormatting sqref="E69">
    <cfRule type="expression" dxfId="3283" priority="1258" stopIfTrue="1">
      <formula>OR(RIGHT($A69,2)="00",LEFT($B69,5)="Total")</formula>
    </cfRule>
  </conditionalFormatting>
  <conditionalFormatting sqref="E69">
    <cfRule type="expression" dxfId="3282" priority="1257" stopIfTrue="1">
      <formula>OR(RIGHT(#REF!,2)="00",LEFT($B69,5)="Total")</formula>
    </cfRule>
  </conditionalFormatting>
  <conditionalFormatting sqref="E69">
    <cfRule type="expression" dxfId="3281" priority="1256" stopIfTrue="1">
      <formula>OR(RIGHT($A69,2)="00",LEFT($B69,5)="Total")</formula>
    </cfRule>
  </conditionalFormatting>
  <conditionalFormatting sqref="E69">
    <cfRule type="expression" dxfId="3280" priority="1255" stopIfTrue="1">
      <formula>OR(RIGHT(#REF!,2)="00",LEFT($B69,5)="Total")</formula>
    </cfRule>
  </conditionalFormatting>
  <conditionalFormatting sqref="E69">
    <cfRule type="expression" dxfId="3279" priority="1254" stopIfTrue="1">
      <formula>OR(RIGHT($A69,2)="00",LEFT($B69,5)="Total")</formula>
    </cfRule>
  </conditionalFormatting>
  <conditionalFormatting sqref="E69">
    <cfRule type="expression" dxfId="3278" priority="1253" stopIfTrue="1">
      <formula>OR(RIGHT(#REF!,2)="00",LEFT($B69,5)="Total")</formula>
    </cfRule>
  </conditionalFormatting>
  <conditionalFormatting sqref="E69">
    <cfRule type="expression" dxfId="3277" priority="1252" stopIfTrue="1">
      <formula>OR(RIGHT($A69,2)="00",LEFT($B69,5)="Total")</formula>
    </cfRule>
  </conditionalFormatting>
  <conditionalFormatting sqref="E69">
    <cfRule type="expression" dxfId="3276" priority="1251" stopIfTrue="1">
      <formula>OR(RIGHT(#REF!,2)="00",LEFT($B69,5)="Total")</formula>
    </cfRule>
  </conditionalFormatting>
  <conditionalFormatting sqref="E69">
    <cfRule type="expression" dxfId="3275" priority="1250" stopIfTrue="1">
      <formula>OR(RIGHT($A69,2)="00",LEFT($B69,5)="Total")</formula>
    </cfRule>
  </conditionalFormatting>
  <conditionalFormatting sqref="E69">
    <cfRule type="expression" dxfId="3274" priority="1249" stopIfTrue="1">
      <formula>OR(RIGHT(#REF!,2)="00",LEFT($B69,5)="Total")</formula>
    </cfRule>
  </conditionalFormatting>
  <conditionalFormatting sqref="E69">
    <cfRule type="expression" dxfId="3273" priority="1248" stopIfTrue="1">
      <formula>OR(RIGHT($A69,2)="00",LEFT($B69,5)="Total")</formula>
    </cfRule>
  </conditionalFormatting>
  <conditionalFormatting sqref="E70">
    <cfRule type="expression" dxfId="3272" priority="1247" stopIfTrue="1">
      <formula>OR(RIGHT(#REF!,2)="00",LEFT($B70,5)="Total")</formula>
    </cfRule>
  </conditionalFormatting>
  <conditionalFormatting sqref="E70">
    <cfRule type="expression" dxfId="3271" priority="1246" stopIfTrue="1">
      <formula>OR(RIGHT($A70,2)="00",LEFT($B70,5)="Total")</formula>
    </cfRule>
  </conditionalFormatting>
  <conditionalFormatting sqref="E70">
    <cfRule type="expression" dxfId="3270" priority="1245" stopIfTrue="1">
      <formula>OR(RIGHT(#REF!,2)="00",LEFT($B70,5)="Total")</formula>
    </cfRule>
  </conditionalFormatting>
  <conditionalFormatting sqref="E70">
    <cfRule type="expression" dxfId="3269" priority="1244" stopIfTrue="1">
      <formula>OR(RIGHT($A70,2)="00",LEFT($B70,5)="Total")</formula>
    </cfRule>
  </conditionalFormatting>
  <conditionalFormatting sqref="E70">
    <cfRule type="expression" dxfId="3268" priority="1243" stopIfTrue="1">
      <formula>OR(RIGHT(#REF!,2)="00",LEFT($B70,5)="Total")</formula>
    </cfRule>
  </conditionalFormatting>
  <conditionalFormatting sqref="E70">
    <cfRule type="expression" dxfId="3267" priority="1242" stopIfTrue="1">
      <formula>OR(RIGHT($A70,2)="00",LEFT($B70,5)="Total")</formula>
    </cfRule>
  </conditionalFormatting>
  <conditionalFormatting sqref="E70">
    <cfRule type="expression" dxfId="3266" priority="1241" stopIfTrue="1">
      <formula>OR(RIGHT(#REF!,2)="00",LEFT($B70,5)="Total")</formula>
    </cfRule>
  </conditionalFormatting>
  <conditionalFormatting sqref="E70">
    <cfRule type="expression" dxfId="3265" priority="1240" stopIfTrue="1">
      <formula>OR(RIGHT($A70,2)="00",LEFT($B70,5)="Total")</formula>
    </cfRule>
  </conditionalFormatting>
  <conditionalFormatting sqref="E70">
    <cfRule type="expression" dxfId="3264" priority="1239" stopIfTrue="1">
      <formula>OR(RIGHT(#REF!,2)="00",LEFT($B70,5)="Total")</formula>
    </cfRule>
  </conditionalFormatting>
  <conditionalFormatting sqref="E70">
    <cfRule type="expression" dxfId="3263" priority="1238" stopIfTrue="1">
      <formula>OR(RIGHT($A70,2)="00",LEFT($B70,5)="Total")</formula>
    </cfRule>
  </conditionalFormatting>
  <conditionalFormatting sqref="E70">
    <cfRule type="expression" dxfId="3262" priority="1237" stopIfTrue="1">
      <formula>OR(RIGHT(#REF!,2)="00",LEFT($B70,5)="Total")</formula>
    </cfRule>
  </conditionalFormatting>
  <conditionalFormatting sqref="E70">
    <cfRule type="expression" dxfId="3261" priority="1236" stopIfTrue="1">
      <formula>OR(RIGHT($A70,2)="00",LEFT($B70,5)="Total")</formula>
    </cfRule>
  </conditionalFormatting>
  <conditionalFormatting sqref="E70">
    <cfRule type="expression" dxfId="3260" priority="1235" stopIfTrue="1">
      <formula>OR(RIGHT(#REF!,2)="00",LEFT($B70,5)="Total")</formula>
    </cfRule>
  </conditionalFormatting>
  <conditionalFormatting sqref="E70">
    <cfRule type="expression" dxfId="3259" priority="1234" stopIfTrue="1">
      <formula>OR(RIGHT($A70,2)="00",LEFT($B70,5)="Total")</formula>
    </cfRule>
  </conditionalFormatting>
  <conditionalFormatting sqref="E70">
    <cfRule type="expression" dxfId="3258" priority="1233" stopIfTrue="1">
      <formula>OR(RIGHT(#REF!,2)="00",LEFT($B70,5)="Total")</formula>
    </cfRule>
  </conditionalFormatting>
  <conditionalFormatting sqref="E70">
    <cfRule type="expression" dxfId="3257" priority="1232" stopIfTrue="1">
      <formula>OR(RIGHT($A70,2)="00",LEFT($B70,5)="Total")</formula>
    </cfRule>
  </conditionalFormatting>
  <conditionalFormatting sqref="E70">
    <cfRule type="expression" dxfId="3256" priority="1231" stopIfTrue="1">
      <formula>OR(RIGHT(#REF!,2)="00",LEFT($B70,5)="Total")</formula>
    </cfRule>
  </conditionalFormatting>
  <conditionalFormatting sqref="E70">
    <cfRule type="expression" dxfId="3255" priority="1230" stopIfTrue="1">
      <formula>OR(RIGHT($A70,2)="00",LEFT($B70,5)="Total")</formula>
    </cfRule>
  </conditionalFormatting>
  <conditionalFormatting sqref="E70">
    <cfRule type="expression" dxfId="3254" priority="1229" stopIfTrue="1">
      <formula>OR(RIGHT(#REF!,2)="00",LEFT($B70,5)="Total")</formula>
    </cfRule>
  </conditionalFormatting>
  <conditionalFormatting sqref="E70">
    <cfRule type="expression" dxfId="3253" priority="1228" stopIfTrue="1">
      <formula>OR(RIGHT($A70,2)="00",LEFT($B70,5)="Total")</formula>
    </cfRule>
  </conditionalFormatting>
  <conditionalFormatting sqref="E70">
    <cfRule type="expression" dxfId="3252" priority="1227" stopIfTrue="1">
      <formula>OR(RIGHT(#REF!,2)="00",LEFT($B70,5)="Total")</formula>
    </cfRule>
  </conditionalFormatting>
  <conditionalFormatting sqref="E70">
    <cfRule type="expression" dxfId="3251" priority="1226" stopIfTrue="1">
      <formula>OR(RIGHT($A70,2)="00",LEFT($B70,5)="Total")</formula>
    </cfRule>
  </conditionalFormatting>
  <conditionalFormatting sqref="E70">
    <cfRule type="expression" dxfId="3250" priority="1225" stopIfTrue="1">
      <formula>OR(RIGHT(#REF!,2)="00",LEFT($B70,5)="Total")</formula>
    </cfRule>
  </conditionalFormatting>
  <conditionalFormatting sqref="E70">
    <cfRule type="expression" dxfId="3249" priority="1224" stopIfTrue="1">
      <formula>OR(RIGHT($A70,2)="00",LEFT($B70,5)="Total")</formula>
    </cfRule>
  </conditionalFormatting>
  <conditionalFormatting sqref="E70">
    <cfRule type="expression" dxfId="3248" priority="1223" stopIfTrue="1">
      <formula>OR(RIGHT(#REF!,2)="00",LEFT($B70,5)="Total")</formula>
    </cfRule>
  </conditionalFormatting>
  <conditionalFormatting sqref="E70">
    <cfRule type="expression" dxfId="3247" priority="1222" stopIfTrue="1">
      <formula>OR(RIGHT($A70,2)="00",LEFT($B70,5)="Total")</formula>
    </cfRule>
  </conditionalFormatting>
  <conditionalFormatting sqref="E70">
    <cfRule type="expression" dxfId="3246" priority="1221" stopIfTrue="1">
      <formula>OR(RIGHT(#REF!,2)="00",LEFT($B70,5)="Total")</formula>
    </cfRule>
  </conditionalFormatting>
  <conditionalFormatting sqref="E70">
    <cfRule type="expression" dxfId="3245" priority="1220" stopIfTrue="1">
      <formula>OR(RIGHT($A70,2)="00",LEFT($B70,5)="Total")</formula>
    </cfRule>
  </conditionalFormatting>
  <conditionalFormatting sqref="E70">
    <cfRule type="expression" dxfId="3244" priority="1219" stopIfTrue="1">
      <formula>OR(RIGHT(#REF!,2)="00",LEFT($B70,5)="Total")</formula>
    </cfRule>
  </conditionalFormatting>
  <conditionalFormatting sqref="E70">
    <cfRule type="expression" dxfId="3243" priority="1218" stopIfTrue="1">
      <formula>OR(RIGHT($A70,2)="00",LEFT($B70,5)="Total")</formula>
    </cfRule>
  </conditionalFormatting>
  <conditionalFormatting sqref="E70">
    <cfRule type="expression" dxfId="3242" priority="1217" stopIfTrue="1">
      <formula>OR(RIGHT(#REF!,2)="00",LEFT($B70,5)="Total")</formula>
    </cfRule>
  </conditionalFormatting>
  <conditionalFormatting sqref="E70">
    <cfRule type="expression" dxfId="3241" priority="1216" stopIfTrue="1">
      <formula>OR(RIGHT($A70,2)="00",LEFT($B70,5)="Total")</formula>
    </cfRule>
  </conditionalFormatting>
  <conditionalFormatting sqref="E70">
    <cfRule type="expression" dxfId="3240" priority="1215" stopIfTrue="1">
      <formula>OR(RIGHT(#REF!,2)="00",LEFT($B70,5)="Total")</formula>
    </cfRule>
  </conditionalFormatting>
  <conditionalFormatting sqref="E70">
    <cfRule type="expression" dxfId="3239" priority="1214" stopIfTrue="1">
      <formula>OR(RIGHT($A70,2)="00",LEFT($B70,5)="Total")</formula>
    </cfRule>
  </conditionalFormatting>
  <conditionalFormatting sqref="E73">
    <cfRule type="expression" dxfId="3238" priority="1213" stopIfTrue="1">
      <formula>OR(RIGHT(#REF!,2)="00",LEFT($B73,5)="Total")</formula>
    </cfRule>
  </conditionalFormatting>
  <conditionalFormatting sqref="E73">
    <cfRule type="expression" dxfId="3237" priority="1212" stopIfTrue="1">
      <formula>OR(RIGHT($A73,2)="00",LEFT($B73,5)="Total")</formula>
    </cfRule>
  </conditionalFormatting>
  <conditionalFormatting sqref="E73">
    <cfRule type="expression" dxfId="3236" priority="1211" stopIfTrue="1">
      <formula>OR(RIGHT(#REF!,2)="00",LEFT($B73,5)="Total")</formula>
    </cfRule>
  </conditionalFormatting>
  <conditionalFormatting sqref="E73">
    <cfRule type="expression" dxfId="3235" priority="1210" stopIfTrue="1">
      <formula>OR(RIGHT($A73,2)="00",LEFT($B73,5)="Total")</formula>
    </cfRule>
  </conditionalFormatting>
  <conditionalFormatting sqref="E73">
    <cfRule type="expression" dxfId="3234" priority="1209" stopIfTrue="1">
      <formula>OR(RIGHT(#REF!,2)="00",LEFT($B73,5)="Total")</formula>
    </cfRule>
  </conditionalFormatting>
  <conditionalFormatting sqref="E73">
    <cfRule type="expression" dxfId="3233" priority="1208" stopIfTrue="1">
      <formula>OR(RIGHT($A73,2)="00",LEFT($B73,5)="Total")</formula>
    </cfRule>
  </conditionalFormatting>
  <conditionalFormatting sqref="E73">
    <cfRule type="expression" dxfId="3232" priority="1207" stopIfTrue="1">
      <formula>OR(RIGHT(#REF!,2)="00",LEFT($B73,5)="Total")</formula>
    </cfRule>
  </conditionalFormatting>
  <conditionalFormatting sqref="E73">
    <cfRule type="expression" dxfId="3231" priority="1206" stopIfTrue="1">
      <formula>OR(RIGHT($A73,2)="00",LEFT($B73,5)="Total")</formula>
    </cfRule>
  </conditionalFormatting>
  <conditionalFormatting sqref="E73">
    <cfRule type="expression" dxfId="3230" priority="1205" stopIfTrue="1">
      <formula>OR(RIGHT(#REF!,2)="00",LEFT($B73,5)="Total")</formula>
    </cfRule>
  </conditionalFormatting>
  <conditionalFormatting sqref="E73">
    <cfRule type="expression" dxfId="3229" priority="1204" stopIfTrue="1">
      <formula>OR(RIGHT($A73,2)="00",LEFT($B73,5)="Total")</formula>
    </cfRule>
  </conditionalFormatting>
  <conditionalFormatting sqref="E73">
    <cfRule type="expression" dxfId="3228" priority="1203" stopIfTrue="1">
      <formula>OR(RIGHT(#REF!,2)="00",LEFT($B73,5)="Total")</formula>
    </cfRule>
  </conditionalFormatting>
  <conditionalFormatting sqref="E73">
    <cfRule type="expression" dxfId="3227" priority="1202" stopIfTrue="1">
      <formula>OR(RIGHT($A73,2)="00",LEFT($B73,5)="Total")</formula>
    </cfRule>
  </conditionalFormatting>
  <conditionalFormatting sqref="E73">
    <cfRule type="expression" dxfId="3226" priority="1201" stopIfTrue="1">
      <formula>OR(RIGHT(#REF!,2)="00",LEFT($B73,5)="Total")</formula>
    </cfRule>
  </conditionalFormatting>
  <conditionalFormatting sqref="E73">
    <cfRule type="expression" dxfId="3225" priority="1200" stopIfTrue="1">
      <formula>OR(RIGHT($A73,2)="00",LEFT($B73,5)="Total")</formula>
    </cfRule>
  </conditionalFormatting>
  <conditionalFormatting sqref="E73">
    <cfRule type="expression" dxfId="3224" priority="1199" stopIfTrue="1">
      <formula>OR(RIGHT(#REF!,2)="00",LEFT($B73,5)="Total")</formula>
    </cfRule>
  </conditionalFormatting>
  <conditionalFormatting sqref="E73">
    <cfRule type="expression" dxfId="3223" priority="1198" stopIfTrue="1">
      <formula>OR(RIGHT($A73,2)="00",LEFT($B73,5)="Total")</formula>
    </cfRule>
  </conditionalFormatting>
  <conditionalFormatting sqref="E73">
    <cfRule type="expression" dxfId="3222" priority="1197" stopIfTrue="1">
      <formula>OR(RIGHT(#REF!,2)="00",LEFT($B73,5)="Total")</formula>
    </cfRule>
  </conditionalFormatting>
  <conditionalFormatting sqref="E73">
    <cfRule type="expression" dxfId="3221" priority="1196" stopIfTrue="1">
      <formula>OR(RIGHT($A73,2)="00",LEFT($B73,5)="Total")</formula>
    </cfRule>
  </conditionalFormatting>
  <conditionalFormatting sqref="E73">
    <cfRule type="expression" dxfId="3220" priority="1195" stopIfTrue="1">
      <formula>OR(RIGHT(#REF!,2)="00",LEFT($B73,5)="Total")</formula>
    </cfRule>
  </conditionalFormatting>
  <conditionalFormatting sqref="E73">
    <cfRule type="expression" dxfId="3219" priority="1194" stopIfTrue="1">
      <formula>OR(RIGHT($A73,2)="00",LEFT($B73,5)="Total")</formula>
    </cfRule>
  </conditionalFormatting>
  <conditionalFormatting sqref="E73">
    <cfRule type="expression" dxfId="3218" priority="1193" stopIfTrue="1">
      <formula>OR(RIGHT(#REF!,2)="00",LEFT($B73,5)="Total")</formula>
    </cfRule>
  </conditionalFormatting>
  <conditionalFormatting sqref="E73">
    <cfRule type="expression" dxfId="3217" priority="1192" stopIfTrue="1">
      <formula>OR(RIGHT($A73,2)="00",LEFT($B73,5)="Total")</formula>
    </cfRule>
  </conditionalFormatting>
  <conditionalFormatting sqref="E73">
    <cfRule type="expression" dxfId="3216" priority="1191" stopIfTrue="1">
      <formula>OR(RIGHT(#REF!,2)="00",LEFT($B73,5)="Total")</formula>
    </cfRule>
  </conditionalFormatting>
  <conditionalFormatting sqref="E73">
    <cfRule type="expression" dxfId="3215" priority="1190" stopIfTrue="1">
      <formula>OR(RIGHT($A73,2)="00",LEFT($B73,5)="Total")</formula>
    </cfRule>
  </conditionalFormatting>
  <conditionalFormatting sqref="E73">
    <cfRule type="expression" dxfId="3214" priority="1189" stopIfTrue="1">
      <formula>OR(RIGHT(#REF!,2)="00",LEFT($B73,5)="Total")</formula>
    </cfRule>
  </conditionalFormatting>
  <conditionalFormatting sqref="E73">
    <cfRule type="expression" dxfId="3213" priority="1188" stopIfTrue="1">
      <formula>OR(RIGHT($A73,2)="00",LEFT($B73,5)="Total")</formula>
    </cfRule>
  </conditionalFormatting>
  <conditionalFormatting sqref="E73">
    <cfRule type="expression" dxfId="3212" priority="1187" stopIfTrue="1">
      <formula>OR(RIGHT(#REF!,2)="00",LEFT($B73,5)="Total")</formula>
    </cfRule>
  </conditionalFormatting>
  <conditionalFormatting sqref="E73">
    <cfRule type="expression" dxfId="3211" priority="1186" stopIfTrue="1">
      <formula>OR(RIGHT($A73,2)="00",LEFT($B73,5)="Total")</formula>
    </cfRule>
  </conditionalFormatting>
  <conditionalFormatting sqref="E73">
    <cfRule type="expression" dxfId="3210" priority="1185" stopIfTrue="1">
      <formula>OR(RIGHT(#REF!,2)="00",LEFT($B73,5)="Total")</formula>
    </cfRule>
  </conditionalFormatting>
  <conditionalFormatting sqref="E73">
    <cfRule type="expression" dxfId="3209" priority="1184" stopIfTrue="1">
      <formula>OR(RIGHT($A73,2)="00",LEFT($B73,5)="Total")</formula>
    </cfRule>
  </conditionalFormatting>
  <conditionalFormatting sqref="E73">
    <cfRule type="expression" dxfId="3208" priority="1183" stopIfTrue="1">
      <formula>OR(RIGHT(#REF!,2)="00",LEFT($B73,5)="Total")</formula>
    </cfRule>
  </conditionalFormatting>
  <conditionalFormatting sqref="E73">
    <cfRule type="expression" dxfId="3207" priority="1182" stopIfTrue="1">
      <formula>OR(RIGHT($A73,2)="00",LEFT($B73,5)="Total")</formula>
    </cfRule>
  </conditionalFormatting>
  <conditionalFormatting sqref="E73">
    <cfRule type="expression" dxfId="3206" priority="1181" stopIfTrue="1">
      <formula>OR(RIGHT(#REF!,2)="00",LEFT($B73,5)="Total")</formula>
    </cfRule>
  </conditionalFormatting>
  <conditionalFormatting sqref="E73">
    <cfRule type="expression" dxfId="3205" priority="1180" stopIfTrue="1">
      <formula>OR(RIGHT($A73,2)="00",LEFT($B73,5)="Total")</formula>
    </cfRule>
  </conditionalFormatting>
  <conditionalFormatting sqref="E74">
    <cfRule type="expression" dxfId="3204" priority="1179" stopIfTrue="1">
      <formula>OR(RIGHT(#REF!,2)="00",LEFT($B74,5)="Total")</formula>
    </cfRule>
  </conditionalFormatting>
  <conditionalFormatting sqref="E74">
    <cfRule type="expression" dxfId="3203" priority="1178" stopIfTrue="1">
      <formula>OR(RIGHT($A74,2)="00",LEFT($B74,5)="Total")</formula>
    </cfRule>
  </conditionalFormatting>
  <conditionalFormatting sqref="E74">
    <cfRule type="expression" dxfId="3202" priority="1177" stopIfTrue="1">
      <formula>OR(RIGHT(#REF!,2)="00",LEFT($B74,5)="Total")</formula>
    </cfRule>
  </conditionalFormatting>
  <conditionalFormatting sqref="E74">
    <cfRule type="expression" dxfId="3201" priority="1176" stopIfTrue="1">
      <formula>OR(RIGHT($A74,2)="00",LEFT($B74,5)="Total")</formula>
    </cfRule>
  </conditionalFormatting>
  <conditionalFormatting sqref="E74">
    <cfRule type="expression" dxfId="3200" priority="1175" stopIfTrue="1">
      <formula>OR(RIGHT(#REF!,2)="00",LEFT($B74,5)="Total")</formula>
    </cfRule>
  </conditionalFormatting>
  <conditionalFormatting sqref="E74">
    <cfRule type="expression" dxfId="3199" priority="1174" stopIfTrue="1">
      <formula>OR(RIGHT($A74,2)="00",LEFT($B74,5)="Total")</formula>
    </cfRule>
  </conditionalFormatting>
  <conditionalFormatting sqref="E74">
    <cfRule type="expression" dxfId="3198" priority="1173" stopIfTrue="1">
      <formula>OR(RIGHT(#REF!,2)="00",LEFT($B74,5)="Total")</formula>
    </cfRule>
  </conditionalFormatting>
  <conditionalFormatting sqref="E74">
    <cfRule type="expression" dxfId="3197" priority="1172" stopIfTrue="1">
      <formula>OR(RIGHT($A74,2)="00",LEFT($B74,5)="Total")</formula>
    </cfRule>
  </conditionalFormatting>
  <conditionalFormatting sqref="E74">
    <cfRule type="expression" dxfId="3196" priority="1171" stopIfTrue="1">
      <formula>OR(RIGHT(#REF!,2)="00",LEFT($B74,5)="Total")</formula>
    </cfRule>
  </conditionalFormatting>
  <conditionalFormatting sqref="E74">
    <cfRule type="expression" dxfId="3195" priority="1170" stopIfTrue="1">
      <formula>OR(RIGHT($A74,2)="00",LEFT($B74,5)="Total")</formula>
    </cfRule>
  </conditionalFormatting>
  <conditionalFormatting sqref="E74">
    <cfRule type="expression" dxfId="3194" priority="1169" stopIfTrue="1">
      <formula>OR(RIGHT(#REF!,2)="00",LEFT($B74,5)="Total")</formula>
    </cfRule>
  </conditionalFormatting>
  <conditionalFormatting sqref="E74">
    <cfRule type="expression" dxfId="3193" priority="1168" stopIfTrue="1">
      <formula>OR(RIGHT($A74,2)="00",LEFT($B74,5)="Total")</formula>
    </cfRule>
  </conditionalFormatting>
  <conditionalFormatting sqref="E74">
    <cfRule type="expression" dxfId="3192" priority="1167" stopIfTrue="1">
      <formula>OR(RIGHT(#REF!,2)="00",LEFT($B74,5)="Total")</formula>
    </cfRule>
  </conditionalFormatting>
  <conditionalFormatting sqref="E74">
    <cfRule type="expression" dxfId="3191" priority="1166" stopIfTrue="1">
      <formula>OR(RIGHT($A74,2)="00",LEFT($B74,5)="Total")</formula>
    </cfRule>
  </conditionalFormatting>
  <conditionalFormatting sqref="E74">
    <cfRule type="expression" dxfId="3190" priority="1165" stopIfTrue="1">
      <formula>OR(RIGHT(#REF!,2)="00",LEFT($B74,5)="Total")</formula>
    </cfRule>
  </conditionalFormatting>
  <conditionalFormatting sqref="E74">
    <cfRule type="expression" dxfId="3189" priority="1164" stopIfTrue="1">
      <formula>OR(RIGHT($A74,2)="00",LEFT($B74,5)="Total")</formula>
    </cfRule>
  </conditionalFormatting>
  <conditionalFormatting sqref="E74">
    <cfRule type="expression" dxfId="3188" priority="1163" stopIfTrue="1">
      <formula>OR(RIGHT(#REF!,2)="00",LEFT($B74,5)="Total")</formula>
    </cfRule>
  </conditionalFormatting>
  <conditionalFormatting sqref="E74">
    <cfRule type="expression" dxfId="3187" priority="1162" stopIfTrue="1">
      <formula>OR(RIGHT($A74,2)="00",LEFT($B74,5)="Total")</formula>
    </cfRule>
  </conditionalFormatting>
  <conditionalFormatting sqref="E74">
    <cfRule type="expression" dxfId="3186" priority="1161" stopIfTrue="1">
      <formula>OR(RIGHT(#REF!,2)="00",LEFT($B74,5)="Total")</formula>
    </cfRule>
  </conditionalFormatting>
  <conditionalFormatting sqref="E74">
    <cfRule type="expression" dxfId="3185" priority="1160" stopIfTrue="1">
      <formula>OR(RIGHT($A74,2)="00",LEFT($B74,5)="Total")</formula>
    </cfRule>
  </conditionalFormatting>
  <conditionalFormatting sqref="E74">
    <cfRule type="expression" dxfId="3184" priority="1159" stopIfTrue="1">
      <formula>OR(RIGHT(#REF!,2)="00",LEFT($B74,5)="Total")</formula>
    </cfRule>
  </conditionalFormatting>
  <conditionalFormatting sqref="E74">
    <cfRule type="expression" dxfId="3183" priority="1158" stopIfTrue="1">
      <formula>OR(RIGHT($A74,2)="00",LEFT($B74,5)="Total")</formula>
    </cfRule>
  </conditionalFormatting>
  <conditionalFormatting sqref="E74">
    <cfRule type="expression" dxfId="3182" priority="1157" stopIfTrue="1">
      <formula>OR(RIGHT(#REF!,2)="00",LEFT($B74,5)="Total")</formula>
    </cfRule>
  </conditionalFormatting>
  <conditionalFormatting sqref="E74">
    <cfRule type="expression" dxfId="3181" priority="1156" stopIfTrue="1">
      <formula>OR(RIGHT($A74,2)="00",LEFT($B74,5)="Total")</formula>
    </cfRule>
  </conditionalFormatting>
  <conditionalFormatting sqref="E74">
    <cfRule type="expression" dxfId="3180" priority="1155" stopIfTrue="1">
      <formula>OR(RIGHT(#REF!,2)="00",LEFT($B74,5)="Total")</formula>
    </cfRule>
  </conditionalFormatting>
  <conditionalFormatting sqref="E74">
    <cfRule type="expression" dxfId="3179" priority="1154" stopIfTrue="1">
      <formula>OR(RIGHT($A74,2)="00",LEFT($B74,5)="Total")</formula>
    </cfRule>
  </conditionalFormatting>
  <conditionalFormatting sqref="E74">
    <cfRule type="expression" dxfId="3178" priority="1153" stopIfTrue="1">
      <formula>OR(RIGHT(#REF!,2)="00",LEFT($B74,5)="Total")</formula>
    </cfRule>
  </conditionalFormatting>
  <conditionalFormatting sqref="E74">
    <cfRule type="expression" dxfId="3177" priority="1152" stopIfTrue="1">
      <formula>OR(RIGHT($A74,2)="00",LEFT($B74,5)="Total")</formula>
    </cfRule>
  </conditionalFormatting>
  <conditionalFormatting sqref="E74">
    <cfRule type="expression" dxfId="3176" priority="1151" stopIfTrue="1">
      <formula>OR(RIGHT(#REF!,2)="00",LEFT($B74,5)="Total")</formula>
    </cfRule>
  </conditionalFormatting>
  <conditionalFormatting sqref="E74">
    <cfRule type="expression" dxfId="3175" priority="1150" stopIfTrue="1">
      <formula>OR(RIGHT($A74,2)="00",LEFT($B74,5)="Total")</formula>
    </cfRule>
  </conditionalFormatting>
  <conditionalFormatting sqref="E74">
    <cfRule type="expression" dxfId="3174" priority="1149" stopIfTrue="1">
      <formula>OR(RIGHT(#REF!,2)="00",LEFT($B74,5)="Total")</formula>
    </cfRule>
  </conditionalFormatting>
  <conditionalFormatting sqref="E74">
    <cfRule type="expression" dxfId="3173" priority="1148" stopIfTrue="1">
      <formula>OR(RIGHT($A74,2)="00",LEFT($B74,5)="Total")</formula>
    </cfRule>
  </conditionalFormatting>
  <conditionalFormatting sqref="E74">
    <cfRule type="expression" dxfId="3172" priority="1147" stopIfTrue="1">
      <formula>OR(RIGHT(#REF!,2)="00",LEFT($B74,5)="Total")</formula>
    </cfRule>
  </conditionalFormatting>
  <conditionalFormatting sqref="E74">
    <cfRule type="expression" dxfId="3171" priority="1146" stopIfTrue="1">
      <formula>OR(RIGHT($A74,2)="00",LEFT($B74,5)="Total")</formula>
    </cfRule>
  </conditionalFormatting>
  <conditionalFormatting sqref="E75">
    <cfRule type="expression" dxfId="3170" priority="1145" stopIfTrue="1">
      <formula>OR(RIGHT(#REF!,2)="00",LEFT($B75,5)="Total")</formula>
    </cfRule>
  </conditionalFormatting>
  <conditionalFormatting sqref="E75">
    <cfRule type="expression" dxfId="3169" priority="1144" stopIfTrue="1">
      <formula>OR(RIGHT($A75,2)="00",LEFT($B75,5)="Total")</formula>
    </cfRule>
  </conditionalFormatting>
  <conditionalFormatting sqref="E75">
    <cfRule type="expression" dxfId="3168" priority="1143" stopIfTrue="1">
      <formula>OR(RIGHT(#REF!,2)="00",LEFT($B75,5)="Total")</formula>
    </cfRule>
  </conditionalFormatting>
  <conditionalFormatting sqref="E75">
    <cfRule type="expression" dxfId="3167" priority="1142" stopIfTrue="1">
      <formula>OR(RIGHT($A75,2)="00",LEFT($B75,5)="Total")</formula>
    </cfRule>
  </conditionalFormatting>
  <conditionalFormatting sqref="E75">
    <cfRule type="expression" dxfId="3166" priority="1141" stopIfTrue="1">
      <formula>OR(RIGHT(#REF!,2)="00",LEFT($B75,5)="Total")</formula>
    </cfRule>
  </conditionalFormatting>
  <conditionalFormatting sqref="E75">
    <cfRule type="expression" dxfId="3165" priority="1140" stopIfTrue="1">
      <formula>OR(RIGHT($A75,2)="00",LEFT($B75,5)="Total")</formula>
    </cfRule>
  </conditionalFormatting>
  <conditionalFormatting sqref="E75">
    <cfRule type="expression" dxfId="3164" priority="1139" stopIfTrue="1">
      <formula>OR(RIGHT(#REF!,2)="00",LEFT($B75,5)="Total")</formula>
    </cfRule>
  </conditionalFormatting>
  <conditionalFormatting sqref="E75">
    <cfRule type="expression" dxfId="3163" priority="1138" stopIfTrue="1">
      <formula>OR(RIGHT($A75,2)="00",LEFT($B75,5)="Total")</formula>
    </cfRule>
  </conditionalFormatting>
  <conditionalFormatting sqref="E75">
    <cfRule type="expression" dxfId="3162" priority="1137" stopIfTrue="1">
      <formula>OR(RIGHT(#REF!,2)="00",LEFT($B75,5)="Total")</formula>
    </cfRule>
  </conditionalFormatting>
  <conditionalFormatting sqref="E75">
    <cfRule type="expression" dxfId="3161" priority="1136" stopIfTrue="1">
      <formula>OR(RIGHT($A75,2)="00",LEFT($B75,5)="Total")</formula>
    </cfRule>
  </conditionalFormatting>
  <conditionalFormatting sqref="E75">
    <cfRule type="expression" dxfId="3160" priority="1135" stopIfTrue="1">
      <formula>OR(RIGHT(#REF!,2)="00",LEFT($B75,5)="Total")</formula>
    </cfRule>
  </conditionalFormatting>
  <conditionalFormatting sqref="E75">
    <cfRule type="expression" dxfId="3159" priority="1134" stopIfTrue="1">
      <formula>OR(RIGHT($A75,2)="00",LEFT($B75,5)="Total")</formula>
    </cfRule>
  </conditionalFormatting>
  <conditionalFormatting sqref="E75">
    <cfRule type="expression" dxfId="3158" priority="1133" stopIfTrue="1">
      <formula>OR(RIGHT(#REF!,2)="00",LEFT($B75,5)="Total")</formula>
    </cfRule>
  </conditionalFormatting>
  <conditionalFormatting sqref="E75">
    <cfRule type="expression" dxfId="3157" priority="1132" stopIfTrue="1">
      <formula>OR(RIGHT($A75,2)="00",LEFT($B75,5)="Total")</formula>
    </cfRule>
  </conditionalFormatting>
  <conditionalFormatting sqref="E75">
    <cfRule type="expression" dxfId="3156" priority="1131" stopIfTrue="1">
      <formula>OR(RIGHT(#REF!,2)="00",LEFT($B75,5)="Total")</formula>
    </cfRule>
  </conditionalFormatting>
  <conditionalFormatting sqref="E75">
    <cfRule type="expression" dxfId="3155" priority="1130" stopIfTrue="1">
      <formula>OR(RIGHT($A75,2)="00",LEFT($B75,5)="Total")</formula>
    </cfRule>
  </conditionalFormatting>
  <conditionalFormatting sqref="E75">
    <cfRule type="expression" dxfId="3154" priority="1129" stopIfTrue="1">
      <formula>OR(RIGHT(#REF!,2)="00",LEFT($B75,5)="Total")</formula>
    </cfRule>
  </conditionalFormatting>
  <conditionalFormatting sqref="E75">
    <cfRule type="expression" dxfId="3153" priority="1128" stopIfTrue="1">
      <formula>OR(RIGHT($A75,2)="00",LEFT($B75,5)="Total")</formula>
    </cfRule>
  </conditionalFormatting>
  <conditionalFormatting sqref="E75">
    <cfRule type="expression" dxfId="3152" priority="1127" stopIfTrue="1">
      <formula>OR(RIGHT(#REF!,2)="00",LEFT($B75,5)="Total")</formula>
    </cfRule>
  </conditionalFormatting>
  <conditionalFormatting sqref="E75">
    <cfRule type="expression" dxfId="3151" priority="1126" stopIfTrue="1">
      <formula>OR(RIGHT($A75,2)="00",LEFT($B75,5)="Total")</formula>
    </cfRule>
  </conditionalFormatting>
  <conditionalFormatting sqref="E75">
    <cfRule type="expression" dxfId="3150" priority="1125" stopIfTrue="1">
      <formula>OR(RIGHT(#REF!,2)="00",LEFT($B75,5)="Total")</formula>
    </cfRule>
  </conditionalFormatting>
  <conditionalFormatting sqref="E75">
    <cfRule type="expression" dxfId="3149" priority="1124" stopIfTrue="1">
      <formula>OR(RIGHT($A75,2)="00",LEFT($B75,5)="Total")</formula>
    </cfRule>
  </conditionalFormatting>
  <conditionalFormatting sqref="E75">
    <cfRule type="expression" dxfId="3148" priority="1123" stopIfTrue="1">
      <formula>OR(RIGHT(#REF!,2)="00",LEFT($B75,5)="Total")</formula>
    </cfRule>
  </conditionalFormatting>
  <conditionalFormatting sqref="E75">
    <cfRule type="expression" dxfId="3147" priority="1122" stopIfTrue="1">
      <formula>OR(RIGHT($A75,2)="00",LEFT($B75,5)="Total")</formula>
    </cfRule>
  </conditionalFormatting>
  <conditionalFormatting sqref="E75">
    <cfRule type="expression" dxfId="3146" priority="1121" stopIfTrue="1">
      <formula>OR(RIGHT(#REF!,2)="00",LEFT($B75,5)="Total")</formula>
    </cfRule>
  </conditionalFormatting>
  <conditionalFormatting sqref="E75">
    <cfRule type="expression" dxfId="3145" priority="1120" stopIfTrue="1">
      <formula>OR(RIGHT($A75,2)="00",LEFT($B75,5)="Total")</formula>
    </cfRule>
  </conditionalFormatting>
  <conditionalFormatting sqref="E75">
    <cfRule type="expression" dxfId="3144" priority="1119" stopIfTrue="1">
      <formula>OR(RIGHT(#REF!,2)="00",LEFT($B75,5)="Total")</formula>
    </cfRule>
  </conditionalFormatting>
  <conditionalFormatting sqref="E75">
    <cfRule type="expression" dxfId="3143" priority="1118" stopIfTrue="1">
      <formula>OR(RIGHT($A75,2)="00",LEFT($B75,5)="Total")</formula>
    </cfRule>
  </conditionalFormatting>
  <conditionalFormatting sqref="E75">
    <cfRule type="expression" dxfId="3142" priority="1117" stopIfTrue="1">
      <formula>OR(RIGHT(#REF!,2)="00",LEFT($B75,5)="Total")</formula>
    </cfRule>
  </conditionalFormatting>
  <conditionalFormatting sqref="E75">
    <cfRule type="expression" dxfId="3141" priority="1116" stopIfTrue="1">
      <formula>OR(RIGHT($A75,2)="00",LEFT($B75,5)="Total")</formula>
    </cfRule>
  </conditionalFormatting>
  <conditionalFormatting sqref="E75">
    <cfRule type="expression" dxfId="3140" priority="1115" stopIfTrue="1">
      <formula>OR(RIGHT(#REF!,2)="00",LEFT($B75,5)="Total")</formula>
    </cfRule>
  </conditionalFormatting>
  <conditionalFormatting sqref="E75">
    <cfRule type="expression" dxfId="3139" priority="1114" stopIfTrue="1">
      <formula>OR(RIGHT($A75,2)="00",LEFT($B75,5)="Total")</formula>
    </cfRule>
  </conditionalFormatting>
  <conditionalFormatting sqref="E75">
    <cfRule type="expression" dxfId="3138" priority="1113" stopIfTrue="1">
      <formula>OR(RIGHT(#REF!,2)="00",LEFT($B75,5)="Total")</formula>
    </cfRule>
  </conditionalFormatting>
  <conditionalFormatting sqref="E75">
    <cfRule type="expression" dxfId="3137" priority="1112" stopIfTrue="1">
      <formula>OR(RIGHT($A75,2)="00",LEFT($B75,5)="Total")</formula>
    </cfRule>
  </conditionalFormatting>
  <conditionalFormatting sqref="E76">
    <cfRule type="expression" dxfId="3136" priority="1111" stopIfTrue="1">
      <formula>OR(RIGHT(#REF!,2)="00",LEFT($B76,5)="Total")</formula>
    </cfRule>
  </conditionalFormatting>
  <conditionalFormatting sqref="E76">
    <cfRule type="expression" dxfId="3135" priority="1110" stopIfTrue="1">
      <formula>OR(RIGHT($A76,2)="00",LEFT($B76,5)="Total")</formula>
    </cfRule>
  </conditionalFormatting>
  <conditionalFormatting sqref="E76">
    <cfRule type="expression" dxfId="3134" priority="1109" stopIfTrue="1">
      <formula>OR(RIGHT(#REF!,2)="00",LEFT($B76,5)="Total")</formula>
    </cfRule>
  </conditionalFormatting>
  <conditionalFormatting sqref="E76">
    <cfRule type="expression" dxfId="3133" priority="1108" stopIfTrue="1">
      <formula>OR(RIGHT($A76,2)="00",LEFT($B76,5)="Total")</formula>
    </cfRule>
  </conditionalFormatting>
  <conditionalFormatting sqref="E76">
    <cfRule type="expression" dxfId="3132" priority="1107" stopIfTrue="1">
      <formula>OR(RIGHT(#REF!,2)="00",LEFT($B76,5)="Total")</formula>
    </cfRule>
  </conditionalFormatting>
  <conditionalFormatting sqref="E76">
    <cfRule type="expression" dxfId="3131" priority="1106" stopIfTrue="1">
      <formula>OR(RIGHT($A76,2)="00",LEFT($B76,5)="Total")</formula>
    </cfRule>
  </conditionalFormatting>
  <conditionalFormatting sqref="E76">
    <cfRule type="expression" dxfId="3130" priority="1105" stopIfTrue="1">
      <formula>OR(RIGHT(#REF!,2)="00",LEFT($B76,5)="Total")</formula>
    </cfRule>
  </conditionalFormatting>
  <conditionalFormatting sqref="E76">
    <cfRule type="expression" dxfId="3129" priority="1104" stopIfTrue="1">
      <formula>OR(RIGHT($A76,2)="00",LEFT($B76,5)="Total")</formula>
    </cfRule>
  </conditionalFormatting>
  <conditionalFormatting sqref="E76">
    <cfRule type="expression" dxfId="3128" priority="1103" stopIfTrue="1">
      <formula>OR(RIGHT(#REF!,2)="00",LEFT($B76,5)="Total")</formula>
    </cfRule>
  </conditionalFormatting>
  <conditionalFormatting sqref="E76">
    <cfRule type="expression" dxfId="3127" priority="1102" stopIfTrue="1">
      <formula>OR(RIGHT($A76,2)="00",LEFT($B76,5)="Total")</formula>
    </cfRule>
  </conditionalFormatting>
  <conditionalFormatting sqref="E76">
    <cfRule type="expression" dxfId="3126" priority="1101" stopIfTrue="1">
      <formula>OR(RIGHT(#REF!,2)="00",LEFT($B76,5)="Total")</formula>
    </cfRule>
  </conditionalFormatting>
  <conditionalFormatting sqref="E76">
    <cfRule type="expression" dxfId="3125" priority="1100" stopIfTrue="1">
      <formula>OR(RIGHT($A76,2)="00",LEFT($B76,5)="Total")</formula>
    </cfRule>
  </conditionalFormatting>
  <conditionalFormatting sqref="E76">
    <cfRule type="expression" dxfId="3124" priority="1099" stopIfTrue="1">
      <formula>OR(RIGHT(#REF!,2)="00",LEFT($B76,5)="Total")</formula>
    </cfRule>
  </conditionalFormatting>
  <conditionalFormatting sqref="E76">
    <cfRule type="expression" dxfId="3123" priority="1098" stopIfTrue="1">
      <formula>OR(RIGHT($A76,2)="00",LEFT($B76,5)="Total")</formula>
    </cfRule>
  </conditionalFormatting>
  <conditionalFormatting sqref="E76">
    <cfRule type="expression" dxfId="3122" priority="1097" stopIfTrue="1">
      <formula>OR(RIGHT(#REF!,2)="00",LEFT($B76,5)="Total")</formula>
    </cfRule>
  </conditionalFormatting>
  <conditionalFormatting sqref="E76">
    <cfRule type="expression" dxfId="3121" priority="1096" stopIfTrue="1">
      <formula>OR(RIGHT($A76,2)="00",LEFT($B76,5)="Total")</formula>
    </cfRule>
  </conditionalFormatting>
  <conditionalFormatting sqref="E76">
    <cfRule type="expression" dxfId="3120" priority="1095" stopIfTrue="1">
      <formula>OR(RIGHT(#REF!,2)="00",LEFT($B76,5)="Total")</formula>
    </cfRule>
  </conditionalFormatting>
  <conditionalFormatting sqref="E76">
    <cfRule type="expression" dxfId="3119" priority="1094" stopIfTrue="1">
      <formula>OR(RIGHT($A76,2)="00",LEFT($B76,5)="Total")</formula>
    </cfRule>
  </conditionalFormatting>
  <conditionalFormatting sqref="E76">
    <cfRule type="expression" dxfId="3118" priority="1093" stopIfTrue="1">
      <formula>OR(RIGHT(#REF!,2)="00",LEFT($B76,5)="Total")</formula>
    </cfRule>
  </conditionalFormatting>
  <conditionalFormatting sqref="E76">
    <cfRule type="expression" dxfId="3117" priority="1092" stopIfTrue="1">
      <formula>OR(RIGHT($A76,2)="00",LEFT($B76,5)="Total")</formula>
    </cfRule>
  </conditionalFormatting>
  <conditionalFormatting sqref="E76">
    <cfRule type="expression" dxfId="3116" priority="1091" stopIfTrue="1">
      <formula>OR(RIGHT(#REF!,2)="00",LEFT($B76,5)="Total")</formula>
    </cfRule>
  </conditionalFormatting>
  <conditionalFormatting sqref="E76">
    <cfRule type="expression" dxfId="3115" priority="1090" stopIfTrue="1">
      <formula>OR(RIGHT($A76,2)="00",LEFT($B76,5)="Total")</formula>
    </cfRule>
  </conditionalFormatting>
  <conditionalFormatting sqref="E76">
    <cfRule type="expression" dxfId="3114" priority="1089" stopIfTrue="1">
      <formula>OR(RIGHT(#REF!,2)="00",LEFT($B76,5)="Total")</formula>
    </cfRule>
  </conditionalFormatting>
  <conditionalFormatting sqref="E76">
    <cfRule type="expression" dxfId="3113" priority="1088" stopIfTrue="1">
      <formula>OR(RIGHT($A76,2)="00",LEFT($B76,5)="Total")</formula>
    </cfRule>
  </conditionalFormatting>
  <conditionalFormatting sqref="E76">
    <cfRule type="expression" dxfId="3112" priority="1087" stopIfTrue="1">
      <formula>OR(RIGHT(#REF!,2)="00",LEFT($B76,5)="Total")</formula>
    </cfRule>
  </conditionalFormatting>
  <conditionalFormatting sqref="E76">
    <cfRule type="expression" dxfId="3111" priority="1086" stopIfTrue="1">
      <formula>OR(RIGHT($A76,2)="00",LEFT($B76,5)="Total")</formula>
    </cfRule>
  </conditionalFormatting>
  <conditionalFormatting sqref="E76">
    <cfRule type="expression" dxfId="3110" priority="1085" stopIfTrue="1">
      <formula>OR(RIGHT(#REF!,2)="00",LEFT($B76,5)="Total")</formula>
    </cfRule>
  </conditionalFormatting>
  <conditionalFormatting sqref="E76">
    <cfRule type="expression" dxfId="3109" priority="1084" stopIfTrue="1">
      <formula>OR(RIGHT($A76,2)="00",LEFT($B76,5)="Total")</formula>
    </cfRule>
  </conditionalFormatting>
  <conditionalFormatting sqref="E76">
    <cfRule type="expression" dxfId="3108" priority="1083" stopIfTrue="1">
      <formula>OR(RIGHT(#REF!,2)="00",LEFT($B76,5)="Total")</formula>
    </cfRule>
  </conditionalFormatting>
  <conditionalFormatting sqref="E76">
    <cfRule type="expression" dxfId="3107" priority="1082" stopIfTrue="1">
      <formula>OR(RIGHT($A76,2)="00",LEFT($B76,5)="Total")</formula>
    </cfRule>
  </conditionalFormatting>
  <conditionalFormatting sqref="E76">
    <cfRule type="expression" dxfId="3106" priority="1081" stopIfTrue="1">
      <formula>OR(RIGHT(#REF!,2)="00",LEFT($B76,5)="Total")</formula>
    </cfRule>
  </conditionalFormatting>
  <conditionalFormatting sqref="E76">
    <cfRule type="expression" dxfId="3105" priority="1080" stopIfTrue="1">
      <formula>OR(RIGHT($A76,2)="00",LEFT($B76,5)="Total")</formula>
    </cfRule>
  </conditionalFormatting>
  <conditionalFormatting sqref="E76">
    <cfRule type="expression" dxfId="3104" priority="1079" stopIfTrue="1">
      <formula>OR(RIGHT(#REF!,2)="00",LEFT($B76,5)="Total")</formula>
    </cfRule>
  </conditionalFormatting>
  <conditionalFormatting sqref="E76">
    <cfRule type="expression" dxfId="3103" priority="1078" stopIfTrue="1">
      <formula>OR(RIGHT($A76,2)="00",LEFT($B76,5)="Total")</formula>
    </cfRule>
  </conditionalFormatting>
  <conditionalFormatting sqref="E77">
    <cfRule type="expression" dxfId="3102" priority="1077" stopIfTrue="1">
      <formula>OR(RIGHT(#REF!,2)="00",LEFT($B77,5)="Total")</formula>
    </cfRule>
  </conditionalFormatting>
  <conditionalFormatting sqref="E77">
    <cfRule type="expression" dxfId="3101" priority="1076" stopIfTrue="1">
      <formula>OR(RIGHT($A77,2)="00",LEFT($B77,5)="Total")</formula>
    </cfRule>
  </conditionalFormatting>
  <conditionalFormatting sqref="E77">
    <cfRule type="expression" dxfId="3100" priority="1075" stopIfTrue="1">
      <formula>OR(RIGHT(#REF!,2)="00",LEFT($B77,5)="Total")</formula>
    </cfRule>
  </conditionalFormatting>
  <conditionalFormatting sqref="E77">
    <cfRule type="expression" dxfId="3099" priority="1074" stopIfTrue="1">
      <formula>OR(RIGHT($A77,2)="00",LEFT($B77,5)="Total")</formula>
    </cfRule>
  </conditionalFormatting>
  <conditionalFormatting sqref="E77">
    <cfRule type="expression" dxfId="3098" priority="1073" stopIfTrue="1">
      <formula>OR(RIGHT(#REF!,2)="00",LEFT($B77,5)="Total")</formula>
    </cfRule>
  </conditionalFormatting>
  <conditionalFormatting sqref="E77">
    <cfRule type="expression" dxfId="3097" priority="1072" stopIfTrue="1">
      <formula>OR(RIGHT($A77,2)="00",LEFT($B77,5)="Total")</formula>
    </cfRule>
  </conditionalFormatting>
  <conditionalFormatting sqref="E77">
    <cfRule type="expression" dxfId="3096" priority="1071" stopIfTrue="1">
      <formula>OR(RIGHT(#REF!,2)="00",LEFT($B77,5)="Total")</formula>
    </cfRule>
  </conditionalFormatting>
  <conditionalFormatting sqref="E77">
    <cfRule type="expression" dxfId="3095" priority="1070" stopIfTrue="1">
      <formula>OR(RIGHT($A77,2)="00",LEFT($B77,5)="Total")</formula>
    </cfRule>
  </conditionalFormatting>
  <conditionalFormatting sqref="E77">
    <cfRule type="expression" dxfId="3094" priority="1069" stopIfTrue="1">
      <formula>OR(RIGHT(#REF!,2)="00",LEFT($B77,5)="Total")</formula>
    </cfRule>
  </conditionalFormatting>
  <conditionalFormatting sqref="E77">
    <cfRule type="expression" dxfId="3093" priority="1068" stopIfTrue="1">
      <formula>OR(RIGHT($A77,2)="00",LEFT($B77,5)="Total")</formula>
    </cfRule>
  </conditionalFormatting>
  <conditionalFormatting sqref="E77">
    <cfRule type="expression" dxfId="3092" priority="1067" stopIfTrue="1">
      <formula>OR(RIGHT(#REF!,2)="00",LEFT($B77,5)="Total")</formula>
    </cfRule>
  </conditionalFormatting>
  <conditionalFormatting sqref="E77">
    <cfRule type="expression" dxfId="3091" priority="1066" stopIfTrue="1">
      <formula>OR(RIGHT($A77,2)="00",LEFT($B77,5)="Total")</formula>
    </cfRule>
  </conditionalFormatting>
  <conditionalFormatting sqref="E77">
    <cfRule type="expression" dxfId="3090" priority="1065" stopIfTrue="1">
      <formula>OR(RIGHT(#REF!,2)="00",LEFT($B77,5)="Total")</formula>
    </cfRule>
  </conditionalFormatting>
  <conditionalFormatting sqref="E77">
    <cfRule type="expression" dxfId="3089" priority="1064" stopIfTrue="1">
      <formula>OR(RIGHT($A77,2)="00",LEFT($B77,5)="Total")</formula>
    </cfRule>
  </conditionalFormatting>
  <conditionalFormatting sqref="E77">
    <cfRule type="expression" dxfId="3088" priority="1063" stopIfTrue="1">
      <formula>OR(RIGHT(#REF!,2)="00",LEFT($B77,5)="Total")</formula>
    </cfRule>
  </conditionalFormatting>
  <conditionalFormatting sqref="E77">
    <cfRule type="expression" dxfId="3087" priority="1062" stopIfTrue="1">
      <formula>OR(RIGHT($A77,2)="00",LEFT($B77,5)="Total")</formula>
    </cfRule>
  </conditionalFormatting>
  <conditionalFormatting sqref="E77">
    <cfRule type="expression" dxfId="3086" priority="1061" stopIfTrue="1">
      <formula>OR(RIGHT(#REF!,2)="00",LEFT($B77,5)="Total")</formula>
    </cfRule>
  </conditionalFormatting>
  <conditionalFormatting sqref="E77">
    <cfRule type="expression" dxfId="3085" priority="1060" stopIfTrue="1">
      <formula>OR(RIGHT($A77,2)="00",LEFT($B77,5)="Total")</formula>
    </cfRule>
  </conditionalFormatting>
  <conditionalFormatting sqref="E77">
    <cfRule type="expression" dxfId="3084" priority="1059" stopIfTrue="1">
      <formula>OR(RIGHT(#REF!,2)="00",LEFT($B77,5)="Total")</formula>
    </cfRule>
  </conditionalFormatting>
  <conditionalFormatting sqref="E77">
    <cfRule type="expression" dxfId="3083" priority="1058" stopIfTrue="1">
      <formula>OR(RIGHT($A77,2)="00",LEFT($B77,5)="Total")</formula>
    </cfRule>
  </conditionalFormatting>
  <conditionalFormatting sqref="E77">
    <cfRule type="expression" dxfId="3082" priority="1057" stopIfTrue="1">
      <formula>OR(RIGHT(#REF!,2)="00",LEFT($B77,5)="Total")</formula>
    </cfRule>
  </conditionalFormatting>
  <conditionalFormatting sqref="E77">
    <cfRule type="expression" dxfId="3081" priority="1056" stopIfTrue="1">
      <formula>OR(RIGHT($A77,2)="00",LEFT($B77,5)="Total")</formula>
    </cfRule>
  </conditionalFormatting>
  <conditionalFormatting sqref="E77">
    <cfRule type="expression" dxfId="3080" priority="1055" stopIfTrue="1">
      <formula>OR(RIGHT(#REF!,2)="00",LEFT($B77,5)="Total")</formula>
    </cfRule>
  </conditionalFormatting>
  <conditionalFormatting sqref="E77">
    <cfRule type="expression" dxfId="3079" priority="1054" stopIfTrue="1">
      <formula>OR(RIGHT($A77,2)="00",LEFT($B77,5)="Total")</formula>
    </cfRule>
  </conditionalFormatting>
  <conditionalFormatting sqref="E77">
    <cfRule type="expression" dxfId="3078" priority="1053" stopIfTrue="1">
      <formula>OR(RIGHT(#REF!,2)="00",LEFT($B77,5)="Total")</formula>
    </cfRule>
  </conditionalFormatting>
  <conditionalFormatting sqref="E77">
    <cfRule type="expression" dxfId="3077" priority="1052" stopIfTrue="1">
      <formula>OR(RIGHT($A77,2)="00",LEFT($B77,5)="Total")</formula>
    </cfRule>
  </conditionalFormatting>
  <conditionalFormatting sqref="E77">
    <cfRule type="expression" dxfId="3076" priority="1051" stopIfTrue="1">
      <formula>OR(RIGHT(#REF!,2)="00",LEFT($B77,5)="Total")</formula>
    </cfRule>
  </conditionalFormatting>
  <conditionalFormatting sqref="E77">
    <cfRule type="expression" dxfId="3075" priority="1050" stopIfTrue="1">
      <formula>OR(RIGHT($A77,2)="00",LEFT($B77,5)="Total")</formula>
    </cfRule>
  </conditionalFormatting>
  <conditionalFormatting sqref="E77">
    <cfRule type="expression" dxfId="3074" priority="1049" stopIfTrue="1">
      <formula>OR(RIGHT(#REF!,2)="00",LEFT($B77,5)="Total")</formula>
    </cfRule>
  </conditionalFormatting>
  <conditionalFormatting sqref="E77">
    <cfRule type="expression" dxfId="3073" priority="1048" stopIfTrue="1">
      <formula>OR(RIGHT($A77,2)="00",LEFT($B77,5)="Total")</formula>
    </cfRule>
  </conditionalFormatting>
  <conditionalFormatting sqref="E77">
    <cfRule type="expression" dxfId="3072" priority="1047" stopIfTrue="1">
      <formula>OR(RIGHT(#REF!,2)="00",LEFT($B77,5)="Total")</formula>
    </cfRule>
  </conditionalFormatting>
  <conditionalFormatting sqref="E77">
    <cfRule type="expression" dxfId="3071" priority="1046" stopIfTrue="1">
      <formula>OR(RIGHT($A77,2)="00",LEFT($B77,5)="Total")</formula>
    </cfRule>
  </conditionalFormatting>
  <conditionalFormatting sqref="E77">
    <cfRule type="expression" dxfId="3070" priority="1045" stopIfTrue="1">
      <formula>OR(RIGHT(#REF!,2)="00",LEFT($B77,5)="Total")</formula>
    </cfRule>
  </conditionalFormatting>
  <conditionalFormatting sqref="E77">
    <cfRule type="expression" dxfId="3069" priority="1044" stopIfTrue="1">
      <formula>OR(RIGHT($A77,2)="00",LEFT($B77,5)="Total")</formula>
    </cfRule>
  </conditionalFormatting>
  <conditionalFormatting sqref="E78">
    <cfRule type="expression" dxfId="3068" priority="1043" stopIfTrue="1">
      <formula>OR(RIGHT(#REF!,2)="00",LEFT($B78,5)="Total")</formula>
    </cfRule>
  </conditionalFormatting>
  <conditionalFormatting sqref="E78">
    <cfRule type="expression" dxfId="3067" priority="1042" stopIfTrue="1">
      <formula>OR(RIGHT($A78,2)="00",LEFT($B78,5)="Total")</formula>
    </cfRule>
  </conditionalFormatting>
  <conditionalFormatting sqref="E78">
    <cfRule type="expression" dxfId="3066" priority="1041" stopIfTrue="1">
      <formula>OR(RIGHT(#REF!,2)="00",LEFT($B78,5)="Total")</formula>
    </cfRule>
  </conditionalFormatting>
  <conditionalFormatting sqref="E78">
    <cfRule type="expression" dxfId="3065" priority="1040" stopIfTrue="1">
      <formula>OR(RIGHT($A78,2)="00",LEFT($B78,5)="Total")</formula>
    </cfRule>
  </conditionalFormatting>
  <conditionalFormatting sqref="E78">
    <cfRule type="expression" dxfId="3064" priority="1039" stopIfTrue="1">
      <formula>OR(RIGHT(#REF!,2)="00",LEFT($B78,5)="Total")</formula>
    </cfRule>
  </conditionalFormatting>
  <conditionalFormatting sqref="E78">
    <cfRule type="expression" dxfId="3063" priority="1038" stopIfTrue="1">
      <formula>OR(RIGHT($A78,2)="00",LEFT($B78,5)="Total")</formula>
    </cfRule>
  </conditionalFormatting>
  <conditionalFormatting sqref="E78">
    <cfRule type="expression" dxfId="3062" priority="1037" stopIfTrue="1">
      <formula>OR(RIGHT(#REF!,2)="00",LEFT($B78,5)="Total")</formula>
    </cfRule>
  </conditionalFormatting>
  <conditionalFormatting sqref="E78">
    <cfRule type="expression" dxfId="3061" priority="1036" stopIfTrue="1">
      <formula>OR(RIGHT($A78,2)="00",LEFT($B78,5)="Total")</formula>
    </cfRule>
  </conditionalFormatting>
  <conditionalFormatting sqref="E78">
    <cfRule type="expression" dxfId="3060" priority="1035" stopIfTrue="1">
      <formula>OR(RIGHT(#REF!,2)="00",LEFT($B78,5)="Total")</formula>
    </cfRule>
  </conditionalFormatting>
  <conditionalFormatting sqref="E78">
    <cfRule type="expression" dxfId="3059" priority="1034" stopIfTrue="1">
      <formula>OR(RIGHT($A78,2)="00",LEFT($B78,5)="Total")</formula>
    </cfRule>
  </conditionalFormatting>
  <conditionalFormatting sqref="E78">
    <cfRule type="expression" dxfId="3058" priority="1033" stopIfTrue="1">
      <formula>OR(RIGHT(#REF!,2)="00",LEFT($B78,5)="Total")</formula>
    </cfRule>
  </conditionalFormatting>
  <conditionalFormatting sqref="E78">
    <cfRule type="expression" dxfId="3057" priority="1032" stopIfTrue="1">
      <formula>OR(RIGHT($A78,2)="00",LEFT($B78,5)="Total")</formula>
    </cfRule>
  </conditionalFormatting>
  <conditionalFormatting sqref="E78">
    <cfRule type="expression" dxfId="3056" priority="1031" stopIfTrue="1">
      <formula>OR(RIGHT(#REF!,2)="00",LEFT($B78,5)="Total")</formula>
    </cfRule>
  </conditionalFormatting>
  <conditionalFormatting sqref="E78">
    <cfRule type="expression" dxfId="3055" priority="1030" stopIfTrue="1">
      <formula>OR(RIGHT($A78,2)="00",LEFT($B78,5)="Total")</formula>
    </cfRule>
  </conditionalFormatting>
  <conditionalFormatting sqref="E78">
    <cfRule type="expression" dxfId="3054" priority="1029" stopIfTrue="1">
      <formula>OR(RIGHT(#REF!,2)="00",LEFT($B78,5)="Total")</formula>
    </cfRule>
  </conditionalFormatting>
  <conditionalFormatting sqref="E78">
    <cfRule type="expression" dxfId="3053" priority="1028" stopIfTrue="1">
      <formula>OR(RIGHT($A78,2)="00",LEFT($B78,5)="Total")</formula>
    </cfRule>
  </conditionalFormatting>
  <conditionalFormatting sqref="E78">
    <cfRule type="expression" dxfId="3052" priority="1027" stopIfTrue="1">
      <formula>OR(RIGHT(#REF!,2)="00",LEFT($B78,5)="Total")</formula>
    </cfRule>
  </conditionalFormatting>
  <conditionalFormatting sqref="E78">
    <cfRule type="expression" dxfId="3051" priority="1026" stopIfTrue="1">
      <formula>OR(RIGHT($A78,2)="00",LEFT($B78,5)="Total")</formula>
    </cfRule>
  </conditionalFormatting>
  <conditionalFormatting sqref="E78">
    <cfRule type="expression" dxfId="3050" priority="1025" stopIfTrue="1">
      <formula>OR(RIGHT(#REF!,2)="00",LEFT($B78,5)="Total")</formula>
    </cfRule>
  </conditionalFormatting>
  <conditionalFormatting sqref="E78">
    <cfRule type="expression" dxfId="3049" priority="1024" stopIfTrue="1">
      <formula>OR(RIGHT($A78,2)="00",LEFT($B78,5)="Total")</formula>
    </cfRule>
  </conditionalFormatting>
  <conditionalFormatting sqref="E78">
    <cfRule type="expression" dxfId="3048" priority="1023" stopIfTrue="1">
      <formula>OR(RIGHT(#REF!,2)="00",LEFT($B78,5)="Total")</formula>
    </cfRule>
  </conditionalFormatting>
  <conditionalFormatting sqref="E78">
    <cfRule type="expression" dxfId="3047" priority="1022" stopIfTrue="1">
      <formula>OR(RIGHT($A78,2)="00",LEFT($B78,5)="Total")</formula>
    </cfRule>
  </conditionalFormatting>
  <conditionalFormatting sqref="E78">
    <cfRule type="expression" dxfId="3046" priority="1021" stopIfTrue="1">
      <formula>OR(RIGHT(#REF!,2)="00",LEFT($B78,5)="Total")</formula>
    </cfRule>
  </conditionalFormatting>
  <conditionalFormatting sqref="E78">
    <cfRule type="expression" dxfId="3045" priority="1020" stopIfTrue="1">
      <formula>OR(RIGHT($A78,2)="00",LEFT($B78,5)="Total")</formula>
    </cfRule>
  </conditionalFormatting>
  <conditionalFormatting sqref="E78">
    <cfRule type="expression" dxfId="3044" priority="1019" stopIfTrue="1">
      <formula>OR(RIGHT(#REF!,2)="00",LEFT($B78,5)="Total")</formula>
    </cfRule>
  </conditionalFormatting>
  <conditionalFormatting sqref="E78">
    <cfRule type="expression" dxfId="3043" priority="1018" stopIfTrue="1">
      <formula>OR(RIGHT($A78,2)="00",LEFT($B78,5)="Total")</formula>
    </cfRule>
  </conditionalFormatting>
  <conditionalFormatting sqref="E78">
    <cfRule type="expression" dxfId="3042" priority="1017" stopIfTrue="1">
      <formula>OR(RIGHT(#REF!,2)="00",LEFT($B78,5)="Total")</formula>
    </cfRule>
  </conditionalFormatting>
  <conditionalFormatting sqref="E78">
    <cfRule type="expression" dxfId="3041" priority="1016" stopIfTrue="1">
      <formula>OR(RIGHT($A78,2)="00",LEFT($B78,5)="Total")</formula>
    </cfRule>
  </conditionalFormatting>
  <conditionalFormatting sqref="E78">
    <cfRule type="expression" dxfId="3040" priority="1015" stopIfTrue="1">
      <formula>OR(RIGHT(#REF!,2)="00",LEFT($B78,5)="Total")</formula>
    </cfRule>
  </conditionalFormatting>
  <conditionalFormatting sqref="E78">
    <cfRule type="expression" dxfId="3039" priority="1014" stopIfTrue="1">
      <formula>OR(RIGHT($A78,2)="00",LEFT($B78,5)="Total")</formula>
    </cfRule>
  </conditionalFormatting>
  <conditionalFormatting sqref="E78">
    <cfRule type="expression" dxfId="3038" priority="1013" stopIfTrue="1">
      <formula>OR(RIGHT(#REF!,2)="00",LEFT($B78,5)="Total")</formula>
    </cfRule>
  </conditionalFormatting>
  <conditionalFormatting sqref="E78">
    <cfRule type="expression" dxfId="3037" priority="1012" stopIfTrue="1">
      <formula>OR(RIGHT($A78,2)="00",LEFT($B78,5)="Total")</formula>
    </cfRule>
  </conditionalFormatting>
  <conditionalFormatting sqref="E78">
    <cfRule type="expression" dxfId="3036" priority="1011" stopIfTrue="1">
      <formula>OR(RIGHT(#REF!,2)="00",LEFT($B78,5)="Total")</formula>
    </cfRule>
  </conditionalFormatting>
  <conditionalFormatting sqref="E78">
    <cfRule type="expression" dxfId="3035" priority="1010" stopIfTrue="1">
      <formula>OR(RIGHT($A78,2)="00",LEFT($B78,5)="Total")</formula>
    </cfRule>
  </conditionalFormatting>
  <conditionalFormatting sqref="E79">
    <cfRule type="expression" dxfId="3034" priority="1009" stopIfTrue="1">
      <formula>OR(RIGHT(#REF!,2)="00",LEFT($B79,5)="Total")</formula>
    </cfRule>
  </conditionalFormatting>
  <conditionalFormatting sqref="E79">
    <cfRule type="expression" dxfId="3033" priority="1008" stopIfTrue="1">
      <formula>OR(RIGHT($A79,2)="00",LEFT($B79,5)="Total")</formula>
    </cfRule>
  </conditionalFormatting>
  <conditionalFormatting sqref="E79">
    <cfRule type="expression" dxfId="3032" priority="1007" stopIfTrue="1">
      <formula>OR(RIGHT(#REF!,2)="00",LEFT($B79,5)="Total")</formula>
    </cfRule>
  </conditionalFormatting>
  <conditionalFormatting sqref="E79">
    <cfRule type="expression" dxfId="3031" priority="1006" stopIfTrue="1">
      <formula>OR(RIGHT($A79,2)="00",LEFT($B79,5)="Total")</formula>
    </cfRule>
  </conditionalFormatting>
  <conditionalFormatting sqref="E79">
    <cfRule type="expression" dxfId="3030" priority="1005" stopIfTrue="1">
      <formula>OR(RIGHT(#REF!,2)="00",LEFT($B79,5)="Total")</formula>
    </cfRule>
  </conditionalFormatting>
  <conditionalFormatting sqref="E79">
    <cfRule type="expression" dxfId="3029" priority="1004" stopIfTrue="1">
      <formula>OR(RIGHT($A79,2)="00",LEFT($B79,5)="Total")</formula>
    </cfRule>
  </conditionalFormatting>
  <conditionalFormatting sqref="E79">
    <cfRule type="expression" dxfId="3028" priority="1003" stopIfTrue="1">
      <formula>OR(RIGHT(#REF!,2)="00",LEFT($B79,5)="Total")</formula>
    </cfRule>
  </conditionalFormatting>
  <conditionalFormatting sqref="E79">
    <cfRule type="expression" dxfId="3027" priority="1002" stopIfTrue="1">
      <formula>OR(RIGHT($A79,2)="00",LEFT($B79,5)="Total")</formula>
    </cfRule>
  </conditionalFormatting>
  <conditionalFormatting sqref="E79">
    <cfRule type="expression" dxfId="3026" priority="1001" stopIfTrue="1">
      <formula>OR(RIGHT(#REF!,2)="00",LEFT($B79,5)="Total")</formula>
    </cfRule>
  </conditionalFormatting>
  <conditionalFormatting sqref="E79">
    <cfRule type="expression" dxfId="3025" priority="1000" stopIfTrue="1">
      <formula>OR(RIGHT($A79,2)="00",LEFT($B79,5)="Total")</formula>
    </cfRule>
  </conditionalFormatting>
  <conditionalFormatting sqref="E79">
    <cfRule type="expression" dxfId="3024" priority="999" stopIfTrue="1">
      <formula>OR(RIGHT(#REF!,2)="00",LEFT($B79,5)="Total")</formula>
    </cfRule>
  </conditionalFormatting>
  <conditionalFormatting sqref="E79">
    <cfRule type="expression" dxfId="3023" priority="998" stopIfTrue="1">
      <formula>OR(RIGHT($A79,2)="00",LEFT($B79,5)="Total")</formula>
    </cfRule>
  </conditionalFormatting>
  <conditionalFormatting sqref="E79">
    <cfRule type="expression" dxfId="3022" priority="997" stopIfTrue="1">
      <formula>OR(RIGHT(#REF!,2)="00",LEFT($B79,5)="Total")</formula>
    </cfRule>
  </conditionalFormatting>
  <conditionalFormatting sqref="E79">
    <cfRule type="expression" dxfId="3021" priority="996" stopIfTrue="1">
      <formula>OR(RIGHT($A79,2)="00",LEFT($B79,5)="Total")</formula>
    </cfRule>
  </conditionalFormatting>
  <conditionalFormatting sqref="E79">
    <cfRule type="expression" dxfId="3020" priority="995" stopIfTrue="1">
      <formula>OR(RIGHT(#REF!,2)="00",LEFT($B79,5)="Total")</formula>
    </cfRule>
  </conditionalFormatting>
  <conditionalFormatting sqref="E79">
    <cfRule type="expression" dxfId="3019" priority="994" stopIfTrue="1">
      <formula>OR(RIGHT($A79,2)="00",LEFT($B79,5)="Total")</formula>
    </cfRule>
  </conditionalFormatting>
  <conditionalFormatting sqref="E79">
    <cfRule type="expression" dxfId="3018" priority="993" stopIfTrue="1">
      <formula>OR(RIGHT(#REF!,2)="00",LEFT($B79,5)="Total")</formula>
    </cfRule>
  </conditionalFormatting>
  <conditionalFormatting sqref="E79">
    <cfRule type="expression" dxfId="3017" priority="992" stopIfTrue="1">
      <formula>OR(RIGHT($A79,2)="00",LEFT($B79,5)="Total")</formula>
    </cfRule>
  </conditionalFormatting>
  <conditionalFormatting sqref="E79">
    <cfRule type="expression" dxfId="3016" priority="991" stopIfTrue="1">
      <formula>OR(RIGHT(#REF!,2)="00",LEFT($B79,5)="Total")</formula>
    </cfRule>
  </conditionalFormatting>
  <conditionalFormatting sqref="E79">
    <cfRule type="expression" dxfId="3015" priority="990" stopIfTrue="1">
      <formula>OR(RIGHT($A79,2)="00",LEFT($B79,5)="Total")</formula>
    </cfRule>
  </conditionalFormatting>
  <conditionalFormatting sqref="E79">
    <cfRule type="expression" dxfId="3014" priority="989" stopIfTrue="1">
      <formula>OR(RIGHT(#REF!,2)="00",LEFT($B79,5)="Total")</formula>
    </cfRule>
  </conditionalFormatting>
  <conditionalFormatting sqref="E79">
    <cfRule type="expression" dxfId="3013" priority="988" stopIfTrue="1">
      <formula>OR(RIGHT($A79,2)="00",LEFT($B79,5)="Total")</formula>
    </cfRule>
  </conditionalFormatting>
  <conditionalFormatting sqref="E79">
    <cfRule type="expression" dxfId="3012" priority="987" stopIfTrue="1">
      <formula>OR(RIGHT(#REF!,2)="00",LEFT($B79,5)="Total")</formula>
    </cfRule>
  </conditionalFormatting>
  <conditionalFormatting sqref="E79">
    <cfRule type="expression" dxfId="3011" priority="986" stopIfTrue="1">
      <formula>OR(RIGHT($A79,2)="00",LEFT($B79,5)="Total")</formula>
    </cfRule>
  </conditionalFormatting>
  <conditionalFormatting sqref="E79">
    <cfRule type="expression" dxfId="3010" priority="985" stopIfTrue="1">
      <formula>OR(RIGHT(#REF!,2)="00",LEFT($B79,5)="Total")</formula>
    </cfRule>
  </conditionalFormatting>
  <conditionalFormatting sqref="E79">
    <cfRule type="expression" dxfId="3009" priority="984" stopIfTrue="1">
      <formula>OR(RIGHT($A79,2)="00",LEFT($B79,5)="Total")</formula>
    </cfRule>
  </conditionalFormatting>
  <conditionalFormatting sqref="E79">
    <cfRule type="expression" dxfId="3008" priority="983" stopIfTrue="1">
      <formula>OR(RIGHT(#REF!,2)="00",LEFT($B79,5)="Total")</formula>
    </cfRule>
  </conditionalFormatting>
  <conditionalFormatting sqref="E79">
    <cfRule type="expression" dxfId="3007" priority="982" stopIfTrue="1">
      <formula>OR(RIGHT($A79,2)="00",LEFT($B79,5)="Total")</formula>
    </cfRule>
  </conditionalFormatting>
  <conditionalFormatting sqref="E79">
    <cfRule type="expression" dxfId="3006" priority="981" stopIfTrue="1">
      <formula>OR(RIGHT(#REF!,2)="00",LEFT($B79,5)="Total")</formula>
    </cfRule>
  </conditionalFormatting>
  <conditionalFormatting sqref="E79">
    <cfRule type="expression" dxfId="3005" priority="980" stopIfTrue="1">
      <formula>OR(RIGHT($A79,2)="00",LEFT($B79,5)="Total")</formula>
    </cfRule>
  </conditionalFormatting>
  <conditionalFormatting sqref="E79">
    <cfRule type="expression" dxfId="3004" priority="979" stopIfTrue="1">
      <formula>OR(RIGHT(#REF!,2)="00",LEFT($B79,5)="Total")</formula>
    </cfRule>
  </conditionalFormatting>
  <conditionalFormatting sqref="E79">
    <cfRule type="expression" dxfId="3003" priority="978" stopIfTrue="1">
      <formula>OR(RIGHT($A79,2)="00",LEFT($B79,5)="Total")</formula>
    </cfRule>
  </conditionalFormatting>
  <conditionalFormatting sqref="E79">
    <cfRule type="expression" dxfId="3002" priority="977" stopIfTrue="1">
      <formula>OR(RIGHT(#REF!,2)="00",LEFT($B79,5)="Total")</formula>
    </cfRule>
  </conditionalFormatting>
  <conditionalFormatting sqref="E79">
    <cfRule type="expression" dxfId="3001" priority="976" stopIfTrue="1">
      <formula>OR(RIGHT($A79,2)="00",LEFT($B79,5)="Total")</formula>
    </cfRule>
  </conditionalFormatting>
  <conditionalFormatting sqref="E80">
    <cfRule type="expression" dxfId="3000" priority="975" stopIfTrue="1">
      <formula>OR(RIGHT(#REF!,2)="00",LEFT($B80,5)="Total")</formula>
    </cfRule>
  </conditionalFormatting>
  <conditionalFormatting sqref="E80">
    <cfRule type="expression" dxfId="2999" priority="974" stopIfTrue="1">
      <formula>OR(RIGHT($A80,2)="00",LEFT($B80,5)="Total")</formula>
    </cfRule>
  </conditionalFormatting>
  <conditionalFormatting sqref="E80">
    <cfRule type="expression" dxfId="2998" priority="973" stopIfTrue="1">
      <formula>OR(RIGHT(#REF!,2)="00",LEFT($B80,5)="Total")</formula>
    </cfRule>
  </conditionalFormatting>
  <conditionalFormatting sqref="E80">
    <cfRule type="expression" dxfId="2997" priority="972" stopIfTrue="1">
      <formula>OR(RIGHT($A80,2)="00",LEFT($B80,5)="Total")</formula>
    </cfRule>
  </conditionalFormatting>
  <conditionalFormatting sqref="E80">
    <cfRule type="expression" dxfId="2996" priority="971" stopIfTrue="1">
      <formula>OR(RIGHT(#REF!,2)="00",LEFT($B80,5)="Total")</formula>
    </cfRule>
  </conditionalFormatting>
  <conditionalFormatting sqref="E80">
    <cfRule type="expression" dxfId="2995" priority="970" stopIfTrue="1">
      <formula>OR(RIGHT($A80,2)="00",LEFT($B80,5)="Total")</formula>
    </cfRule>
  </conditionalFormatting>
  <conditionalFormatting sqref="E80">
    <cfRule type="expression" dxfId="2994" priority="969" stopIfTrue="1">
      <formula>OR(RIGHT(#REF!,2)="00",LEFT($B80,5)="Total")</formula>
    </cfRule>
  </conditionalFormatting>
  <conditionalFormatting sqref="E80">
    <cfRule type="expression" dxfId="2993" priority="968" stopIfTrue="1">
      <formula>OR(RIGHT($A80,2)="00",LEFT($B80,5)="Total")</formula>
    </cfRule>
  </conditionalFormatting>
  <conditionalFormatting sqref="E80">
    <cfRule type="expression" dxfId="2992" priority="967" stopIfTrue="1">
      <formula>OR(RIGHT(#REF!,2)="00",LEFT($B80,5)="Total")</formula>
    </cfRule>
  </conditionalFormatting>
  <conditionalFormatting sqref="E80">
    <cfRule type="expression" dxfId="2991" priority="966" stopIfTrue="1">
      <formula>OR(RIGHT($A80,2)="00",LEFT($B80,5)="Total")</formula>
    </cfRule>
  </conditionalFormatting>
  <conditionalFormatting sqref="E80">
    <cfRule type="expression" dxfId="2990" priority="965" stopIfTrue="1">
      <formula>OR(RIGHT(#REF!,2)="00",LEFT($B80,5)="Total")</formula>
    </cfRule>
  </conditionalFormatting>
  <conditionalFormatting sqref="E80">
    <cfRule type="expression" dxfId="2989" priority="964" stopIfTrue="1">
      <formula>OR(RIGHT($A80,2)="00",LEFT($B80,5)="Total")</formula>
    </cfRule>
  </conditionalFormatting>
  <conditionalFormatting sqref="E80">
    <cfRule type="expression" dxfId="2988" priority="963" stopIfTrue="1">
      <formula>OR(RIGHT(#REF!,2)="00",LEFT($B80,5)="Total")</formula>
    </cfRule>
  </conditionalFormatting>
  <conditionalFormatting sqref="E80">
    <cfRule type="expression" dxfId="2987" priority="962" stopIfTrue="1">
      <formula>OR(RIGHT($A80,2)="00",LEFT($B80,5)="Total")</formula>
    </cfRule>
  </conditionalFormatting>
  <conditionalFormatting sqref="E80">
    <cfRule type="expression" dxfId="2986" priority="961" stopIfTrue="1">
      <formula>OR(RIGHT(#REF!,2)="00",LEFT($B80,5)="Total")</formula>
    </cfRule>
  </conditionalFormatting>
  <conditionalFormatting sqref="E80">
    <cfRule type="expression" dxfId="2985" priority="960" stopIfTrue="1">
      <formula>OR(RIGHT($A80,2)="00",LEFT($B80,5)="Total")</formula>
    </cfRule>
  </conditionalFormatting>
  <conditionalFormatting sqref="E80">
    <cfRule type="expression" dxfId="2984" priority="959" stopIfTrue="1">
      <formula>OR(RIGHT(#REF!,2)="00",LEFT($B80,5)="Total")</formula>
    </cfRule>
  </conditionalFormatting>
  <conditionalFormatting sqref="E80">
    <cfRule type="expression" dxfId="2983" priority="958" stopIfTrue="1">
      <formula>OR(RIGHT($A80,2)="00",LEFT($B80,5)="Total")</formula>
    </cfRule>
  </conditionalFormatting>
  <conditionalFormatting sqref="E80">
    <cfRule type="expression" dxfId="2982" priority="957" stopIfTrue="1">
      <formula>OR(RIGHT(#REF!,2)="00",LEFT($B80,5)="Total")</formula>
    </cfRule>
  </conditionalFormatting>
  <conditionalFormatting sqref="E80">
    <cfRule type="expression" dxfId="2981" priority="956" stopIfTrue="1">
      <formula>OR(RIGHT($A80,2)="00",LEFT($B80,5)="Total")</formula>
    </cfRule>
  </conditionalFormatting>
  <conditionalFormatting sqref="E80">
    <cfRule type="expression" dxfId="2980" priority="955" stopIfTrue="1">
      <formula>OR(RIGHT(#REF!,2)="00",LEFT($B80,5)="Total")</formula>
    </cfRule>
  </conditionalFormatting>
  <conditionalFormatting sqref="E80">
    <cfRule type="expression" dxfId="2979" priority="954" stopIfTrue="1">
      <formula>OR(RIGHT($A80,2)="00",LEFT($B80,5)="Total")</formula>
    </cfRule>
  </conditionalFormatting>
  <conditionalFormatting sqref="E80">
    <cfRule type="expression" dxfId="2978" priority="953" stopIfTrue="1">
      <formula>OR(RIGHT(#REF!,2)="00",LEFT($B80,5)="Total")</formula>
    </cfRule>
  </conditionalFormatting>
  <conditionalFormatting sqref="E80">
    <cfRule type="expression" dxfId="2977" priority="952" stopIfTrue="1">
      <formula>OR(RIGHT($A80,2)="00",LEFT($B80,5)="Total")</formula>
    </cfRule>
  </conditionalFormatting>
  <conditionalFormatting sqref="E80">
    <cfRule type="expression" dxfId="2976" priority="951" stopIfTrue="1">
      <formula>OR(RIGHT(#REF!,2)="00",LEFT($B80,5)="Total")</formula>
    </cfRule>
  </conditionalFormatting>
  <conditionalFormatting sqref="E80">
    <cfRule type="expression" dxfId="2975" priority="950" stopIfTrue="1">
      <formula>OR(RIGHT($A80,2)="00",LEFT($B80,5)="Total")</formula>
    </cfRule>
  </conditionalFormatting>
  <conditionalFormatting sqref="E80">
    <cfRule type="expression" dxfId="2974" priority="949" stopIfTrue="1">
      <formula>OR(RIGHT(#REF!,2)="00",LEFT($B80,5)="Total")</formula>
    </cfRule>
  </conditionalFormatting>
  <conditionalFormatting sqref="E80">
    <cfRule type="expression" dxfId="2973" priority="948" stopIfTrue="1">
      <formula>OR(RIGHT($A80,2)="00",LEFT($B80,5)="Total")</formula>
    </cfRule>
  </conditionalFormatting>
  <conditionalFormatting sqref="E80">
    <cfRule type="expression" dxfId="2972" priority="947" stopIfTrue="1">
      <formula>OR(RIGHT(#REF!,2)="00",LEFT($B80,5)="Total")</formula>
    </cfRule>
  </conditionalFormatting>
  <conditionalFormatting sqref="E80">
    <cfRule type="expression" dxfId="2971" priority="946" stopIfTrue="1">
      <formula>OR(RIGHT($A80,2)="00",LEFT($B80,5)="Total")</formula>
    </cfRule>
  </conditionalFormatting>
  <conditionalFormatting sqref="E80">
    <cfRule type="expression" dxfId="2970" priority="945" stopIfTrue="1">
      <formula>OR(RIGHT(#REF!,2)="00",LEFT($B80,5)="Total")</formula>
    </cfRule>
  </conditionalFormatting>
  <conditionalFormatting sqref="E80">
    <cfRule type="expression" dxfId="2969" priority="944" stopIfTrue="1">
      <formula>OR(RIGHT($A80,2)="00",LEFT($B80,5)="Total")</formula>
    </cfRule>
  </conditionalFormatting>
  <conditionalFormatting sqref="E80">
    <cfRule type="expression" dxfId="2968" priority="943" stopIfTrue="1">
      <formula>OR(RIGHT(#REF!,2)="00",LEFT($B80,5)="Total")</formula>
    </cfRule>
  </conditionalFormatting>
  <conditionalFormatting sqref="E80">
    <cfRule type="expression" dxfId="2967" priority="942" stopIfTrue="1">
      <formula>OR(RIGHT($A80,2)="00",LEFT($B80,5)="Total")</formula>
    </cfRule>
  </conditionalFormatting>
  <conditionalFormatting sqref="E81">
    <cfRule type="expression" dxfId="2966" priority="941" stopIfTrue="1">
      <formula>OR(RIGHT(#REF!,2)="00",LEFT($B81,5)="Total")</formula>
    </cfRule>
  </conditionalFormatting>
  <conditionalFormatting sqref="E81">
    <cfRule type="expression" dxfId="2965" priority="940" stopIfTrue="1">
      <formula>OR(RIGHT($A81,2)="00",LEFT($B81,5)="Total")</formula>
    </cfRule>
  </conditionalFormatting>
  <conditionalFormatting sqref="E81">
    <cfRule type="expression" dxfId="2964" priority="939" stopIfTrue="1">
      <formula>OR(RIGHT(#REF!,2)="00",LEFT($B81,5)="Total")</formula>
    </cfRule>
  </conditionalFormatting>
  <conditionalFormatting sqref="E81">
    <cfRule type="expression" dxfId="2963" priority="938" stopIfTrue="1">
      <formula>OR(RIGHT($A81,2)="00",LEFT($B81,5)="Total")</formula>
    </cfRule>
  </conditionalFormatting>
  <conditionalFormatting sqref="E81">
    <cfRule type="expression" dxfId="2962" priority="937" stopIfTrue="1">
      <formula>OR(RIGHT(#REF!,2)="00",LEFT($B81,5)="Total")</formula>
    </cfRule>
  </conditionalFormatting>
  <conditionalFormatting sqref="E81">
    <cfRule type="expression" dxfId="2961" priority="936" stopIfTrue="1">
      <formula>OR(RIGHT($A81,2)="00",LEFT($B81,5)="Total")</formula>
    </cfRule>
  </conditionalFormatting>
  <conditionalFormatting sqref="E81">
    <cfRule type="expression" dxfId="2960" priority="935" stopIfTrue="1">
      <formula>OR(RIGHT(#REF!,2)="00",LEFT($B81,5)="Total")</formula>
    </cfRule>
  </conditionalFormatting>
  <conditionalFormatting sqref="E81">
    <cfRule type="expression" dxfId="2959" priority="934" stopIfTrue="1">
      <formula>OR(RIGHT($A81,2)="00",LEFT($B81,5)="Total")</formula>
    </cfRule>
  </conditionalFormatting>
  <conditionalFormatting sqref="E81">
    <cfRule type="expression" dxfId="2958" priority="933" stopIfTrue="1">
      <formula>OR(RIGHT(#REF!,2)="00",LEFT($B81,5)="Total")</formula>
    </cfRule>
  </conditionalFormatting>
  <conditionalFormatting sqref="E81">
    <cfRule type="expression" dxfId="2957" priority="932" stopIfTrue="1">
      <formula>OR(RIGHT($A81,2)="00",LEFT($B81,5)="Total")</formula>
    </cfRule>
  </conditionalFormatting>
  <conditionalFormatting sqref="E81">
    <cfRule type="expression" dxfId="2956" priority="931" stopIfTrue="1">
      <formula>OR(RIGHT(#REF!,2)="00",LEFT($B81,5)="Total")</formula>
    </cfRule>
  </conditionalFormatting>
  <conditionalFormatting sqref="E81">
    <cfRule type="expression" dxfId="2955" priority="930" stopIfTrue="1">
      <formula>OR(RIGHT($A81,2)="00",LEFT($B81,5)="Total")</formula>
    </cfRule>
  </conditionalFormatting>
  <conditionalFormatting sqref="E81">
    <cfRule type="expression" dxfId="2954" priority="929" stopIfTrue="1">
      <formula>OR(RIGHT(#REF!,2)="00",LEFT($B81,5)="Total")</formula>
    </cfRule>
  </conditionalFormatting>
  <conditionalFormatting sqref="E81">
    <cfRule type="expression" dxfId="2953" priority="928" stopIfTrue="1">
      <formula>OR(RIGHT($A81,2)="00",LEFT($B81,5)="Total")</formula>
    </cfRule>
  </conditionalFormatting>
  <conditionalFormatting sqref="E81">
    <cfRule type="expression" dxfId="2952" priority="927" stopIfTrue="1">
      <formula>OR(RIGHT(#REF!,2)="00",LEFT($B81,5)="Total")</formula>
    </cfRule>
  </conditionalFormatting>
  <conditionalFormatting sqref="E81">
    <cfRule type="expression" dxfId="2951" priority="926" stopIfTrue="1">
      <formula>OR(RIGHT($A81,2)="00",LEFT($B81,5)="Total")</formula>
    </cfRule>
  </conditionalFormatting>
  <conditionalFormatting sqref="E81">
    <cfRule type="expression" dxfId="2950" priority="925" stopIfTrue="1">
      <formula>OR(RIGHT(#REF!,2)="00",LEFT($B81,5)="Total")</formula>
    </cfRule>
  </conditionalFormatting>
  <conditionalFormatting sqref="E81">
    <cfRule type="expression" dxfId="2949" priority="924" stopIfTrue="1">
      <formula>OR(RIGHT($A81,2)="00",LEFT($B81,5)="Total")</formula>
    </cfRule>
  </conditionalFormatting>
  <conditionalFormatting sqref="E81">
    <cfRule type="expression" dxfId="2948" priority="923" stopIfTrue="1">
      <formula>OR(RIGHT(#REF!,2)="00",LEFT($B81,5)="Total")</formula>
    </cfRule>
  </conditionalFormatting>
  <conditionalFormatting sqref="E81">
    <cfRule type="expression" dxfId="2947" priority="922" stopIfTrue="1">
      <formula>OR(RIGHT($A81,2)="00",LEFT($B81,5)="Total")</formula>
    </cfRule>
  </conditionalFormatting>
  <conditionalFormatting sqref="E81">
    <cfRule type="expression" dxfId="2946" priority="921" stopIfTrue="1">
      <formula>OR(RIGHT(#REF!,2)="00",LEFT($B81,5)="Total")</formula>
    </cfRule>
  </conditionalFormatting>
  <conditionalFormatting sqref="E81">
    <cfRule type="expression" dxfId="2945" priority="920" stopIfTrue="1">
      <formula>OR(RIGHT($A81,2)="00",LEFT($B81,5)="Total")</formula>
    </cfRule>
  </conditionalFormatting>
  <conditionalFormatting sqref="E81">
    <cfRule type="expression" dxfId="2944" priority="919" stopIfTrue="1">
      <formula>OR(RIGHT(#REF!,2)="00",LEFT($B81,5)="Total")</formula>
    </cfRule>
  </conditionalFormatting>
  <conditionalFormatting sqref="E81">
    <cfRule type="expression" dxfId="2943" priority="918" stopIfTrue="1">
      <formula>OR(RIGHT($A81,2)="00",LEFT($B81,5)="Total")</formula>
    </cfRule>
  </conditionalFormatting>
  <conditionalFormatting sqref="E81">
    <cfRule type="expression" dxfId="2942" priority="917" stopIfTrue="1">
      <formula>OR(RIGHT(#REF!,2)="00",LEFT($B81,5)="Total")</formula>
    </cfRule>
  </conditionalFormatting>
  <conditionalFormatting sqref="E81">
    <cfRule type="expression" dxfId="2941" priority="916" stopIfTrue="1">
      <formula>OR(RIGHT($A81,2)="00",LEFT($B81,5)="Total")</formula>
    </cfRule>
  </conditionalFormatting>
  <conditionalFormatting sqref="E81">
    <cfRule type="expression" dxfId="2940" priority="915" stopIfTrue="1">
      <formula>OR(RIGHT(#REF!,2)="00",LEFT($B81,5)="Total")</formula>
    </cfRule>
  </conditionalFormatting>
  <conditionalFormatting sqref="E81">
    <cfRule type="expression" dxfId="2939" priority="914" stopIfTrue="1">
      <formula>OR(RIGHT($A81,2)="00",LEFT($B81,5)="Total")</formula>
    </cfRule>
  </conditionalFormatting>
  <conditionalFormatting sqref="E81">
    <cfRule type="expression" dxfId="2938" priority="913" stopIfTrue="1">
      <formula>OR(RIGHT(#REF!,2)="00",LEFT($B81,5)="Total")</formula>
    </cfRule>
  </conditionalFormatting>
  <conditionalFormatting sqref="E81">
    <cfRule type="expression" dxfId="2937" priority="912" stopIfTrue="1">
      <formula>OR(RIGHT($A81,2)="00",LEFT($B81,5)="Total")</formula>
    </cfRule>
  </conditionalFormatting>
  <conditionalFormatting sqref="E81">
    <cfRule type="expression" dxfId="2936" priority="911" stopIfTrue="1">
      <formula>OR(RIGHT(#REF!,2)="00",LEFT($B81,5)="Total")</formula>
    </cfRule>
  </conditionalFormatting>
  <conditionalFormatting sqref="E81">
    <cfRule type="expression" dxfId="2935" priority="910" stopIfTrue="1">
      <formula>OR(RIGHT($A81,2)="00",LEFT($B81,5)="Total")</formula>
    </cfRule>
  </conditionalFormatting>
  <conditionalFormatting sqref="E81">
    <cfRule type="expression" dxfId="2934" priority="909" stopIfTrue="1">
      <formula>OR(RIGHT(#REF!,2)="00",LEFT($B81,5)="Total")</formula>
    </cfRule>
  </conditionalFormatting>
  <conditionalFormatting sqref="E81">
    <cfRule type="expression" dxfId="2933" priority="908" stopIfTrue="1">
      <formula>OR(RIGHT($A81,2)="00",LEFT($B81,5)="Total")</formula>
    </cfRule>
  </conditionalFormatting>
  <conditionalFormatting sqref="E82">
    <cfRule type="expression" dxfId="2932" priority="907" stopIfTrue="1">
      <formula>OR(RIGHT(#REF!,2)="00",LEFT($B82,5)="Total")</formula>
    </cfRule>
  </conditionalFormatting>
  <conditionalFormatting sqref="E82">
    <cfRule type="expression" dxfId="2931" priority="906" stopIfTrue="1">
      <formula>OR(RIGHT($A82,2)="00",LEFT($B82,5)="Total")</formula>
    </cfRule>
  </conditionalFormatting>
  <conditionalFormatting sqref="E82">
    <cfRule type="expression" dxfId="2930" priority="905" stopIfTrue="1">
      <formula>OR(RIGHT(#REF!,2)="00",LEFT($B82,5)="Total")</formula>
    </cfRule>
  </conditionalFormatting>
  <conditionalFormatting sqref="E82">
    <cfRule type="expression" dxfId="2929" priority="904" stopIfTrue="1">
      <formula>OR(RIGHT($A82,2)="00",LEFT($B82,5)="Total")</formula>
    </cfRule>
  </conditionalFormatting>
  <conditionalFormatting sqref="E82">
    <cfRule type="expression" dxfId="2928" priority="903" stopIfTrue="1">
      <formula>OR(RIGHT(#REF!,2)="00",LEFT($B82,5)="Total")</formula>
    </cfRule>
  </conditionalFormatting>
  <conditionalFormatting sqref="E82">
    <cfRule type="expression" dxfId="2927" priority="902" stopIfTrue="1">
      <formula>OR(RIGHT($A82,2)="00",LEFT($B82,5)="Total")</formula>
    </cfRule>
  </conditionalFormatting>
  <conditionalFormatting sqref="E82">
    <cfRule type="expression" dxfId="2926" priority="901" stopIfTrue="1">
      <formula>OR(RIGHT(#REF!,2)="00",LEFT($B82,5)="Total")</formula>
    </cfRule>
  </conditionalFormatting>
  <conditionalFormatting sqref="E82">
    <cfRule type="expression" dxfId="2925" priority="900" stopIfTrue="1">
      <formula>OR(RIGHT($A82,2)="00",LEFT($B82,5)="Total")</formula>
    </cfRule>
  </conditionalFormatting>
  <conditionalFormatting sqref="E82">
    <cfRule type="expression" dxfId="2924" priority="899" stopIfTrue="1">
      <formula>OR(RIGHT(#REF!,2)="00",LEFT($B82,5)="Total")</formula>
    </cfRule>
  </conditionalFormatting>
  <conditionalFormatting sqref="E82">
    <cfRule type="expression" dxfId="2923" priority="898" stopIfTrue="1">
      <formula>OR(RIGHT($A82,2)="00",LEFT($B82,5)="Total")</formula>
    </cfRule>
  </conditionalFormatting>
  <conditionalFormatting sqref="E82">
    <cfRule type="expression" dxfId="2922" priority="897" stopIfTrue="1">
      <formula>OR(RIGHT(#REF!,2)="00",LEFT($B82,5)="Total")</formula>
    </cfRule>
  </conditionalFormatting>
  <conditionalFormatting sqref="E82">
    <cfRule type="expression" dxfId="2921" priority="896" stopIfTrue="1">
      <formula>OR(RIGHT($A82,2)="00",LEFT($B82,5)="Total")</formula>
    </cfRule>
  </conditionalFormatting>
  <conditionalFormatting sqref="E82">
    <cfRule type="expression" dxfId="2920" priority="895" stopIfTrue="1">
      <formula>OR(RIGHT(#REF!,2)="00",LEFT($B82,5)="Total")</formula>
    </cfRule>
  </conditionalFormatting>
  <conditionalFormatting sqref="E82">
    <cfRule type="expression" dxfId="2919" priority="894" stopIfTrue="1">
      <formula>OR(RIGHT($A82,2)="00",LEFT($B82,5)="Total")</formula>
    </cfRule>
  </conditionalFormatting>
  <conditionalFormatting sqref="E82">
    <cfRule type="expression" dxfId="2918" priority="893" stopIfTrue="1">
      <formula>OR(RIGHT(#REF!,2)="00",LEFT($B82,5)="Total")</formula>
    </cfRule>
  </conditionalFormatting>
  <conditionalFormatting sqref="E82">
    <cfRule type="expression" dxfId="2917" priority="892" stopIfTrue="1">
      <formula>OR(RIGHT($A82,2)="00",LEFT($B82,5)="Total")</formula>
    </cfRule>
  </conditionalFormatting>
  <conditionalFormatting sqref="E82">
    <cfRule type="expression" dxfId="2916" priority="891" stopIfTrue="1">
      <formula>OR(RIGHT(#REF!,2)="00",LEFT($B82,5)="Total")</formula>
    </cfRule>
  </conditionalFormatting>
  <conditionalFormatting sqref="E82">
    <cfRule type="expression" dxfId="2915" priority="890" stopIfTrue="1">
      <formula>OR(RIGHT($A82,2)="00",LEFT($B82,5)="Total")</formula>
    </cfRule>
  </conditionalFormatting>
  <conditionalFormatting sqref="E82">
    <cfRule type="expression" dxfId="2914" priority="889" stopIfTrue="1">
      <formula>OR(RIGHT(#REF!,2)="00",LEFT($B82,5)="Total")</formula>
    </cfRule>
  </conditionalFormatting>
  <conditionalFormatting sqref="E82">
    <cfRule type="expression" dxfId="2913" priority="888" stopIfTrue="1">
      <formula>OR(RIGHT($A82,2)="00",LEFT($B82,5)="Total")</formula>
    </cfRule>
  </conditionalFormatting>
  <conditionalFormatting sqref="E82">
    <cfRule type="expression" dxfId="2912" priority="887" stopIfTrue="1">
      <formula>OR(RIGHT(#REF!,2)="00",LEFT($B82,5)="Total")</formula>
    </cfRule>
  </conditionalFormatting>
  <conditionalFormatting sqref="E82">
    <cfRule type="expression" dxfId="2911" priority="886" stopIfTrue="1">
      <formula>OR(RIGHT($A82,2)="00",LEFT($B82,5)="Total")</formula>
    </cfRule>
  </conditionalFormatting>
  <conditionalFormatting sqref="E82">
    <cfRule type="expression" dxfId="2910" priority="885" stopIfTrue="1">
      <formula>OR(RIGHT(#REF!,2)="00",LEFT($B82,5)="Total")</formula>
    </cfRule>
  </conditionalFormatting>
  <conditionalFormatting sqref="E82">
    <cfRule type="expression" dxfId="2909" priority="884" stopIfTrue="1">
      <formula>OR(RIGHT($A82,2)="00",LEFT($B82,5)="Total")</formula>
    </cfRule>
  </conditionalFormatting>
  <conditionalFormatting sqref="E82">
    <cfRule type="expression" dxfId="2908" priority="883" stopIfTrue="1">
      <formula>OR(RIGHT(#REF!,2)="00",LEFT($B82,5)="Total")</formula>
    </cfRule>
  </conditionalFormatting>
  <conditionalFormatting sqref="E82">
    <cfRule type="expression" dxfId="2907" priority="882" stopIfTrue="1">
      <formula>OR(RIGHT($A82,2)="00",LEFT($B82,5)="Total")</formula>
    </cfRule>
  </conditionalFormatting>
  <conditionalFormatting sqref="E82">
    <cfRule type="expression" dxfId="2906" priority="881" stopIfTrue="1">
      <formula>OR(RIGHT(#REF!,2)="00",LEFT($B82,5)="Total")</formula>
    </cfRule>
  </conditionalFormatting>
  <conditionalFormatting sqref="E82">
    <cfRule type="expression" dxfId="2905" priority="880" stopIfTrue="1">
      <formula>OR(RIGHT($A82,2)="00",LEFT($B82,5)="Total")</formula>
    </cfRule>
  </conditionalFormatting>
  <conditionalFormatting sqref="E82">
    <cfRule type="expression" dxfId="2904" priority="879" stopIfTrue="1">
      <formula>OR(RIGHT(#REF!,2)="00",LEFT($B82,5)="Total")</formula>
    </cfRule>
  </conditionalFormatting>
  <conditionalFormatting sqref="E82">
    <cfRule type="expression" dxfId="2903" priority="878" stopIfTrue="1">
      <formula>OR(RIGHT($A82,2)="00",LEFT($B82,5)="Total")</formula>
    </cfRule>
  </conditionalFormatting>
  <conditionalFormatting sqref="E82">
    <cfRule type="expression" dxfId="2902" priority="877" stopIfTrue="1">
      <formula>OR(RIGHT(#REF!,2)="00",LEFT($B82,5)="Total")</formula>
    </cfRule>
  </conditionalFormatting>
  <conditionalFormatting sqref="E82">
    <cfRule type="expression" dxfId="2901" priority="876" stopIfTrue="1">
      <formula>OR(RIGHT($A82,2)="00",LEFT($B82,5)="Total")</formula>
    </cfRule>
  </conditionalFormatting>
  <conditionalFormatting sqref="E82">
    <cfRule type="expression" dxfId="2900" priority="875" stopIfTrue="1">
      <formula>OR(RIGHT(#REF!,2)="00",LEFT($B82,5)="Total")</formula>
    </cfRule>
  </conditionalFormatting>
  <conditionalFormatting sqref="E82">
    <cfRule type="expression" dxfId="2899" priority="874" stopIfTrue="1">
      <formula>OR(RIGHT($A82,2)="00",LEFT($B82,5)="Total")</formula>
    </cfRule>
  </conditionalFormatting>
  <conditionalFormatting sqref="E82">
    <cfRule type="expression" dxfId="2898" priority="873" stopIfTrue="1">
      <formula>OR(RIGHT(#REF!,2)="00",LEFT($B82,5)="Total")</formula>
    </cfRule>
  </conditionalFormatting>
  <conditionalFormatting sqref="E82">
    <cfRule type="expression" dxfId="2897" priority="872" stopIfTrue="1">
      <formula>OR(RIGHT($A82,2)="00",LEFT($B82,5)="Total")</formula>
    </cfRule>
  </conditionalFormatting>
  <conditionalFormatting sqref="E82">
    <cfRule type="expression" dxfId="2896" priority="871" stopIfTrue="1">
      <formula>OR(RIGHT(#REF!,2)="00",LEFT($B82,5)="Total")</formula>
    </cfRule>
  </conditionalFormatting>
  <conditionalFormatting sqref="E82">
    <cfRule type="expression" dxfId="2895" priority="870" stopIfTrue="1">
      <formula>OR(RIGHT($A82,2)="00",LEFT($B82,5)="Total")</formula>
    </cfRule>
  </conditionalFormatting>
  <conditionalFormatting sqref="E82">
    <cfRule type="expression" dxfId="2894" priority="869" stopIfTrue="1">
      <formula>OR(RIGHT(#REF!,2)="00",LEFT($B82,5)="Total")</formula>
    </cfRule>
  </conditionalFormatting>
  <conditionalFormatting sqref="E82">
    <cfRule type="expression" dxfId="2893" priority="868" stopIfTrue="1">
      <formula>OR(RIGHT($A82,2)="00",LEFT($B82,5)="Total")</formula>
    </cfRule>
  </conditionalFormatting>
  <conditionalFormatting sqref="E82">
    <cfRule type="expression" dxfId="2892" priority="867" stopIfTrue="1">
      <formula>OR(RIGHT(#REF!,2)="00",LEFT($B82,5)="Total")</formula>
    </cfRule>
  </conditionalFormatting>
  <conditionalFormatting sqref="E82">
    <cfRule type="expression" dxfId="2891" priority="866" stopIfTrue="1">
      <formula>OR(RIGHT($A82,2)="00",LEFT($B82,5)="Total")</formula>
    </cfRule>
  </conditionalFormatting>
  <conditionalFormatting sqref="E82">
    <cfRule type="expression" dxfId="2890" priority="865" stopIfTrue="1">
      <formula>OR(RIGHT(#REF!,2)="00",LEFT($B82,5)="Total")</formula>
    </cfRule>
  </conditionalFormatting>
  <conditionalFormatting sqref="E82">
    <cfRule type="expression" dxfId="2889" priority="864" stopIfTrue="1">
      <formula>OR(RIGHT($A82,2)="00",LEFT($B82,5)="Total")</formula>
    </cfRule>
  </conditionalFormatting>
  <conditionalFormatting sqref="E82">
    <cfRule type="expression" dxfId="2888" priority="863" stopIfTrue="1">
      <formula>OR(RIGHT(#REF!,2)="00",LEFT($B82,5)="Total")</formula>
    </cfRule>
  </conditionalFormatting>
  <conditionalFormatting sqref="E82">
    <cfRule type="expression" dxfId="2887" priority="862" stopIfTrue="1">
      <formula>OR(RIGHT($A82,2)="00",LEFT($B82,5)="Total")</formula>
    </cfRule>
  </conditionalFormatting>
  <conditionalFormatting sqref="E82">
    <cfRule type="expression" dxfId="2886" priority="861" stopIfTrue="1">
      <formula>OR(RIGHT(#REF!,2)="00",LEFT($B82,5)="Total")</formula>
    </cfRule>
  </conditionalFormatting>
  <conditionalFormatting sqref="E82">
    <cfRule type="expression" dxfId="2885" priority="860" stopIfTrue="1">
      <formula>OR(RIGHT($A82,2)="00",LEFT($B82,5)="Total")</formula>
    </cfRule>
  </conditionalFormatting>
  <conditionalFormatting sqref="E82">
    <cfRule type="expression" dxfId="2884" priority="859" stopIfTrue="1">
      <formula>OR(RIGHT(#REF!,2)="00",LEFT($B82,5)="Total")</formula>
    </cfRule>
  </conditionalFormatting>
  <conditionalFormatting sqref="E82">
    <cfRule type="expression" dxfId="2883" priority="858" stopIfTrue="1">
      <formula>OR(RIGHT($A82,2)="00",LEFT($B82,5)="Total")</formula>
    </cfRule>
  </conditionalFormatting>
  <conditionalFormatting sqref="E82">
    <cfRule type="expression" dxfId="2882" priority="857" stopIfTrue="1">
      <formula>OR(RIGHT(#REF!,2)="00",LEFT($B82,5)="Total")</formula>
    </cfRule>
  </conditionalFormatting>
  <conditionalFormatting sqref="E82">
    <cfRule type="expression" dxfId="2881" priority="856" stopIfTrue="1">
      <formula>OR(RIGHT($A82,2)="00",LEFT($B82,5)="Total")</formula>
    </cfRule>
  </conditionalFormatting>
  <conditionalFormatting sqref="E82">
    <cfRule type="expression" dxfId="2880" priority="855" stopIfTrue="1">
      <formula>OR(RIGHT(#REF!,2)="00",LEFT($B82,5)="Total")</formula>
    </cfRule>
  </conditionalFormatting>
  <conditionalFormatting sqref="E82">
    <cfRule type="expression" dxfId="2879" priority="854" stopIfTrue="1">
      <formula>OR(RIGHT($A82,2)="00",LEFT($B82,5)="Total")</formula>
    </cfRule>
  </conditionalFormatting>
  <conditionalFormatting sqref="E82">
    <cfRule type="expression" dxfId="2878" priority="853" stopIfTrue="1">
      <formula>OR(RIGHT(#REF!,2)="00",LEFT($B82,5)="Total")</formula>
    </cfRule>
  </conditionalFormatting>
  <conditionalFormatting sqref="E82">
    <cfRule type="expression" dxfId="2877" priority="852" stopIfTrue="1">
      <formula>OR(RIGHT($A82,2)="00",LEFT($B82,5)="Total")</formula>
    </cfRule>
  </conditionalFormatting>
  <conditionalFormatting sqref="E82">
    <cfRule type="expression" dxfId="2876" priority="851" stopIfTrue="1">
      <formula>OR(RIGHT(#REF!,2)="00",LEFT($B82,5)="Total")</formula>
    </cfRule>
  </conditionalFormatting>
  <conditionalFormatting sqref="E82">
    <cfRule type="expression" dxfId="2875" priority="850" stopIfTrue="1">
      <formula>OR(RIGHT($A82,2)="00",LEFT($B82,5)="Total")</formula>
    </cfRule>
  </conditionalFormatting>
  <conditionalFormatting sqref="E82">
    <cfRule type="expression" dxfId="2874" priority="849" stopIfTrue="1">
      <formula>OR(RIGHT(#REF!,2)="00",LEFT($B82,5)="Total")</formula>
    </cfRule>
  </conditionalFormatting>
  <conditionalFormatting sqref="E82">
    <cfRule type="expression" dxfId="2873" priority="848" stopIfTrue="1">
      <formula>OR(RIGHT($A82,2)="00",LEFT($B82,5)="Total")</formula>
    </cfRule>
  </conditionalFormatting>
  <conditionalFormatting sqref="E82">
    <cfRule type="expression" dxfId="2872" priority="847" stopIfTrue="1">
      <formula>OR(RIGHT(#REF!,2)="00",LEFT($B82,5)="Total")</formula>
    </cfRule>
  </conditionalFormatting>
  <conditionalFormatting sqref="E82">
    <cfRule type="expression" dxfId="2871" priority="846" stopIfTrue="1">
      <formula>OR(RIGHT($A82,2)="00",LEFT($B82,5)="Total")</formula>
    </cfRule>
  </conditionalFormatting>
  <conditionalFormatting sqref="E82">
    <cfRule type="expression" dxfId="2870" priority="845" stopIfTrue="1">
      <formula>OR(RIGHT(#REF!,2)="00",LEFT($B82,5)="Total")</formula>
    </cfRule>
  </conditionalFormatting>
  <conditionalFormatting sqref="E82">
    <cfRule type="expression" dxfId="2869" priority="844" stopIfTrue="1">
      <formula>OR(RIGHT($A82,2)="00",LEFT($B82,5)="Total")</formula>
    </cfRule>
  </conditionalFormatting>
  <conditionalFormatting sqref="E82">
    <cfRule type="expression" dxfId="2868" priority="843" stopIfTrue="1">
      <formula>OR(RIGHT(#REF!,2)="00",LEFT($B82,5)="Total")</formula>
    </cfRule>
  </conditionalFormatting>
  <conditionalFormatting sqref="E82">
    <cfRule type="expression" dxfId="2867" priority="842" stopIfTrue="1">
      <formula>OR(RIGHT($A82,2)="00",LEFT($B82,5)="Total")</formula>
    </cfRule>
  </conditionalFormatting>
  <conditionalFormatting sqref="E82">
    <cfRule type="expression" dxfId="2866" priority="841" stopIfTrue="1">
      <formula>OR(RIGHT(#REF!,2)="00",LEFT($B82,5)="Total")</formula>
    </cfRule>
  </conditionalFormatting>
  <conditionalFormatting sqref="E82">
    <cfRule type="expression" dxfId="2865" priority="840" stopIfTrue="1">
      <formula>OR(RIGHT($A82,2)="00",LEFT($B82,5)="Total")</formula>
    </cfRule>
  </conditionalFormatting>
  <conditionalFormatting sqref="E83:E85">
    <cfRule type="expression" dxfId="2864" priority="839" stopIfTrue="1">
      <formula>OR(RIGHT(#REF!,2)="00",LEFT($B83,5)="Total")</formula>
    </cfRule>
  </conditionalFormatting>
  <conditionalFormatting sqref="E83:E85">
    <cfRule type="expression" dxfId="2863" priority="838" stopIfTrue="1">
      <formula>OR(RIGHT($A83,2)="00",LEFT($B83,5)="Total")</formula>
    </cfRule>
  </conditionalFormatting>
  <conditionalFormatting sqref="E83:E85">
    <cfRule type="expression" dxfId="2862" priority="837" stopIfTrue="1">
      <formula>OR(RIGHT(#REF!,2)="00",LEFT($B83,5)="Total")</formula>
    </cfRule>
  </conditionalFormatting>
  <conditionalFormatting sqref="E83:E85">
    <cfRule type="expression" dxfId="2861" priority="836" stopIfTrue="1">
      <formula>OR(RIGHT($A83,2)="00",LEFT($B83,5)="Total")</formula>
    </cfRule>
  </conditionalFormatting>
  <conditionalFormatting sqref="E83:E85">
    <cfRule type="expression" dxfId="2860" priority="835" stopIfTrue="1">
      <formula>OR(RIGHT(#REF!,2)="00",LEFT($B83,5)="Total")</formula>
    </cfRule>
  </conditionalFormatting>
  <conditionalFormatting sqref="E83:E85">
    <cfRule type="expression" dxfId="2859" priority="834" stopIfTrue="1">
      <formula>OR(RIGHT($A83,2)="00",LEFT($B83,5)="Total")</formula>
    </cfRule>
  </conditionalFormatting>
  <conditionalFormatting sqref="E83:E85">
    <cfRule type="expression" dxfId="2858" priority="833" stopIfTrue="1">
      <formula>OR(RIGHT(#REF!,2)="00",LEFT($B83,5)="Total")</formula>
    </cfRule>
  </conditionalFormatting>
  <conditionalFormatting sqref="E83:E85">
    <cfRule type="expression" dxfId="2857" priority="832" stopIfTrue="1">
      <formula>OR(RIGHT($A83,2)="00",LEFT($B83,5)="Total")</formula>
    </cfRule>
  </conditionalFormatting>
  <conditionalFormatting sqref="E83:E85">
    <cfRule type="expression" dxfId="2856" priority="831" stopIfTrue="1">
      <formula>OR(RIGHT(#REF!,2)="00",LEFT($B83,5)="Total")</formula>
    </cfRule>
  </conditionalFormatting>
  <conditionalFormatting sqref="E83:E85">
    <cfRule type="expression" dxfId="2855" priority="830" stopIfTrue="1">
      <formula>OR(RIGHT($A83,2)="00",LEFT($B83,5)="Total")</formula>
    </cfRule>
  </conditionalFormatting>
  <conditionalFormatting sqref="E83:E85">
    <cfRule type="expression" dxfId="2854" priority="829" stopIfTrue="1">
      <formula>OR(RIGHT(#REF!,2)="00",LEFT($B83,5)="Total")</formula>
    </cfRule>
  </conditionalFormatting>
  <conditionalFormatting sqref="E83:E85">
    <cfRule type="expression" dxfId="2853" priority="828" stopIfTrue="1">
      <formula>OR(RIGHT($A83,2)="00",LEFT($B83,5)="Total")</formula>
    </cfRule>
  </conditionalFormatting>
  <conditionalFormatting sqref="E83:E85">
    <cfRule type="expression" dxfId="2852" priority="827" stopIfTrue="1">
      <formula>OR(RIGHT(#REF!,2)="00",LEFT($B83,5)="Total")</formula>
    </cfRule>
  </conditionalFormatting>
  <conditionalFormatting sqref="E83:E85">
    <cfRule type="expression" dxfId="2851" priority="826" stopIfTrue="1">
      <formula>OR(RIGHT($A83,2)="00",LEFT($B83,5)="Total")</formula>
    </cfRule>
  </conditionalFormatting>
  <conditionalFormatting sqref="E83:E85">
    <cfRule type="expression" dxfId="2850" priority="825" stopIfTrue="1">
      <formula>OR(RIGHT(#REF!,2)="00",LEFT($B83,5)="Total")</formula>
    </cfRule>
  </conditionalFormatting>
  <conditionalFormatting sqref="E83:E85">
    <cfRule type="expression" dxfId="2849" priority="824" stopIfTrue="1">
      <formula>OR(RIGHT($A83,2)="00",LEFT($B83,5)="Total")</formula>
    </cfRule>
  </conditionalFormatting>
  <conditionalFormatting sqref="E83:E85">
    <cfRule type="expression" dxfId="2848" priority="823" stopIfTrue="1">
      <formula>OR(RIGHT(#REF!,2)="00",LEFT($B83,5)="Total")</formula>
    </cfRule>
  </conditionalFormatting>
  <conditionalFormatting sqref="E83:E85">
    <cfRule type="expression" dxfId="2847" priority="822" stopIfTrue="1">
      <formula>OR(RIGHT($A83,2)="00",LEFT($B83,5)="Total")</formula>
    </cfRule>
  </conditionalFormatting>
  <conditionalFormatting sqref="E83:E85">
    <cfRule type="expression" dxfId="2846" priority="821" stopIfTrue="1">
      <formula>OR(RIGHT(#REF!,2)="00",LEFT($B83,5)="Total")</formula>
    </cfRule>
  </conditionalFormatting>
  <conditionalFormatting sqref="E83:E85">
    <cfRule type="expression" dxfId="2845" priority="820" stopIfTrue="1">
      <formula>OR(RIGHT($A83,2)="00",LEFT($B83,5)="Total")</formula>
    </cfRule>
  </conditionalFormatting>
  <conditionalFormatting sqref="E83:E85">
    <cfRule type="expression" dxfId="2844" priority="819" stopIfTrue="1">
      <formula>OR(RIGHT(#REF!,2)="00",LEFT($B83,5)="Total")</formula>
    </cfRule>
  </conditionalFormatting>
  <conditionalFormatting sqref="E83:E85">
    <cfRule type="expression" dxfId="2843" priority="818" stopIfTrue="1">
      <formula>OR(RIGHT($A83,2)="00",LEFT($B83,5)="Total")</formula>
    </cfRule>
  </conditionalFormatting>
  <conditionalFormatting sqref="E83:E85">
    <cfRule type="expression" dxfId="2842" priority="817" stopIfTrue="1">
      <formula>OR(RIGHT(#REF!,2)="00",LEFT($B83,5)="Total")</formula>
    </cfRule>
  </conditionalFormatting>
  <conditionalFormatting sqref="E83:E85">
    <cfRule type="expression" dxfId="2841" priority="816" stopIfTrue="1">
      <formula>OR(RIGHT($A83,2)="00",LEFT($B83,5)="Total")</formula>
    </cfRule>
  </conditionalFormatting>
  <conditionalFormatting sqref="E83:E85">
    <cfRule type="expression" dxfId="2840" priority="815" stopIfTrue="1">
      <formula>OR(RIGHT(#REF!,2)="00",LEFT($B83,5)="Total")</formula>
    </cfRule>
  </conditionalFormatting>
  <conditionalFormatting sqref="E83:E85">
    <cfRule type="expression" dxfId="2839" priority="814" stopIfTrue="1">
      <formula>OR(RIGHT($A83,2)="00",LEFT($B83,5)="Total")</formula>
    </cfRule>
  </conditionalFormatting>
  <conditionalFormatting sqref="E83:E85">
    <cfRule type="expression" dxfId="2838" priority="813" stopIfTrue="1">
      <formula>OR(RIGHT(#REF!,2)="00",LEFT($B83,5)="Total")</formula>
    </cfRule>
  </conditionalFormatting>
  <conditionalFormatting sqref="E83:E85">
    <cfRule type="expression" dxfId="2837" priority="812" stopIfTrue="1">
      <formula>OR(RIGHT($A83,2)="00",LEFT($B83,5)="Total")</formula>
    </cfRule>
  </conditionalFormatting>
  <conditionalFormatting sqref="E83:E85">
    <cfRule type="expression" dxfId="2836" priority="811" stopIfTrue="1">
      <formula>OR(RIGHT(#REF!,2)="00",LEFT($B83,5)="Total")</formula>
    </cfRule>
  </conditionalFormatting>
  <conditionalFormatting sqref="E83:E85">
    <cfRule type="expression" dxfId="2835" priority="810" stopIfTrue="1">
      <formula>OR(RIGHT($A83,2)="00",LEFT($B83,5)="Total")</formula>
    </cfRule>
  </conditionalFormatting>
  <conditionalFormatting sqref="E83:E85">
    <cfRule type="expression" dxfId="2834" priority="809" stopIfTrue="1">
      <formula>OR(RIGHT(#REF!,2)="00",LEFT($B83,5)="Total")</formula>
    </cfRule>
  </conditionalFormatting>
  <conditionalFormatting sqref="E83:E85">
    <cfRule type="expression" dxfId="2833" priority="808" stopIfTrue="1">
      <formula>OR(RIGHT($A83,2)="00",LEFT($B83,5)="Total")</formula>
    </cfRule>
  </conditionalFormatting>
  <conditionalFormatting sqref="E83:E85">
    <cfRule type="expression" dxfId="2832" priority="807" stopIfTrue="1">
      <formula>OR(RIGHT(#REF!,2)="00",LEFT($B83,5)="Total")</formula>
    </cfRule>
  </conditionalFormatting>
  <conditionalFormatting sqref="E83:E85">
    <cfRule type="expression" dxfId="2831" priority="806" stopIfTrue="1">
      <formula>OR(RIGHT($A83,2)="00",LEFT($B83,5)="Total")</formula>
    </cfRule>
  </conditionalFormatting>
  <conditionalFormatting sqref="E83:E85">
    <cfRule type="expression" dxfId="2830" priority="805" stopIfTrue="1">
      <formula>OR(RIGHT(#REF!,2)="00",LEFT($B83,5)="Total")</formula>
    </cfRule>
  </conditionalFormatting>
  <conditionalFormatting sqref="E83:E85">
    <cfRule type="expression" dxfId="2829" priority="804" stopIfTrue="1">
      <formula>OR(RIGHT($A83,2)="00",LEFT($B83,5)="Total")</formula>
    </cfRule>
  </conditionalFormatting>
  <conditionalFormatting sqref="E83:E85">
    <cfRule type="expression" dxfId="2828" priority="803" stopIfTrue="1">
      <formula>OR(RIGHT(#REF!,2)="00",LEFT($B83,5)="Total")</formula>
    </cfRule>
  </conditionalFormatting>
  <conditionalFormatting sqref="E83:E85">
    <cfRule type="expression" dxfId="2827" priority="802" stopIfTrue="1">
      <formula>OR(RIGHT($A83,2)="00",LEFT($B83,5)="Total")</formula>
    </cfRule>
  </conditionalFormatting>
  <conditionalFormatting sqref="E83:E85">
    <cfRule type="expression" dxfId="2826" priority="801" stopIfTrue="1">
      <formula>OR(RIGHT(#REF!,2)="00",LEFT($B83,5)="Total")</formula>
    </cfRule>
  </conditionalFormatting>
  <conditionalFormatting sqref="E83:E85">
    <cfRule type="expression" dxfId="2825" priority="800" stopIfTrue="1">
      <formula>OR(RIGHT($A83,2)="00",LEFT($B83,5)="Total")</formula>
    </cfRule>
  </conditionalFormatting>
  <conditionalFormatting sqref="E83:E85">
    <cfRule type="expression" dxfId="2824" priority="799" stopIfTrue="1">
      <formula>OR(RIGHT(#REF!,2)="00",LEFT($B83,5)="Total")</formula>
    </cfRule>
  </conditionalFormatting>
  <conditionalFormatting sqref="E83:E85">
    <cfRule type="expression" dxfId="2823" priority="798" stopIfTrue="1">
      <formula>OR(RIGHT($A83,2)="00",LEFT($B83,5)="Total")</formula>
    </cfRule>
  </conditionalFormatting>
  <conditionalFormatting sqref="E83:E85">
    <cfRule type="expression" dxfId="2822" priority="797" stopIfTrue="1">
      <formula>OR(RIGHT(#REF!,2)="00",LEFT($B83,5)="Total")</formula>
    </cfRule>
  </conditionalFormatting>
  <conditionalFormatting sqref="E83:E85">
    <cfRule type="expression" dxfId="2821" priority="796" stopIfTrue="1">
      <formula>OR(RIGHT($A83,2)="00",LEFT($B83,5)="Total")</formula>
    </cfRule>
  </conditionalFormatting>
  <conditionalFormatting sqref="E83:E85">
    <cfRule type="expression" dxfId="2820" priority="795" stopIfTrue="1">
      <formula>OR(RIGHT(#REF!,2)="00",LEFT($B83,5)="Total")</formula>
    </cfRule>
  </conditionalFormatting>
  <conditionalFormatting sqref="E83:E85">
    <cfRule type="expression" dxfId="2819" priority="794" stopIfTrue="1">
      <formula>OR(RIGHT($A83,2)="00",LEFT($B83,5)="Total")</formula>
    </cfRule>
  </conditionalFormatting>
  <conditionalFormatting sqref="E83:E85">
    <cfRule type="expression" dxfId="2818" priority="793" stopIfTrue="1">
      <formula>OR(RIGHT(#REF!,2)="00",LEFT($B83,5)="Total")</formula>
    </cfRule>
  </conditionalFormatting>
  <conditionalFormatting sqref="E83:E85">
    <cfRule type="expression" dxfId="2817" priority="792" stopIfTrue="1">
      <formula>OR(RIGHT($A83,2)="00",LEFT($B83,5)="Total")</formula>
    </cfRule>
  </conditionalFormatting>
  <conditionalFormatting sqref="E83:E85">
    <cfRule type="expression" dxfId="2816" priority="791" stopIfTrue="1">
      <formula>OR(RIGHT(#REF!,2)="00",LEFT($B83,5)="Total")</formula>
    </cfRule>
  </conditionalFormatting>
  <conditionalFormatting sqref="E83:E85">
    <cfRule type="expression" dxfId="2815" priority="790" stopIfTrue="1">
      <formula>OR(RIGHT($A83,2)="00",LEFT($B83,5)="Total")</formula>
    </cfRule>
  </conditionalFormatting>
  <conditionalFormatting sqref="E83:E85">
    <cfRule type="expression" dxfId="2814" priority="789" stopIfTrue="1">
      <formula>OR(RIGHT(#REF!,2)="00",LEFT($B83,5)="Total")</formula>
    </cfRule>
  </conditionalFormatting>
  <conditionalFormatting sqref="E83:E85">
    <cfRule type="expression" dxfId="2813" priority="788" stopIfTrue="1">
      <formula>OR(RIGHT($A83,2)="00",LEFT($B83,5)="Total")</formula>
    </cfRule>
  </conditionalFormatting>
  <conditionalFormatting sqref="E83:E85">
    <cfRule type="expression" dxfId="2812" priority="787" stopIfTrue="1">
      <formula>OR(RIGHT(#REF!,2)="00",LEFT($B83,5)="Total")</formula>
    </cfRule>
  </conditionalFormatting>
  <conditionalFormatting sqref="E83:E85">
    <cfRule type="expression" dxfId="2811" priority="786" stopIfTrue="1">
      <formula>OR(RIGHT($A83,2)="00",LEFT($B83,5)="Total")</formula>
    </cfRule>
  </conditionalFormatting>
  <conditionalFormatting sqref="E83:E85">
    <cfRule type="expression" dxfId="2810" priority="785" stopIfTrue="1">
      <formula>OR(RIGHT(#REF!,2)="00",LEFT($B83,5)="Total")</formula>
    </cfRule>
  </conditionalFormatting>
  <conditionalFormatting sqref="E83:E85">
    <cfRule type="expression" dxfId="2809" priority="784" stopIfTrue="1">
      <formula>OR(RIGHT($A83,2)="00",LEFT($B83,5)="Total")</formula>
    </cfRule>
  </conditionalFormatting>
  <conditionalFormatting sqref="E83:E85">
    <cfRule type="expression" dxfId="2808" priority="783" stopIfTrue="1">
      <formula>OR(RIGHT(#REF!,2)="00",LEFT($B83,5)="Total")</formula>
    </cfRule>
  </conditionalFormatting>
  <conditionalFormatting sqref="E83:E85">
    <cfRule type="expression" dxfId="2807" priority="782" stopIfTrue="1">
      <formula>OR(RIGHT($A83,2)="00",LEFT($B83,5)="Total")</formula>
    </cfRule>
  </conditionalFormatting>
  <conditionalFormatting sqref="E83:E85">
    <cfRule type="expression" dxfId="2806" priority="781" stopIfTrue="1">
      <formula>OR(RIGHT(#REF!,2)="00",LEFT($B83,5)="Total")</formula>
    </cfRule>
  </conditionalFormatting>
  <conditionalFormatting sqref="E83:E85">
    <cfRule type="expression" dxfId="2805" priority="780" stopIfTrue="1">
      <formula>OR(RIGHT($A83,2)="00",LEFT($B83,5)="Total")</formula>
    </cfRule>
  </conditionalFormatting>
  <conditionalFormatting sqref="E83:E85">
    <cfRule type="expression" dxfId="2804" priority="779" stopIfTrue="1">
      <formula>OR(RIGHT(#REF!,2)="00",LEFT($B83,5)="Total")</formula>
    </cfRule>
  </conditionalFormatting>
  <conditionalFormatting sqref="E83:E85">
    <cfRule type="expression" dxfId="2803" priority="778" stopIfTrue="1">
      <formula>OR(RIGHT($A83,2)="00",LEFT($B83,5)="Total")</formula>
    </cfRule>
  </conditionalFormatting>
  <conditionalFormatting sqref="E83:E85">
    <cfRule type="expression" dxfId="2802" priority="777" stopIfTrue="1">
      <formula>OR(RIGHT(#REF!,2)="00",LEFT($B83,5)="Total")</formula>
    </cfRule>
  </conditionalFormatting>
  <conditionalFormatting sqref="E83:E85">
    <cfRule type="expression" dxfId="2801" priority="776" stopIfTrue="1">
      <formula>OR(RIGHT($A83,2)="00",LEFT($B83,5)="Total")</formula>
    </cfRule>
  </conditionalFormatting>
  <conditionalFormatting sqref="E83:E85">
    <cfRule type="expression" dxfId="2800" priority="775" stopIfTrue="1">
      <formula>OR(RIGHT(#REF!,2)="00",LEFT($B83,5)="Total")</formula>
    </cfRule>
  </conditionalFormatting>
  <conditionalFormatting sqref="E83:E85">
    <cfRule type="expression" dxfId="2799" priority="774" stopIfTrue="1">
      <formula>OR(RIGHT($A83,2)="00",LEFT($B83,5)="Total")</formula>
    </cfRule>
  </conditionalFormatting>
  <conditionalFormatting sqref="E83:E85">
    <cfRule type="expression" dxfId="2798" priority="773" stopIfTrue="1">
      <formula>OR(RIGHT(#REF!,2)="00",LEFT($B83,5)="Total")</formula>
    </cfRule>
  </conditionalFormatting>
  <conditionalFormatting sqref="E83:E85">
    <cfRule type="expression" dxfId="2797" priority="772" stopIfTrue="1">
      <formula>OR(RIGHT($A83,2)="00",LEFT($B83,5)="Total")</formula>
    </cfRule>
  </conditionalFormatting>
  <conditionalFormatting sqref="E88">
    <cfRule type="expression" dxfId="2796" priority="771" stopIfTrue="1">
      <formula>OR(RIGHT(#REF!,2)="00",LEFT($B88,5)="Total")</formula>
    </cfRule>
  </conditionalFormatting>
  <conditionalFormatting sqref="E88">
    <cfRule type="expression" dxfId="2795" priority="770" stopIfTrue="1">
      <formula>OR(RIGHT($A88,2)="00",LEFT($B88,5)="Total")</formula>
    </cfRule>
  </conditionalFormatting>
  <conditionalFormatting sqref="E88">
    <cfRule type="expression" dxfId="2794" priority="769" stopIfTrue="1">
      <formula>OR(RIGHT(#REF!,2)="00",LEFT($B88,5)="Total")</formula>
    </cfRule>
  </conditionalFormatting>
  <conditionalFormatting sqref="E88">
    <cfRule type="expression" dxfId="2793" priority="768" stopIfTrue="1">
      <formula>OR(RIGHT($A88,2)="00",LEFT($B88,5)="Total")</formula>
    </cfRule>
  </conditionalFormatting>
  <conditionalFormatting sqref="E88">
    <cfRule type="expression" dxfId="2792" priority="767" stopIfTrue="1">
      <formula>OR(RIGHT(#REF!,2)="00",LEFT($B88,5)="Total")</formula>
    </cfRule>
  </conditionalFormatting>
  <conditionalFormatting sqref="E88">
    <cfRule type="expression" dxfId="2791" priority="766" stopIfTrue="1">
      <formula>OR(RIGHT($A88,2)="00",LEFT($B88,5)="Total")</formula>
    </cfRule>
  </conditionalFormatting>
  <conditionalFormatting sqref="E88">
    <cfRule type="expression" dxfId="2790" priority="765" stopIfTrue="1">
      <formula>OR(RIGHT(#REF!,2)="00",LEFT($B88,5)="Total")</formula>
    </cfRule>
  </conditionalFormatting>
  <conditionalFormatting sqref="E88">
    <cfRule type="expression" dxfId="2789" priority="764" stopIfTrue="1">
      <formula>OR(RIGHT($A88,2)="00",LEFT($B88,5)="Total")</formula>
    </cfRule>
  </conditionalFormatting>
  <conditionalFormatting sqref="E88">
    <cfRule type="expression" dxfId="2788" priority="763" stopIfTrue="1">
      <formula>OR(RIGHT(#REF!,2)="00",LEFT($B88,5)="Total")</formula>
    </cfRule>
  </conditionalFormatting>
  <conditionalFormatting sqref="E88">
    <cfRule type="expression" dxfId="2787" priority="762" stopIfTrue="1">
      <formula>OR(RIGHT($A88,2)="00",LEFT($B88,5)="Total")</formula>
    </cfRule>
  </conditionalFormatting>
  <conditionalFormatting sqref="E88">
    <cfRule type="expression" dxfId="2786" priority="761" stopIfTrue="1">
      <formula>OR(RIGHT(#REF!,2)="00",LEFT($B88,5)="Total")</formula>
    </cfRule>
  </conditionalFormatting>
  <conditionalFormatting sqref="E88">
    <cfRule type="expression" dxfId="2785" priority="760" stopIfTrue="1">
      <formula>OR(RIGHT($A88,2)="00",LEFT($B88,5)="Total")</formula>
    </cfRule>
  </conditionalFormatting>
  <conditionalFormatting sqref="E88">
    <cfRule type="expression" dxfId="2784" priority="759" stopIfTrue="1">
      <formula>OR(RIGHT(#REF!,2)="00",LEFT($B88,5)="Total")</formula>
    </cfRule>
  </conditionalFormatting>
  <conditionalFormatting sqref="E88">
    <cfRule type="expression" dxfId="2783" priority="758" stopIfTrue="1">
      <formula>OR(RIGHT($A88,2)="00",LEFT($B88,5)="Total")</formula>
    </cfRule>
  </conditionalFormatting>
  <conditionalFormatting sqref="E88">
    <cfRule type="expression" dxfId="2782" priority="757" stopIfTrue="1">
      <formula>OR(RIGHT(#REF!,2)="00",LEFT($B88,5)="Total")</formula>
    </cfRule>
  </conditionalFormatting>
  <conditionalFormatting sqref="E88">
    <cfRule type="expression" dxfId="2781" priority="756" stopIfTrue="1">
      <formula>OR(RIGHT($A88,2)="00",LEFT($B88,5)="Total")</formula>
    </cfRule>
  </conditionalFormatting>
  <conditionalFormatting sqref="E88">
    <cfRule type="expression" dxfId="2780" priority="755" stopIfTrue="1">
      <formula>OR(RIGHT(#REF!,2)="00",LEFT($B88,5)="Total")</formula>
    </cfRule>
  </conditionalFormatting>
  <conditionalFormatting sqref="E88">
    <cfRule type="expression" dxfId="2779" priority="754" stopIfTrue="1">
      <formula>OR(RIGHT($A88,2)="00",LEFT($B88,5)="Total")</formula>
    </cfRule>
  </conditionalFormatting>
  <conditionalFormatting sqref="E88">
    <cfRule type="expression" dxfId="2778" priority="753" stopIfTrue="1">
      <formula>OR(RIGHT(#REF!,2)="00",LEFT($B88,5)="Total")</formula>
    </cfRule>
  </conditionalFormatting>
  <conditionalFormatting sqref="E88">
    <cfRule type="expression" dxfId="2777" priority="752" stopIfTrue="1">
      <formula>OR(RIGHT($A88,2)="00",LEFT($B88,5)="Total")</formula>
    </cfRule>
  </conditionalFormatting>
  <conditionalFormatting sqref="E88">
    <cfRule type="expression" dxfId="2776" priority="751" stopIfTrue="1">
      <formula>OR(RIGHT(#REF!,2)="00",LEFT($B88,5)="Total")</formula>
    </cfRule>
  </conditionalFormatting>
  <conditionalFormatting sqref="E88">
    <cfRule type="expression" dxfId="2775" priority="750" stopIfTrue="1">
      <formula>OR(RIGHT($A88,2)="00",LEFT($B88,5)="Total")</formula>
    </cfRule>
  </conditionalFormatting>
  <conditionalFormatting sqref="E88">
    <cfRule type="expression" dxfId="2774" priority="749" stopIfTrue="1">
      <formula>OR(RIGHT(#REF!,2)="00",LEFT($B88,5)="Total")</formula>
    </cfRule>
  </conditionalFormatting>
  <conditionalFormatting sqref="E88">
    <cfRule type="expression" dxfId="2773" priority="748" stopIfTrue="1">
      <formula>OR(RIGHT($A88,2)="00",LEFT($B88,5)="Total")</formula>
    </cfRule>
  </conditionalFormatting>
  <conditionalFormatting sqref="E88">
    <cfRule type="expression" dxfId="2772" priority="747" stopIfTrue="1">
      <formula>OR(RIGHT(#REF!,2)="00",LEFT($B88,5)="Total")</formula>
    </cfRule>
  </conditionalFormatting>
  <conditionalFormatting sqref="E88">
    <cfRule type="expression" dxfId="2771" priority="746" stopIfTrue="1">
      <formula>OR(RIGHT($A88,2)="00",LEFT($B88,5)="Total")</formula>
    </cfRule>
  </conditionalFormatting>
  <conditionalFormatting sqref="E88">
    <cfRule type="expression" dxfId="2770" priority="745" stopIfTrue="1">
      <formula>OR(RIGHT(#REF!,2)="00",LEFT($B88,5)="Total")</formula>
    </cfRule>
  </conditionalFormatting>
  <conditionalFormatting sqref="E88">
    <cfRule type="expression" dxfId="2769" priority="744" stopIfTrue="1">
      <formula>OR(RIGHT($A88,2)="00",LEFT($B88,5)="Total")</formula>
    </cfRule>
  </conditionalFormatting>
  <conditionalFormatting sqref="E88">
    <cfRule type="expression" dxfId="2768" priority="743" stopIfTrue="1">
      <formula>OR(RIGHT(#REF!,2)="00",LEFT($B88,5)="Total")</formula>
    </cfRule>
  </conditionalFormatting>
  <conditionalFormatting sqref="E88">
    <cfRule type="expression" dxfId="2767" priority="742" stopIfTrue="1">
      <formula>OR(RIGHT($A88,2)="00",LEFT($B88,5)="Total")</formula>
    </cfRule>
  </conditionalFormatting>
  <conditionalFormatting sqref="E88">
    <cfRule type="expression" dxfId="2766" priority="741" stopIfTrue="1">
      <formula>OR(RIGHT(#REF!,2)="00",LEFT($B88,5)="Total")</formula>
    </cfRule>
  </conditionalFormatting>
  <conditionalFormatting sqref="E88">
    <cfRule type="expression" dxfId="2765" priority="740" stopIfTrue="1">
      <formula>OR(RIGHT($A88,2)="00",LEFT($B88,5)="Total")</formula>
    </cfRule>
  </conditionalFormatting>
  <conditionalFormatting sqref="E88">
    <cfRule type="expression" dxfId="2764" priority="739" stopIfTrue="1">
      <formula>OR(RIGHT(#REF!,2)="00",LEFT($B88,5)="Total")</formula>
    </cfRule>
  </conditionalFormatting>
  <conditionalFormatting sqref="E88">
    <cfRule type="expression" dxfId="2763" priority="738" stopIfTrue="1">
      <formula>OR(RIGHT($A88,2)="00",LEFT($B88,5)="Total")</formula>
    </cfRule>
  </conditionalFormatting>
  <conditionalFormatting sqref="E86">
    <cfRule type="expression" dxfId="2762" priority="737" stopIfTrue="1">
      <formula>OR(RIGHT(#REF!,2)="00",LEFT($B86,5)="Total")</formula>
    </cfRule>
  </conditionalFormatting>
  <conditionalFormatting sqref="E86">
    <cfRule type="expression" dxfId="2761" priority="736" stopIfTrue="1">
      <formula>OR(RIGHT($A86,2)="00",LEFT($B86,5)="Total")</formula>
    </cfRule>
  </conditionalFormatting>
  <conditionalFormatting sqref="E86">
    <cfRule type="expression" dxfId="2760" priority="735" stopIfTrue="1">
      <formula>OR(RIGHT(#REF!,2)="00",LEFT($B86,5)="Total")</formula>
    </cfRule>
  </conditionalFormatting>
  <conditionalFormatting sqref="E86">
    <cfRule type="expression" dxfId="2759" priority="734" stopIfTrue="1">
      <formula>OR(RIGHT($A86,2)="00",LEFT($B86,5)="Total")</formula>
    </cfRule>
  </conditionalFormatting>
  <conditionalFormatting sqref="E86">
    <cfRule type="expression" dxfId="2758" priority="733" stopIfTrue="1">
      <formula>OR(RIGHT(#REF!,2)="00",LEFT($B86,5)="Total")</formula>
    </cfRule>
  </conditionalFormatting>
  <conditionalFormatting sqref="E86">
    <cfRule type="expression" dxfId="2757" priority="732" stopIfTrue="1">
      <formula>OR(RIGHT($A86,2)="00",LEFT($B86,5)="Total")</formula>
    </cfRule>
  </conditionalFormatting>
  <conditionalFormatting sqref="E86">
    <cfRule type="expression" dxfId="2756" priority="731" stopIfTrue="1">
      <formula>OR(RIGHT(#REF!,2)="00",LEFT($B86,5)="Total")</formula>
    </cfRule>
  </conditionalFormatting>
  <conditionalFormatting sqref="E86">
    <cfRule type="expression" dxfId="2755" priority="730" stopIfTrue="1">
      <formula>OR(RIGHT($A86,2)="00",LEFT($B86,5)="Total")</formula>
    </cfRule>
  </conditionalFormatting>
  <conditionalFormatting sqref="E86">
    <cfRule type="expression" dxfId="2754" priority="729" stopIfTrue="1">
      <formula>OR(RIGHT(#REF!,2)="00",LEFT($B86,5)="Total")</formula>
    </cfRule>
  </conditionalFormatting>
  <conditionalFormatting sqref="E86">
    <cfRule type="expression" dxfId="2753" priority="728" stopIfTrue="1">
      <formula>OR(RIGHT($A86,2)="00",LEFT($B86,5)="Total")</formula>
    </cfRule>
  </conditionalFormatting>
  <conditionalFormatting sqref="E86">
    <cfRule type="expression" dxfId="2752" priority="727" stopIfTrue="1">
      <formula>OR(RIGHT(#REF!,2)="00",LEFT($B86,5)="Total")</formula>
    </cfRule>
  </conditionalFormatting>
  <conditionalFormatting sqref="E86">
    <cfRule type="expression" dxfId="2751" priority="726" stopIfTrue="1">
      <formula>OR(RIGHT($A86,2)="00",LEFT($B86,5)="Total")</formula>
    </cfRule>
  </conditionalFormatting>
  <conditionalFormatting sqref="E86">
    <cfRule type="expression" dxfId="2750" priority="725" stopIfTrue="1">
      <formula>OR(RIGHT(#REF!,2)="00",LEFT($B86,5)="Total")</formula>
    </cfRule>
  </conditionalFormatting>
  <conditionalFormatting sqref="E86">
    <cfRule type="expression" dxfId="2749" priority="724" stopIfTrue="1">
      <formula>OR(RIGHT($A86,2)="00",LEFT($B86,5)="Total")</formula>
    </cfRule>
  </conditionalFormatting>
  <conditionalFormatting sqref="E86">
    <cfRule type="expression" dxfId="2748" priority="723" stopIfTrue="1">
      <formula>OR(RIGHT(#REF!,2)="00",LEFT($B86,5)="Total")</formula>
    </cfRule>
  </conditionalFormatting>
  <conditionalFormatting sqref="E86">
    <cfRule type="expression" dxfId="2747" priority="722" stopIfTrue="1">
      <formula>OR(RIGHT($A86,2)="00",LEFT($B86,5)="Total")</formula>
    </cfRule>
  </conditionalFormatting>
  <conditionalFormatting sqref="E86">
    <cfRule type="expression" dxfId="2746" priority="721" stopIfTrue="1">
      <formula>OR(RIGHT(#REF!,2)="00",LEFT($B86,5)="Total")</formula>
    </cfRule>
  </conditionalFormatting>
  <conditionalFormatting sqref="E86">
    <cfRule type="expression" dxfId="2745" priority="720" stopIfTrue="1">
      <formula>OR(RIGHT($A86,2)="00",LEFT($B86,5)="Total")</formula>
    </cfRule>
  </conditionalFormatting>
  <conditionalFormatting sqref="E86">
    <cfRule type="expression" dxfId="2744" priority="719" stopIfTrue="1">
      <formula>OR(RIGHT(#REF!,2)="00",LEFT($B86,5)="Total")</formula>
    </cfRule>
  </conditionalFormatting>
  <conditionalFormatting sqref="E86">
    <cfRule type="expression" dxfId="2743" priority="718" stopIfTrue="1">
      <formula>OR(RIGHT($A86,2)="00",LEFT($B86,5)="Total")</formula>
    </cfRule>
  </conditionalFormatting>
  <conditionalFormatting sqref="E86">
    <cfRule type="expression" dxfId="2742" priority="717" stopIfTrue="1">
      <formula>OR(RIGHT(#REF!,2)="00",LEFT($B86,5)="Total")</formula>
    </cfRule>
  </conditionalFormatting>
  <conditionalFormatting sqref="E86">
    <cfRule type="expression" dxfId="2741" priority="716" stopIfTrue="1">
      <formula>OR(RIGHT($A86,2)="00",LEFT($B86,5)="Total")</formula>
    </cfRule>
  </conditionalFormatting>
  <conditionalFormatting sqref="E86">
    <cfRule type="expression" dxfId="2740" priority="715" stopIfTrue="1">
      <formula>OR(RIGHT(#REF!,2)="00",LEFT($B86,5)="Total")</formula>
    </cfRule>
  </conditionalFormatting>
  <conditionalFormatting sqref="E86">
    <cfRule type="expression" dxfId="2739" priority="714" stopIfTrue="1">
      <formula>OR(RIGHT($A86,2)="00",LEFT($B86,5)="Total")</formula>
    </cfRule>
  </conditionalFormatting>
  <conditionalFormatting sqref="E86">
    <cfRule type="expression" dxfId="2738" priority="713" stopIfTrue="1">
      <formula>OR(RIGHT(#REF!,2)="00",LEFT($B86,5)="Total")</formula>
    </cfRule>
  </conditionalFormatting>
  <conditionalFormatting sqref="E86">
    <cfRule type="expression" dxfId="2737" priority="712" stopIfTrue="1">
      <formula>OR(RIGHT($A86,2)="00",LEFT($B86,5)="Total")</formula>
    </cfRule>
  </conditionalFormatting>
  <conditionalFormatting sqref="E86">
    <cfRule type="expression" dxfId="2736" priority="711" stopIfTrue="1">
      <formula>OR(RIGHT(#REF!,2)="00",LEFT($B86,5)="Total")</formula>
    </cfRule>
  </conditionalFormatting>
  <conditionalFormatting sqref="E86">
    <cfRule type="expression" dxfId="2735" priority="710" stopIfTrue="1">
      <formula>OR(RIGHT($A86,2)="00",LEFT($B86,5)="Total")</formula>
    </cfRule>
  </conditionalFormatting>
  <conditionalFormatting sqref="E86">
    <cfRule type="expression" dxfId="2734" priority="709" stopIfTrue="1">
      <formula>OR(RIGHT(#REF!,2)="00",LEFT($B86,5)="Total")</formula>
    </cfRule>
  </conditionalFormatting>
  <conditionalFormatting sqref="E86">
    <cfRule type="expression" dxfId="2733" priority="708" stopIfTrue="1">
      <formula>OR(RIGHT($A86,2)="00",LEFT($B86,5)="Total")</formula>
    </cfRule>
  </conditionalFormatting>
  <conditionalFormatting sqref="E86">
    <cfRule type="expression" dxfId="2732" priority="707" stopIfTrue="1">
      <formula>OR(RIGHT(#REF!,2)="00",LEFT($B86,5)="Total")</formula>
    </cfRule>
  </conditionalFormatting>
  <conditionalFormatting sqref="E86">
    <cfRule type="expression" dxfId="2731" priority="706" stopIfTrue="1">
      <formula>OR(RIGHT($A86,2)="00",LEFT($B86,5)="Total")</formula>
    </cfRule>
  </conditionalFormatting>
  <conditionalFormatting sqref="E86">
    <cfRule type="expression" dxfId="2730" priority="705" stopIfTrue="1">
      <formula>OR(RIGHT(#REF!,2)="00",LEFT($B86,5)="Total")</formula>
    </cfRule>
  </conditionalFormatting>
  <conditionalFormatting sqref="E86">
    <cfRule type="expression" dxfId="2729" priority="704" stopIfTrue="1">
      <formula>OR(RIGHT($A86,2)="00",LEFT($B86,5)="Total")</formula>
    </cfRule>
  </conditionalFormatting>
  <conditionalFormatting sqref="E86">
    <cfRule type="expression" dxfId="2728" priority="703" stopIfTrue="1">
      <formula>OR(RIGHT(#REF!,2)="00",LEFT($B86,5)="Total")</formula>
    </cfRule>
  </conditionalFormatting>
  <conditionalFormatting sqref="E86">
    <cfRule type="expression" dxfId="2727" priority="702" stopIfTrue="1">
      <formula>OR(RIGHT($A86,2)="00",LEFT($B86,5)="Total")</formula>
    </cfRule>
  </conditionalFormatting>
  <conditionalFormatting sqref="E86">
    <cfRule type="expression" dxfId="2726" priority="701" stopIfTrue="1">
      <formula>OR(RIGHT(#REF!,2)="00",LEFT($B86,5)="Total")</formula>
    </cfRule>
  </conditionalFormatting>
  <conditionalFormatting sqref="E86">
    <cfRule type="expression" dxfId="2725" priority="700" stopIfTrue="1">
      <formula>OR(RIGHT($A86,2)="00",LEFT($B86,5)="Total")</formula>
    </cfRule>
  </conditionalFormatting>
  <conditionalFormatting sqref="E86">
    <cfRule type="expression" dxfId="2724" priority="699" stopIfTrue="1">
      <formula>OR(RIGHT(#REF!,2)="00",LEFT($B86,5)="Total")</formula>
    </cfRule>
  </conditionalFormatting>
  <conditionalFormatting sqref="E86">
    <cfRule type="expression" dxfId="2723" priority="698" stopIfTrue="1">
      <formula>OR(RIGHT($A86,2)="00",LEFT($B86,5)="Total")</formula>
    </cfRule>
  </conditionalFormatting>
  <conditionalFormatting sqref="E86">
    <cfRule type="expression" dxfId="2722" priority="697" stopIfTrue="1">
      <formula>OR(RIGHT(#REF!,2)="00",LEFT($B86,5)="Total")</formula>
    </cfRule>
  </conditionalFormatting>
  <conditionalFormatting sqref="E86">
    <cfRule type="expression" dxfId="2721" priority="696" stopIfTrue="1">
      <formula>OR(RIGHT($A86,2)="00",LEFT($B86,5)="Total")</formula>
    </cfRule>
  </conditionalFormatting>
  <conditionalFormatting sqref="E86">
    <cfRule type="expression" dxfId="2720" priority="695" stopIfTrue="1">
      <formula>OR(RIGHT(#REF!,2)="00",LEFT($B86,5)="Total")</formula>
    </cfRule>
  </conditionalFormatting>
  <conditionalFormatting sqref="E86">
    <cfRule type="expression" dxfId="2719" priority="694" stopIfTrue="1">
      <formula>OR(RIGHT($A86,2)="00",LEFT($B86,5)="Total")</formula>
    </cfRule>
  </conditionalFormatting>
  <conditionalFormatting sqref="E86">
    <cfRule type="expression" dxfId="2718" priority="693" stopIfTrue="1">
      <formula>OR(RIGHT(#REF!,2)="00",LEFT($B86,5)="Total")</formula>
    </cfRule>
  </conditionalFormatting>
  <conditionalFormatting sqref="E86">
    <cfRule type="expression" dxfId="2717" priority="692" stopIfTrue="1">
      <formula>OR(RIGHT($A86,2)="00",LEFT($B86,5)="Total")</formula>
    </cfRule>
  </conditionalFormatting>
  <conditionalFormatting sqref="E86">
    <cfRule type="expression" dxfId="2716" priority="691" stopIfTrue="1">
      <formula>OR(RIGHT(#REF!,2)="00",LEFT($B86,5)="Total")</formula>
    </cfRule>
  </conditionalFormatting>
  <conditionalFormatting sqref="E86">
    <cfRule type="expression" dxfId="2715" priority="690" stopIfTrue="1">
      <formula>OR(RIGHT($A86,2)="00",LEFT($B86,5)="Total")</formula>
    </cfRule>
  </conditionalFormatting>
  <conditionalFormatting sqref="E86">
    <cfRule type="expression" dxfId="2714" priority="689" stopIfTrue="1">
      <formula>OR(RIGHT(#REF!,2)="00",LEFT($B86,5)="Total")</formula>
    </cfRule>
  </conditionalFormatting>
  <conditionalFormatting sqref="E86">
    <cfRule type="expression" dxfId="2713" priority="688" stopIfTrue="1">
      <formula>OR(RIGHT($A86,2)="00",LEFT($B86,5)="Total")</formula>
    </cfRule>
  </conditionalFormatting>
  <conditionalFormatting sqref="E86">
    <cfRule type="expression" dxfId="2712" priority="687" stopIfTrue="1">
      <formula>OR(RIGHT(#REF!,2)="00",LEFT($B86,5)="Total")</formula>
    </cfRule>
  </conditionalFormatting>
  <conditionalFormatting sqref="E86">
    <cfRule type="expression" dxfId="2711" priority="686" stopIfTrue="1">
      <formula>OR(RIGHT($A86,2)="00",LEFT($B86,5)="Total")</formula>
    </cfRule>
  </conditionalFormatting>
  <conditionalFormatting sqref="E86">
    <cfRule type="expression" dxfId="2710" priority="685" stopIfTrue="1">
      <formula>OR(RIGHT(#REF!,2)="00",LEFT($B86,5)="Total")</formula>
    </cfRule>
  </conditionalFormatting>
  <conditionalFormatting sqref="E86">
    <cfRule type="expression" dxfId="2709" priority="684" stopIfTrue="1">
      <formula>OR(RIGHT($A86,2)="00",LEFT($B86,5)="Total")</formula>
    </cfRule>
  </conditionalFormatting>
  <conditionalFormatting sqref="E86">
    <cfRule type="expression" dxfId="2708" priority="683" stopIfTrue="1">
      <formula>OR(RIGHT(#REF!,2)="00",LEFT($B86,5)="Total")</formula>
    </cfRule>
  </conditionalFormatting>
  <conditionalFormatting sqref="E86">
    <cfRule type="expression" dxfId="2707" priority="682" stopIfTrue="1">
      <formula>OR(RIGHT($A86,2)="00",LEFT($B86,5)="Total")</formula>
    </cfRule>
  </conditionalFormatting>
  <conditionalFormatting sqref="E86">
    <cfRule type="expression" dxfId="2706" priority="681" stopIfTrue="1">
      <formula>OR(RIGHT(#REF!,2)="00",LEFT($B86,5)="Total")</formula>
    </cfRule>
  </conditionalFormatting>
  <conditionalFormatting sqref="E86">
    <cfRule type="expression" dxfId="2705" priority="680" stopIfTrue="1">
      <formula>OR(RIGHT($A86,2)="00",LEFT($B86,5)="Total")</formula>
    </cfRule>
  </conditionalFormatting>
  <conditionalFormatting sqref="E86">
    <cfRule type="expression" dxfId="2704" priority="679" stopIfTrue="1">
      <formula>OR(RIGHT(#REF!,2)="00",LEFT($B86,5)="Total")</formula>
    </cfRule>
  </conditionalFormatting>
  <conditionalFormatting sqref="E86">
    <cfRule type="expression" dxfId="2703" priority="678" stopIfTrue="1">
      <formula>OR(RIGHT($A86,2)="00",LEFT($B86,5)="Total")</formula>
    </cfRule>
  </conditionalFormatting>
  <conditionalFormatting sqref="E86">
    <cfRule type="expression" dxfId="2702" priority="677" stopIfTrue="1">
      <formula>OR(RIGHT(#REF!,2)="00",LEFT($B86,5)="Total")</formula>
    </cfRule>
  </conditionalFormatting>
  <conditionalFormatting sqref="E86">
    <cfRule type="expression" dxfId="2701" priority="676" stopIfTrue="1">
      <formula>OR(RIGHT($A86,2)="00",LEFT($B86,5)="Total")</formula>
    </cfRule>
  </conditionalFormatting>
  <conditionalFormatting sqref="E86">
    <cfRule type="expression" dxfId="2700" priority="675" stopIfTrue="1">
      <formula>OR(RIGHT(#REF!,2)="00",LEFT($B86,5)="Total")</formula>
    </cfRule>
  </conditionalFormatting>
  <conditionalFormatting sqref="E86">
    <cfRule type="expression" dxfId="2699" priority="674" stopIfTrue="1">
      <formula>OR(RIGHT($A86,2)="00",LEFT($B86,5)="Total")</formula>
    </cfRule>
  </conditionalFormatting>
  <conditionalFormatting sqref="E86">
    <cfRule type="expression" dxfId="2698" priority="673" stopIfTrue="1">
      <formula>OR(RIGHT(#REF!,2)="00",LEFT($B86,5)="Total")</formula>
    </cfRule>
  </conditionalFormatting>
  <conditionalFormatting sqref="E86">
    <cfRule type="expression" dxfId="2697" priority="672" stopIfTrue="1">
      <formula>OR(RIGHT($A86,2)="00",LEFT($B86,5)="Total")</formula>
    </cfRule>
  </conditionalFormatting>
  <conditionalFormatting sqref="E86">
    <cfRule type="expression" dxfId="2696" priority="671" stopIfTrue="1">
      <formula>OR(RIGHT(#REF!,2)="00",LEFT($B86,5)="Total")</formula>
    </cfRule>
  </conditionalFormatting>
  <conditionalFormatting sqref="E86">
    <cfRule type="expression" dxfId="2695" priority="670" stopIfTrue="1">
      <formula>OR(RIGHT($A86,2)="00",LEFT($B86,5)="Total")</formula>
    </cfRule>
  </conditionalFormatting>
  <conditionalFormatting sqref="E86">
    <cfRule type="expression" dxfId="2694" priority="669" stopIfTrue="1">
      <formula>OR(RIGHT(#REF!,2)="00",LEFT($B86,5)="Total")</formula>
    </cfRule>
  </conditionalFormatting>
  <conditionalFormatting sqref="E86">
    <cfRule type="expression" dxfId="2693" priority="668" stopIfTrue="1">
      <formula>OR(RIGHT($A86,2)="00",LEFT($B86,5)="Total")</formula>
    </cfRule>
  </conditionalFormatting>
  <conditionalFormatting sqref="E86">
    <cfRule type="expression" dxfId="2692" priority="667" stopIfTrue="1">
      <formula>OR(RIGHT(#REF!,2)="00",LEFT($B86,5)="Total")</formula>
    </cfRule>
  </conditionalFormatting>
  <conditionalFormatting sqref="E86">
    <cfRule type="expression" dxfId="2691" priority="666" stopIfTrue="1">
      <formula>OR(RIGHT($A86,2)="00",LEFT($B86,5)="Total")</formula>
    </cfRule>
  </conditionalFormatting>
  <conditionalFormatting sqref="E86">
    <cfRule type="expression" dxfId="2690" priority="665" stopIfTrue="1">
      <formula>OR(RIGHT(#REF!,2)="00",LEFT($B86,5)="Total")</formula>
    </cfRule>
  </conditionalFormatting>
  <conditionalFormatting sqref="E86">
    <cfRule type="expression" dxfId="2689" priority="664" stopIfTrue="1">
      <formula>OR(RIGHT($A86,2)="00",LEFT($B86,5)="Total")</formula>
    </cfRule>
  </conditionalFormatting>
  <conditionalFormatting sqref="E86">
    <cfRule type="expression" dxfId="2688" priority="663" stopIfTrue="1">
      <formula>OR(RIGHT(#REF!,2)="00",LEFT($B86,5)="Total")</formula>
    </cfRule>
  </conditionalFormatting>
  <conditionalFormatting sqref="E86">
    <cfRule type="expression" dxfId="2687" priority="662" stopIfTrue="1">
      <formula>OR(RIGHT($A86,2)="00",LEFT($B86,5)="Total")</formula>
    </cfRule>
  </conditionalFormatting>
  <conditionalFormatting sqref="E86">
    <cfRule type="expression" dxfId="2686" priority="661" stopIfTrue="1">
      <formula>OR(RIGHT(#REF!,2)="00",LEFT($B86,5)="Total")</formula>
    </cfRule>
  </conditionalFormatting>
  <conditionalFormatting sqref="E86">
    <cfRule type="expression" dxfId="2685" priority="660" stopIfTrue="1">
      <formula>OR(RIGHT($A86,2)="00",LEFT($B86,5)="Total")</formula>
    </cfRule>
  </conditionalFormatting>
  <conditionalFormatting sqref="E86">
    <cfRule type="expression" dxfId="2684" priority="659" stopIfTrue="1">
      <formula>OR(RIGHT(#REF!,2)="00",LEFT($B86,5)="Total")</formula>
    </cfRule>
  </conditionalFormatting>
  <conditionalFormatting sqref="E86">
    <cfRule type="expression" dxfId="2683" priority="658" stopIfTrue="1">
      <formula>OR(RIGHT($A86,2)="00",LEFT($B86,5)="Total")</formula>
    </cfRule>
  </conditionalFormatting>
  <conditionalFormatting sqref="E86">
    <cfRule type="expression" dxfId="2682" priority="657" stopIfTrue="1">
      <formula>OR(RIGHT(#REF!,2)="00",LEFT($B86,5)="Total")</formula>
    </cfRule>
  </conditionalFormatting>
  <conditionalFormatting sqref="E86">
    <cfRule type="expression" dxfId="2681" priority="656" stopIfTrue="1">
      <formula>OR(RIGHT($A86,2)="00",LEFT($B86,5)="Total")</formula>
    </cfRule>
  </conditionalFormatting>
  <conditionalFormatting sqref="E86">
    <cfRule type="expression" dxfId="2680" priority="655" stopIfTrue="1">
      <formula>OR(RIGHT(#REF!,2)="00",LEFT($B86,5)="Total")</formula>
    </cfRule>
  </conditionalFormatting>
  <conditionalFormatting sqref="E86">
    <cfRule type="expression" dxfId="2679" priority="654" stopIfTrue="1">
      <formula>OR(RIGHT($A86,2)="00",LEFT($B86,5)="Total")</formula>
    </cfRule>
  </conditionalFormatting>
  <conditionalFormatting sqref="E86">
    <cfRule type="expression" dxfId="2678" priority="653" stopIfTrue="1">
      <formula>OR(RIGHT(#REF!,2)="00",LEFT($B86,5)="Total")</formula>
    </cfRule>
  </conditionalFormatting>
  <conditionalFormatting sqref="E86">
    <cfRule type="expression" dxfId="2677" priority="652" stopIfTrue="1">
      <formula>OR(RIGHT($A86,2)="00",LEFT($B86,5)="Total")</formula>
    </cfRule>
  </conditionalFormatting>
  <conditionalFormatting sqref="E86">
    <cfRule type="expression" dxfId="2676" priority="651" stopIfTrue="1">
      <formula>OR(RIGHT(#REF!,2)="00",LEFT($B86,5)="Total")</formula>
    </cfRule>
  </conditionalFormatting>
  <conditionalFormatting sqref="E86">
    <cfRule type="expression" dxfId="2675" priority="650" stopIfTrue="1">
      <formula>OR(RIGHT($A86,2)="00",LEFT($B86,5)="Total")</formula>
    </cfRule>
  </conditionalFormatting>
  <conditionalFormatting sqref="E86">
    <cfRule type="expression" dxfId="2674" priority="649" stopIfTrue="1">
      <formula>OR(RIGHT(#REF!,2)="00",LEFT($B86,5)="Total")</formula>
    </cfRule>
  </conditionalFormatting>
  <conditionalFormatting sqref="E86">
    <cfRule type="expression" dxfId="2673" priority="648" stopIfTrue="1">
      <formula>OR(RIGHT($A86,2)="00",LEFT($B86,5)="Total")</formula>
    </cfRule>
  </conditionalFormatting>
  <conditionalFormatting sqref="E86">
    <cfRule type="expression" dxfId="2672" priority="647" stopIfTrue="1">
      <formula>OR(RIGHT(#REF!,2)="00",LEFT($B86,5)="Total")</formula>
    </cfRule>
  </conditionalFormatting>
  <conditionalFormatting sqref="E86">
    <cfRule type="expression" dxfId="2671" priority="646" stopIfTrue="1">
      <formula>OR(RIGHT($A86,2)="00",LEFT($B86,5)="Total")</formula>
    </cfRule>
  </conditionalFormatting>
  <conditionalFormatting sqref="E86">
    <cfRule type="expression" dxfId="2670" priority="645" stopIfTrue="1">
      <formula>OR(RIGHT(#REF!,2)="00",LEFT($B86,5)="Total")</formula>
    </cfRule>
  </conditionalFormatting>
  <conditionalFormatting sqref="E86">
    <cfRule type="expression" dxfId="2669" priority="644" stopIfTrue="1">
      <formula>OR(RIGHT($A86,2)="00",LEFT($B86,5)="Total")</formula>
    </cfRule>
  </conditionalFormatting>
  <conditionalFormatting sqref="E86">
    <cfRule type="expression" dxfId="2668" priority="643" stopIfTrue="1">
      <formula>OR(RIGHT(#REF!,2)="00",LEFT($B86,5)="Total")</formula>
    </cfRule>
  </conditionalFormatting>
  <conditionalFormatting sqref="E86">
    <cfRule type="expression" dxfId="2667" priority="642" stopIfTrue="1">
      <formula>OR(RIGHT($A86,2)="00",LEFT($B86,5)="Total")</formula>
    </cfRule>
  </conditionalFormatting>
  <conditionalFormatting sqref="E86">
    <cfRule type="expression" dxfId="2666" priority="641" stopIfTrue="1">
      <formula>OR(RIGHT(#REF!,2)="00",LEFT($B86,5)="Total")</formula>
    </cfRule>
  </conditionalFormatting>
  <conditionalFormatting sqref="E86">
    <cfRule type="expression" dxfId="2665" priority="640" stopIfTrue="1">
      <formula>OR(RIGHT($A86,2)="00",LEFT($B86,5)="Total")</formula>
    </cfRule>
  </conditionalFormatting>
  <conditionalFormatting sqref="E86">
    <cfRule type="expression" dxfId="2664" priority="639" stopIfTrue="1">
      <formula>OR(RIGHT(#REF!,2)="00",LEFT($B86,5)="Total")</formula>
    </cfRule>
  </conditionalFormatting>
  <conditionalFormatting sqref="E86">
    <cfRule type="expression" dxfId="2663" priority="638" stopIfTrue="1">
      <formula>OR(RIGHT($A86,2)="00",LEFT($B86,5)="Total")</formula>
    </cfRule>
  </conditionalFormatting>
  <conditionalFormatting sqref="E86">
    <cfRule type="expression" dxfId="2662" priority="637" stopIfTrue="1">
      <formula>OR(RIGHT(#REF!,2)="00",LEFT($B86,5)="Total")</formula>
    </cfRule>
  </conditionalFormatting>
  <conditionalFormatting sqref="E86">
    <cfRule type="expression" dxfId="2661" priority="636" stopIfTrue="1">
      <formula>OR(RIGHT($A86,2)="00",LEFT($B86,5)="Total")</formula>
    </cfRule>
  </conditionalFormatting>
  <conditionalFormatting sqref="E87">
    <cfRule type="expression" dxfId="2660" priority="635" stopIfTrue="1">
      <formula>OR(RIGHT(#REF!,2)="00",LEFT($B87,5)="Total")</formula>
    </cfRule>
  </conditionalFormatting>
  <conditionalFormatting sqref="E87">
    <cfRule type="expression" dxfId="2659" priority="634" stopIfTrue="1">
      <formula>OR(RIGHT($A87,2)="00",LEFT($B87,5)="Total")</formula>
    </cfRule>
  </conditionalFormatting>
  <conditionalFormatting sqref="E87">
    <cfRule type="expression" dxfId="2658" priority="633" stopIfTrue="1">
      <formula>OR(RIGHT(#REF!,2)="00",LEFT($B87,5)="Total")</formula>
    </cfRule>
  </conditionalFormatting>
  <conditionalFormatting sqref="E87">
    <cfRule type="expression" dxfId="2657" priority="632" stopIfTrue="1">
      <formula>OR(RIGHT($A87,2)="00",LEFT($B87,5)="Total")</formula>
    </cfRule>
  </conditionalFormatting>
  <conditionalFormatting sqref="E87">
    <cfRule type="expression" dxfId="2656" priority="631" stopIfTrue="1">
      <formula>OR(RIGHT(#REF!,2)="00",LEFT($B87,5)="Total")</formula>
    </cfRule>
  </conditionalFormatting>
  <conditionalFormatting sqref="E87">
    <cfRule type="expression" dxfId="2655" priority="630" stopIfTrue="1">
      <formula>OR(RIGHT($A87,2)="00",LEFT($B87,5)="Total")</formula>
    </cfRule>
  </conditionalFormatting>
  <conditionalFormatting sqref="E87">
    <cfRule type="expression" dxfId="2654" priority="629" stopIfTrue="1">
      <formula>OR(RIGHT(#REF!,2)="00",LEFT($B87,5)="Total")</formula>
    </cfRule>
  </conditionalFormatting>
  <conditionalFormatting sqref="E87">
    <cfRule type="expression" dxfId="2653" priority="628" stopIfTrue="1">
      <formula>OR(RIGHT($A87,2)="00",LEFT($B87,5)="Total")</formula>
    </cfRule>
  </conditionalFormatting>
  <conditionalFormatting sqref="E87">
    <cfRule type="expression" dxfId="2652" priority="627" stopIfTrue="1">
      <formula>OR(RIGHT(#REF!,2)="00",LEFT($B87,5)="Total")</formula>
    </cfRule>
  </conditionalFormatting>
  <conditionalFormatting sqref="E87">
    <cfRule type="expression" dxfId="2651" priority="626" stopIfTrue="1">
      <formula>OR(RIGHT($A87,2)="00",LEFT($B87,5)="Total")</formula>
    </cfRule>
  </conditionalFormatting>
  <conditionalFormatting sqref="E87">
    <cfRule type="expression" dxfId="2650" priority="625" stopIfTrue="1">
      <formula>OR(RIGHT(#REF!,2)="00",LEFT($B87,5)="Total")</formula>
    </cfRule>
  </conditionalFormatting>
  <conditionalFormatting sqref="E87">
    <cfRule type="expression" dxfId="2649" priority="624" stopIfTrue="1">
      <formula>OR(RIGHT($A87,2)="00",LEFT($B87,5)="Total")</formula>
    </cfRule>
  </conditionalFormatting>
  <conditionalFormatting sqref="E87">
    <cfRule type="expression" dxfId="2648" priority="623" stopIfTrue="1">
      <formula>OR(RIGHT(#REF!,2)="00",LEFT($B87,5)="Total")</formula>
    </cfRule>
  </conditionalFormatting>
  <conditionalFormatting sqref="E87">
    <cfRule type="expression" dxfId="2647" priority="622" stopIfTrue="1">
      <formula>OR(RIGHT($A87,2)="00",LEFT($B87,5)="Total")</formula>
    </cfRule>
  </conditionalFormatting>
  <conditionalFormatting sqref="E87">
    <cfRule type="expression" dxfId="2646" priority="621" stopIfTrue="1">
      <formula>OR(RIGHT(#REF!,2)="00",LEFT($B87,5)="Total")</formula>
    </cfRule>
  </conditionalFormatting>
  <conditionalFormatting sqref="E87">
    <cfRule type="expression" dxfId="2645" priority="620" stopIfTrue="1">
      <formula>OR(RIGHT($A87,2)="00",LEFT($B87,5)="Total")</formula>
    </cfRule>
  </conditionalFormatting>
  <conditionalFormatting sqref="E87">
    <cfRule type="expression" dxfId="2644" priority="619" stopIfTrue="1">
      <formula>OR(RIGHT(#REF!,2)="00",LEFT($B87,5)="Total")</formula>
    </cfRule>
  </conditionalFormatting>
  <conditionalFormatting sqref="E87">
    <cfRule type="expression" dxfId="2643" priority="618" stopIfTrue="1">
      <formula>OR(RIGHT($A87,2)="00",LEFT($B87,5)="Total")</formula>
    </cfRule>
  </conditionalFormatting>
  <conditionalFormatting sqref="E87">
    <cfRule type="expression" dxfId="2642" priority="617" stopIfTrue="1">
      <formula>OR(RIGHT(#REF!,2)="00",LEFT($B87,5)="Total")</formula>
    </cfRule>
  </conditionalFormatting>
  <conditionalFormatting sqref="E87">
    <cfRule type="expression" dxfId="2641" priority="616" stopIfTrue="1">
      <formula>OR(RIGHT($A87,2)="00",LEFT($B87,5)="Total")</formula>
    </cfRule>
  </conditionalFormatting>
  <conditionalFormatting sqref="E87">
    <cfRule type="expression" dxfId="2640" priority="615" stopIfTrue="1">
      <formula>OR(RIGHT(#REF!,2)="00",LEFT($B87,5)="Total")</formula>
    </cfRule>
  </conditionalFormatting>
  <conditionalFormatting sqref="E87">
    <cfRule type="expression" dxfId="2639" priority="614" stopIfTrue="1">
      <formula>OR(RIGHT($A87,2)="00",LEFT($B87,5)="Total")</formula>
    </cfRule>
  </conditionalFormatting>
  <conditionalFormatting sqref="E87">
    <cfRule type="expression" dxfId="2638" priority="613" stopIfTrue="1">
      <formula>OR(RIGHT(#REF!,2)="00",LEFT($B87,5)="Total")</formula>
    </cfRule>
  </conditionalFormatting>
  <conditionalFormatting sqref="E87">
    <cfRule type="expression" dxfId="2637" priority="612" stopIfTrue="1">
      <formula>OR(RIGHT($A87,2)="00",LEFT($B87,5)="Total")</formula>
    </cfRule>
  </conditionalFormatting>
  <conditionalFormatting sqref="E87">
    <cfRule type="expression" dxfId="2636" priority="611" stopIfTrue="1">
      <formula>OR(RIGHT(#REF!,2)="00",LEFT($B87,5)="Total")</formula>
    </cfRule>
  </conditionalFormatting>
  <conditionalFormatting sqref="E87">
    <cfRule type="expression" dxfId="2635" priority="610" stopIfTrue="1">
      <formula>OR(RIGHT($A87,2)="00",LEFT($B87,5)="Total")</formula>
    </cfRule>
  </conditionalFormatting>
  <conditionalFormatting sqref="E87">
    <cfRule type="expression" dxfId="2634" priority="609" stopIfTrue="1">
      <formula>OR(RIGHT(#REF!,2)="00",LEFT($B87,5)="Total")</formula>
    </cfRule>
  </conditionalFormatting>
  <conditionalFormatting sqref="E87">
    <cfRule type="expression" dxfId="2633" priority="608" stopIfTrue="1">
      <formula>OR(RIGHT($A87,2)="00",LEFT($B87,5)="Total")</formula>
    </cfRule>
  </conditionalFormatting>
  <conditionalFormatting sqref="E87">
    <cfRule type="expression" dxfId="2632" priority="607" stopIfTrue="1">
      <formula>OR(RIGHT(#REF!,2)="00",LEFT($B87,5)="Total")</formula>
    </cfRule>
  </conditionalFormatting>
  <conditionalFormatting sqref="E87">
    <cfRule type="expression" dxfId="2631" priority="606" stopIfTrue="1">
      <formula>OR(RIGHT($A87,2)="00",LEFT($B87,5)="Total")</formula>
    </cfRule>
  </conditionalFormatting>
  <conditionalFormatting sqref="E87">
    <cfRule type="expression" dxfId="2630" priority="605" stopIfTrue="1">
      <formula>OR(RIGHT(#REF!,2)="00",LEFT($B87,5)="Total")</formula>
    </cfRule>
  </conditionalFormatting>
  <conditionalFormatting sqref="E87">
    <cfRule type="expression" dxfId="2629" priority="604" stopIfTrue="1">
      <formula>OR(RIGHT($A87,2)="00",LEFT($B87,5)="Total")</formula>
    </cfRule>
  </conditionalFormatting>
  <conditionalFormatting sqref="E87">
    <cfRule type="expression" dxfId="2628" priority="603" stopIfTrue="1">
      <formula>OR(RIGHT(#REF!,2)="00",LEFT($B87,5)="Total")</formula>
    </cfRule>
  </conditionalFormatting>
  <conditionalFormatting sqref="E87">
    <cfRule type="expression" dxfId="2627" priority="602" stopIfTrue="1">
      <formula>OR(RIGHT($A87,2)="00",LEFT($B87,5)="Total")</formula>
    </cfRule>
  </conditionalFormatting>
  <conditionalFormatting sqref="E87">
    <cfRule type="expression" dxfId="2626" priority="601" stopIfTrue="1">
      <formula>OR(RIGHT(#REF!,2)="00",LEFT($B87,5)="Total")</formula>
    </cfRule>
  </conditionalFormatting>
  <conditionalFormatting sqref="E87">
    <cfRule type="expression" dxfId="2625" priority="600" stopIfTrue="1">
      <formula>OR(RIGHT($A87,2)="00",LEFT($B87,5)="Total")</formula>
    </cfRule>
  </conditionalFormatting>
  <conditionalFormatting sqref="E87">
    <cfRule type="expression" dxfId="2624" priority="599" stopIfTrue="1">
      <formula>OR(RIGHT(#REF!,2)="00",LEFT($B87,5)="Total")</formula>
    </cfRule>
  </conditionalFormatting>
  <conditionalFormatting sqref="E87">
    <cfRule type="expression" dxfId="2623" priority="598" stopIfTrue="1">
      <formula>OR(RIGHT($A87,2)="00",LEFT($B87,5)="Total")</formula>
    </cfRule>
  </conditionalFormatting>
  <conditionalFormatting sqref="E87">
    <cfRule type="expression" dxfId="2622" priority="597" stopIfTrue="1">
      <formula>OR(RIGHT(#REF!,2)="00",LEFT($B87,5)="Total")</formula>
    </cfRule>
  </conditionalFormatting>
  <conditionalFormatting sqref="E87">
    <cfRule type="expression" dxfId="2621" priority="596" stopIfTrue="1">
      <formula>OR(RIGHT($A87,2)="00",LEFT($B87,5)="Total")</formula>
    </cfRule>
  </conditionalFormatting>
  <conditionalFormatting sqref="E87">
    <cfRule type="expression" dxfId="2620" priority="595" stopIfTrue="1">
      <formula>OR(RIGHT(#REF!,2)="00",LEFT($B87,5)="Total")</formula>
    </cfRule>
  </conditionalFormatting>
  <conditionalFormatting sqref="E87">
    <cfRule type="expression" dxfId="2619" priority="594" stopIfTrue="1">
      <formula>OR(RIGHT($A87,2)="00",LEFT($B87,5)="Total")</formula>
    </cfRule>
  </conditionalFormatting>
  <conditionalFormatting sqref="E87">
    <cfRule type="expression" dxfId="2618" priority="593" stopIfTrue="1">
      <formula>OR(RIGHT(#REF!,2)="00",LEFT($B87,5)="Total")</formula>
    </cfRule>
  </conditionalFormatting>
  <conditionalFormatting sqref="E87">
    <cfRule type="expression" dxfId="2617" priority="592" stopIfTrue="1">
      <formula>OR(RIGHT($A87,2)="00",LEFT($B87,5)="Total")</formula>
    </cfRule>
  </conditionalFormatting>
  <conditionalFormatting sqref="E87">
    <cfRule type="expression" dxfId="2616" priority="591" stopIfTrue="1">
      <formula>OR(RIGHT(#REF!,2)="00",LEFT($B87,5)="Total")</formula>
    </cfRule>
  </conditionalFormatting>
  <conditionalFormatting sqref="E87">
    <cfRule type="expression" dxfId="2615" priority="590" stopIfTrue="1">
      <formula>OR(RIGHT($A87,2)="00",LEFT($B87,5)="Total")</formula>
    </cfRule>
  </conditionalFormatting>
  <conditionalFormatting sqref="E87">
    <cfRule type="expression" dxfId="2614" priority="589" stopIfTrue="1">
      <formula>OR(RIGHT(#REF!,2)="00",LEFT($B87,5)="Total")</formula>
    </cfRule>
  </conditionalFormatting>
  <conditionalFormatting sqref="E87">
    <cfRule type="expression" dxfId="2613" priority="588" stopIfTrue="1">
      <formula>OR(RIGHT($A87,2)="00",LEFT($B87,5)="Total")</formula>
    </cfRule>
  </conditionalFormatting>
  <conditionalFormatting sqref="E87">
    <cfRule type="expression" dxfId="2612" priority="587" stopIfTrue="1">
      <formula>OR(RIGHT(#REF!,2)="00",LEFT($B87,5)="Total")</formula>
    </cfRule>
  </conditionalFormatting>
  <conditionalFormatting sqref="E87">
    <cfRule type="expression" dxfId="2611" priority="586" stopIfTrue="1">
      <formula>OR(RIGHT($A87,2)="00",LEFT($B87,5)="Total")</formula>
    </cfRule>
  </conditionalFormatting>
  <conditionalFormatting sqref="E87">
    <cfRule type="expression" dxfId="2610" priority="585" stopIfTrue="1">
      <formula>OR(RIGHT(#REF!,2)="00",LEFT($B87,5)="Total")</formula>
    </cfRule>
  </conditionalFormatting>
  <conditionalFormatting sqref="E87">
    <cfRule type="expression" dxfId="2609" priority="584" stopIfTrue="1">
      <formula>OR(RIGHT($A87,2)="00",LEFT($B87,5)="Total")</formula>
    </cfRule>
  </conditionalFormatting>
  <conditionalFormatting sqref="E87">
    <cfRule type="expression" dxfId="2608" priority="583" stopIfTrue="1">
      <formula>OR(RIGHT(#REF!,2)="00",LEFT($B87,5)="Total")</formula>
    </cfRule>
  </conditionalFormatting>
  <conditionalFormatting sqref="E87">
    <cfRule type="expression" dxfId="2607" priority="582" stopIfTrue="1">
      <formula>OR(RIGHT($A87,2)="00",LEFT($B87,5)="Total")</formula>
    </cfRule>
  </conditionalFormatting>
  <conditionalFormatting sqref="E87">
    <cfRule type="expression" dxfId="2606" priority="581" stopIfTrue="1">
      <formula>OR(RIGHT(#REF!,2)="00",LEFT($B87,5)="Total")</formula>
    </cfRule>
  </conditionalFormatting>
  <conditionalFormatting sqref="E87">
    <cfRule type="expression" dxfId="2605" priority="580" stopIfTrue="1">
      <formula>OR(RIGHT($A87,2)="00",LEFT($B87,5)="Total")</formula>
    </cfRule>
  </conditionalFormatting>
  <conditionalFormatting sqref="E87">
    <cfRule type="expression" dxfId="2604" priority="579" stopIfTrue="1">
      <formula>OR(RIGHT(#REF!,2)="00",LEFT($B87,5)="Total")</formula>
    </cfRule>
  </conditionalFormatting>
  <conditionalFormatting sqref="E87">
    <cfRule type="expression" dxfId="2603" priority="578" stopIfTrue="1">
      <formula>OR(RIGHT($A87,2)="00",LEFT($B87,5)="Total")</formula>
    </cfRule>
  </conditionalFormatting>
  <conditionalFormatting sqref="E87">
    <cfRule type="expression" dxfId="2602" priority="577" stopIfTrue="1">
      <formula>OR(RIGHT(#REF!,2)="00",LEFT($B87,5)="Total")</formula>
    </cfRule>
  </conditionalFormatting>
  <conditionalFormatting sqref="E87">
    <cfRule type="expression" dxfId="2601" priority="576" stopIfTrue="1">
      <formula>OR(RIGHT($A87,2)="00",LEFT($B87,5)="Total")</formula>
    </cfRule>
  </conditionalFormatting>
  <conditionalFormatting sqref="E87">
    <cfRule type="expression" dxfId="2600" priority="575" stopIfTrue="1">
      <formula>OR(RIGHT(#REF!,2)="00",LEFT($B87,5)="Total")</formula>
    </cfRule>
  </conditionalFormatting>
  <conditionalFormatting sqref="E87">
    <cfRule type="expression" dxfId="2599" priority="574" stopIfTrue="1">
      <formula>OR(RIGHT($A87,2)="00",LEFT($B87,5)="Total")</formula>
    </cfRule>
  </conditionalFormatting>
  <conditionalFormatting sqref="E87">
    <cfRule type="expression" dxfId="2598" priority="573" stopIfTrue="1">
      <formula>OR(RIGHT(#REF!,2)="00",LEFT($B87,5)="Total")</formula>
    </cfRule>
  </conditionalFormatting>
  <conditionalFormatting sqref="E87">
    <cfRule type="expression" dxfId="2597" priority="572" stopIfTrue="1">
      <formula>OR(RIGHT($A87,2)="00",LEFT($B87,5)="Total")</formula>
    </cfRule>
  </conditionalFormatting>
  <conditionalFormatting sqref="E87">
    <cfRule type="expression" dxfId="2596" priority="571" stopIfTrue="1">
      <formula>OR(RIGHT(#REF!,2)="00",LEFT($B87,5)="Total")</formula>
    </cfRule>
  </conditionalFormatting>
  <conditionalFormatting sqref="E87">
    <cfRule type="expression" dxfId="2595" priority="570" stopIfTrue="1">
      <formula>OR(RIGHT($A87,2)="00",LEFT($B87,5)="Total")</formula>
    </cfRule>
  </conditionalFormatting>
  <conditionalFormatting sqref="E87">
    <cfRule type="expression" dxfId="2594" priority="569" stopIfTrue="1">
      <formula>OR(RIGHT(#REF!,2)="00",LEFT($B87,5)="Total")</formula>
    </cfRule>
  </conditionalFormatting>
  <conditionalFormatting sqref="E87">
    <cfRule type="expression" dxfId="2593" priority="568" stopIfTrue="1">
      <formula>OR(RIGHT($A87,2)="00",LEFT($B87,5)="Total")</formula>
    </cfRule>
  </conditionalFormatting>
  <conditionalFormatting sqref="E84">
    <cfRule type="expression" dxfId="2592" priority="567" stopIfTrue="1">
      <formula>OR(RIGHT(#REF!,2)="00",LEFT($B84,5)="Total")</formula>
    </cfRule>
  </conditionalFormatting>
  <conditionalFormatting sqref="E84">
    <cfRule type="expression" dxfId="2591" priority="566" stopIfTrue="1">
      <formula>OR(RIGHT($A84,2)="00",LEFT($B84,5)="Total")</formula>
    </cfRule>
  </conditionalFormatting>
  <conditionalFormatting sqref="E84">
    <cfRule type="expression" dxfId="2590" priority="565" stopIfTrue="1">
      <formula>OR(RIGHT(#REF!,2)="00",LEFT($B84,5)="Total")</formula>
    </cfRule>
  </conditionalFormatting>
  <conditionalFormatting sqref="E84">
    <cfRule type="expression" dxfId="2589" priority="564" stopIfTrue="1">
      <formula>OR(RIGHT($A84,2)="00",LEFT($B84,5)="Total")</formula>
    </cfRule>
  </conditionalFormatting>
  <conditionalFormatting sqref="E84">
    <cfRule type="expression" dxfId="2588" priority="563" stopIfTrue="1">
      <formula>OR(RIGHT(#REF!,2)="00",LEFT($B84,5)="Total")</formula>
    </cfRule>
  </conditionalFormatting>
  <conditionalFormatting sqref="E84">
    <cfRule type="expression" dxfId="2587" priority="562" stopIfTrue="1">
      <formula>OR(RIGHT($A84,2)="00",LEFT($B84,5)="Total")</formula>
    </cfRule>
  </conditionalFormatting>
  <conditionalFormatting sqref="E84">
    <cfRule type="expression" dxfId="2586" priority="561" stopIfTrue="1">
      <formula>OR(RIGHT(#REF!,2)="00",LEFT($B84,5)="Total")</formula>
    </cfRule>
  </conditionalFormatting>
  <conditionalFormatting sqref="E84">
    <cfRule type="expression" dxfId="2585" priority="560" stopIfTrue="1">
      <formula>OR(RIGHT($A84,2)="00",LEFT($B84,5)="Total")</formula>
    </cfRule>
  </conditionalFormatting>
  <conditionalFormatting sqref="E84">
    <cfRule type="expression" dxfId="2584" priority="559" stopIfTrue="1">
      <formula>OR(RIGHT(#REF!,2)="00",LEFT($B84,5)="Total")</formula>
    </cfRule>
  </conditionalFormatting>
  <conditionalFormatting sqref="E84">
    <cfRule type="expression" dxfId="2583" priority="558" stopIfTrue="1">
      <formula>OR(RIGHT($A84,2)="00",LEFT($B84,5)="Total")</formula>
    </cfRule>
  </conditionalFormatting>
  <conditionalFormatting sqref="E84">
    <cfRule type="expression" dxfId="2582" priority="557" stopIfTrue="1">
      <formula>OR(RIGHT(#REF!,2)="00",LEFT($B84,5)="Total")</formula>
    </cfRule>
  </conditionalFormatting>
  <conditionalFormatting sqref="E84">
    <cfRule type="expression" dxfId="2581" priority="556" stopIfTrue="1">
      <formula>OR(RIGHT($A84,2)="00",LEFT($B84,5)="Total")</formula>
    </cfRule>
  </conditionalFormatting>
  <conditionalFormatting sqref="E84">
    <cfRule type="expression" dxfId="2580" priority="555" stopIfTrue="1">
      <formula>OR(RIGHT(#REF!,2)="00",LEFT($B84,5)="Total")</formula>
    </cfRule>
  </conditionalFormatting>
  <conditionalFormatting sqref="E84">
    <cfRule type="expression" dxfId="2579" priority="554" stopIfTrue="1">
      <formula>OR(RIGHT($A84,2)="00",LEFT($B84,5)="Total")</formula>
    </cfRule>
  </conditionalFormatting>
  <conditionalFormatting sqref="E84">
    <cfRule type="expression" dxfId="2578" priority="553" stopIfTrue="1">
      <formula>OR(RIGHT(#REF!,2)="00",LEFT($B84,5)="Total")</formula>
    </cfRule>
  </conditionalFormatting>
  <conditionalFormatting sqref="E84">
    <cfRule type="expression" dxfId="2577" priority="552" stopIfTrue="1">
      <formula>OR(RIGHT($A84,2)="00",LEFT($B84,5)="Total")</formula>
    </cfRule>
  </conditionalFormatting>
  <conditionalFormatting sqref="E84">
    <cfRule type="expression" dxfId="2576" priority="551" stopIfTrue="1">
      <formula>OR(RIGHT(#REF!,2)="00",LEFT($B84,5)="Total")</formula>
    </cfRule>
  </conditionalFormatting>
  <conditionalFormatting sqref="E84">
    <cfRule type="expression" dxfId="2575" priority="550" stopIfTrue="1">
      <formula>OR(RIGHT($A84,2)="00",LEFT($B84,5)="Total")</formula>
    </cfRule>
  </conditionalFormatting>
  <conditionalFormatting sqref="E84">
    <cfRule type="expression" dxfId="2574" priority="549" stopIfTrue="1">
      <formula>OR(RIGHT(#REF!,2)="00",LEFT($B84,5)="Total")</formula>
    </cfRule>
  </conditionalFormatting>
  <conditionalFormatting sqref="E84">
    <cfRule type="expression" dxfId="2573" priority="548" stopIfTrue="1">
      <formula>OR(RIGHT($A84,2)="00",LEFT($B84,5)="Total")</formula>
    </cfRule>
  </conditionalFormatting>
  <conditionalFormatting sqref="E84">
    <cfRule type="expression" dxfId="2572" priority="547" stopIfTrue="1">
      <formula>OR(RIGHT(#REF!,2)="00",LEFT($B84,5)="Total")</formula>
    </cfRule>
  </conditionalFormatting>
  <conditionalFormatting sqref="E84">
    <cfRule type="expression" dxfId="2571" priority="546" stopIfTrue="1">
      <formula>OR(RIGHT($A84,2)="00",LEFT($B84,5)="Total")</formula>
    </cfRule>
  </conditionalFormatting>
  <conditionalFormatting sqref="E84">
    <cfRule type="expression" dxfId="2570" priority="545" stopIfTrue="1">
      <formula>OR(RIGHT(#REF!,2)="00",LEFT($B84,5)="Total")</formula>
    </cfRule>
  </conditionalFormatting>
  <conditionalFormatting sqref="E84">
    <cfRule type="expression" dxfId="2569" priority="544" stopIfTrue="1">
      <formula>OR(RIGHT($A84,2)="00",LEFT($B84,5)="Total")</formula>
    </cfRule>
  </conditionalFormatting>
  <conditionalFormatting sqref="E84">
    <cfRule type="expression" dxfId="2568" priority="543" stopIfTrue="1">
      <formula>OR(RIGHT(#REF!,2)="00",LEFT($B84,5)="Total")</formula>
    </cfRule>
  </conditionalFormatting>
  <conditionalFormatting sqref="E84">
    <cfRule type="expression" dxfId="2567" priority="542" stopIfTrue="1">
      <formula>OR(RIGHT($A84,2)="00",LEFT($B84,5)="Total")</formula>
    </cfRule>
  </conditionalFormatting>
  <conditionalFormatting sqref="E84">
    <cfRule type="expression" dxfId="2566" priority="541" stopIfTrue="1">
      <formula>OR(RIGHT(#REF!,2)="00",LEFT($B84,5)="Total")</formula>
    </cfRule>
  </conditionalFormatting>
  <conditionalFormatting sqref="E84">
    <cfRule type="expression" dxfId="2565" priority="540" stopIfTrue="1">
      <formula>OR(RIGHT($A84,2)="00",LEFT($B84,5)="Total")</formula>
    </cfRule>
  </conditionalFormatting>
  <conditionalFormatting sqref="E84">
    <cfRule type="expression" dxfId="2564" priority="539" stopIfTrue="1">
      <formula>OR(RIGHT(#REF!,2)="00",LEFT($B84,5)="Total")</formula>
    </cfRule>
  </conditionalFormatting>
  <conditionalFormatting sqref="E84">
    <cfRule type="expression" dxfId="2563" priority="538" stopIfTrue="1">
      <formula>OR(RIGHT($A84,2)="00",LEFT($B84,5)="Total")</formula>
    </cfRule>
  </conditionalFormatting>
  <conditionalFormatting sqref="E84">
    <cfRule type="expression" dxfId="2562" priority="537" stopIfTrue="1">
      <formula>OR(RIGHT(#REF!,2)="00",LEFT($B84,5)="Total")</formula>
    </cfRule>
  </conditionalFormatting>
  <conditionalFormatting sqref="E84">
    <cfRule type="expression" dxfId="2561" priority="536" stopIfTrue="1">
      <formula>OR(RIGHT($A84,2)="00",LEFT($B84,5)="Total")</formula>
    </cfRule>
  </conditionalFormatting>
  <conditionalFormatting sqref="E84">
    <cfRule type="expression" dxfId="2560" priority="535" stopIfTrue="1">
      <formula>OR(RIGHT(#REF!,2)="00",LEFT($B84,5)="Total")</formula>
    </cfRule>
  </conditionalFormatting>
  <conditionalFormatting sqref="E84">
    <cfRule type="expression" dxfId="2559" priority="534" stopIfTrue="1">
      <formula>OR(RIGHT($A84,2)="00",LEFT($B84,5)="Total")</formula>
    </cfRule>
  </conditionalFormatting>
  <conditionalFormatting sqref="E84">
    <cfRule type="expression" dxfId="2558" priority="533" stopIfTrue="1">
      <formula>OR(RIGHT(#REF!,2)="00",LEFT($B84,5)="Total")</formula>
    </cfRule>
  </conditionalFormatting>
  <conditionalFormatting sqref="E84">
    <cfRule type="expression" dxfId="2557" priority="532" stopIfTrue="1">
      <formula>OR(RIGHT($A84,2)="00",LEFT($B84,5)="Total")</formula>
    </cfRule>
  </conditionalFormatting>
  <conditionalFormatting sqref="E84">
    <cfRule type="expression" dxfId="2556" priority="531" stopIfTrue="1">
      <formula>OR(RIGHT(#REF!,2)="00",LEFT($B84,5)="Total")</formula>
    </cfRule>
  </conditionalFormatting>
  <conditionalFormatting sqref="E84">
    <cfRule type="expression" dxfId="2555" priority="530" stopIfTrue="1">
      <formula>OR(RIGHT($A84,2)="00",LEFT($B84,5)="Total")</formula>
    </cfRule>
  </conditionalFormatting>
  <conditionalFormatting sqref="E84">
    <cfRule type="expression" dxfId="2554" priority="529" stopIfTrue="1">
      <formula>OR(RIGHT(#REF!,2)="00",LEFT($B84,5)="Total")</formula>
    </cfRule>
  </conditionalFormatting>
  <conditionalFormatting sqref="E84">
    <cfRule type="expression" dxfId="2553" priority="528" stopIfTrue="1">
      <formula>OR(RIGHT($A84,2)="00",LEFT($B84,5)="Total")</formula>
    </cfRule>
  </conditionalFormatting>
  <conditionalFormatting sqref="E84">
    <cfRule type="expression" dxfId="2552" priority="527" stopIfTrue="1">
      <formula>OR(RIGHT(#REF!,2)="00",LEFT($B84,5)="Total")</formula>
    </cfRule>
  </conditionalFormatting>
  <conditionalFormatting sqref="E84">
    <cfRule type="expression" dxfId="2551" priority="526" stopIfTrue="1">
      <formula>OR(RIGHT($A84,2)="00",LEFT($B84,5)="Total")</formula>
    </cfRule>
  </conditionalFormatting>
  <conditionalFormatting sqref="E84">
    <cfRule type="expression" dxfId="2550" priority="525" stopIfTrue="1">
      <formula>OR(RIGHT(#REF!,2)="00",LEFT($B84,5)="Total")</formula>
    </cfRule>
  </conditionalFormatting>
  <conditionalFormatting sqref="E84">
    <cfRule type="expression" dxfId="2549" priority="524" stopIfTrue="1">
      <formula>OR(RIGHT($A84,2)="00",LEFT($B84,5)="Total")</formula>
    </cfRule>
  </conditionalFormatting>
  <conditionalFormatting sqref="E84">
    <cfRule type="expression" dxfId="2548" priority="523" stopIfTrue="1">
      <formula>OR(RIGHT(#REF!,2)="00",LEFT($B84,5)="Total")</formula>
    </cfRule>
  </conditionalFormatting>
  <conditionalFormatting sqref="E84">
    <cfRule type="expression" dxfId="2547" priority="522" stopIfTrue="1">
      <formula>OR(RIGHT($A84,2)="00",LEFT($B84,5)="Total")</formula>
    </cfRule>
  </conditionalFormatting>
  <conditionalFormatting sqref="E84">
    <cfRule type="expression" dxfId="2546" priority="521" stopIfTrue="1">
      <formula>OR(RIGHT(#REF!,2)="00",LEFT($B84,5)="Total")</formula>
    </cfRule>
  </conditionalFormatting>
  <conditionalFormatting sqref="E84">
    <cfRule type="expression" dxfId="2545" priority="520" stopIfTrue="1">
      <formula>OR(RIGHT($A84,2)="00",LEFT($B84,5)="Total")</formula>
    </cfRule>
  </conditionalFormatting>
  <conditionalFormatting sqref="E84">
    <cfRule type="expression" dxfId="2544" priority="519" stopIfTrue="1">
      <formula>OR(RIGHT(#REF!,2)="00",LEFT($B84,5)="Total")</formula>
    </cfRule>
  </conditionalFormatting>
  <conditionalFormatting sqref="E84">
    <cfRule type="expression" dxfId="2543" priority="518" stopIfTrue="1">
      <formula>OR(RIGHT($A84,2)="00",LEFT($B84,5)="Total")</formula>
    </cfRule>
  </conditionalFormatting>
  <conditionalFormatting sqref="E84">
    <cfRule type="expression" dxfId="2542" priority="517" stopIfTrue="1">
      <formula>OR(RIGHT(#REF!,2)="00",LEFT($B84,5)="Total")</formula>
    </cfRule>
  </conditionalFormatting>
  <conditionalFormatting sqref="E84">
    <cfRule type="expression" dxfId="2541" priority="516" stopIfTrue="1">
      <formula>OR(RIGHT($A84,2)="00",LEFT($B84,5)="Total")</formula>
    </cfRule>
  </conditionalFormatting>
  <conditionalFormatting sqref="E84">
    <cfRule type="expression" dxfId="2540" priority="515" stopIfTrue="1">
      <formula>OR(RIGHT(#REF!,2)="00",LEFT($B84,5)="Total")</formula>
    </cfRule>
  </conditionalFormatting>
  <conditionalFormatting sqref="E84">
    <cfRule type="expression" dxfId="2539" priority="514" stopIfTrue="1">
      <formula>OR(RIGHT($A84,2)="00",LEFT($B84,5)="Total")</formula>
    </cfRule>
  </conditionalFormatting>
  <conditionalFormatting sqref="E84">
    <cfRule type="expression" dxfId="2538" priority="513" stopIfTrue="1">
      <formula>OR(RIGHT(#REF!,2)="00",LEFT($B84,5)="Total")</formula>
    </cfRule>
  </conditionalFormatting>
  <conditionalFormatting sqref="E84">
    <cfRule type="expression" dxfId="2537" priority="512" stopIfTrue="1">
      <formula>OR(RIGHT($A84,2)="00",LEFT($B84,5)="Total")</formula>
    </cfRule>
  </conditionalFormatting>
  <conditionalFormatting sqref="E84">
    <cfRule type="expression" dxfId="2536" priority="511" stopIfTrue="1">
      <formula>OR(RIGHT(#REF!,2)="00",LEFT($B84,5)="Total")</formula>
    </cfRule>
  </conditionalFormatting>
  <conditionalFormatting sqref="E84">
    <cfRule type="expression" dxfId="2535" priority="510" stopIfTrue="1">
      <formula>OR(RIGHT($A84,2)="00",LEFT($B84,5)="Total")</formula>
    </cfRule>
  </conditionalFormatting>
  <conditionalFormatting sqref="E84">
    <cfRule type="expression" dxfId="2534" priority="509" stopIfTrue="1">
      <formula>OR(RIGHT(#REF!,2)="00",LEFT($B84,5)="Total")</formula>
    </cfRule>
  </conditionalFormatting>
  <conditionalFormatting sqref="E84">
    <cfRule type="expression" dxfId="2533" priority="508" stopIfTrue="1">
      <formula>OR(RIGHT($A84,2)="00",LEFT($B84,5)="Total")</formula>
    </cfRule>
  </conditionalFormatting>
  <conditionalFormatting sqref="E84">
    <cfRule type="expression" dxfId="2532" priority="507" stopIfTrue="1">
      <formula>OR(RIGHT(#REF!,2)="00",LEFT($B84,5)="Total")</formula>
    </cfRule>
  </conditionalFormatting>
  <conditionalFormatting sqref="E84">
    <cfRule type="expression" dxfId="2531" priority="506" stopIfTrue="1">
      <formula>OR(RIGHT($A84,2)="00",LEFT($B84,5)="Total")</formula>
    </cfRule>
  </conditionalFormatting>
  <conditionalFormatting sqref="E84">
    <cfRule type="expression" dxfId="2530" priority="505" stopIfTrue="1">
      <formula>OR(RIGHT(#REF!,2)="00",LEFT($B84,5)="Total")</formula>
    </cfRule>
  </conditionalFormatting>
  <conditionalFormatting sqref="E84">
    <cfRule type="expression" dxfId="2529" priority="504" stopIfTrue="1">
      <formula>OR(RIGHT($A84,2)="00",LEFT($B84,5)="Total")</formula>
    </cfRule>
  </conditionalFormatting>
  <conditionalFormatting sqref="E84">
    <cfRule type="expression" dxfId="2528" priority="503" stopIfTrue="1">
      <formula>OR(RIGHT(#REF!,2)="00",LEFT($B84,5)="Total")</formula>
    </cfRule>
  </conditionalFormatting>
  <conditionalFormatting sqref="E84">
    <cfRule type="expression" dxfId="2527" priority="502" stopIfTrue="1">
      <formula>OR(RIGHT($A84,2)="00",LEFT($B84,5)="Total")</formula>
    </cfRule>
  </conditionalFormatting>
  <conditionalFormatting sqref="E84">
    <cfRule type="expression" dxfId="2526" priority="501" stopIfTrue="1">
      <formula>OR(RIGHT(#REF!,2)="00",LEFT($B84,5)="Total")</formula>
    </cfRule>
  </conditionalFormatting>
  <conditionalFormatting sqref="E84">
    <cfRule type="expression" dxfId="2525" priority="500" stopIfTrue="1">
      <formula>OR(RIGHT($A84,2)="00",LEFT($B84,5)="Total")</formula>
    </cfRule>
  </conditionalFormatting>
  <conditionalFormatting sqref="E84">
    <cfRule type="expression" dxfId="2524" priority="499" stopIfTrue="1">
      <formula>OR(RIGHT(#REF!,2)="00",LEFT($B84,5)="Total")</formula>
    </cfRule>
  </conditionalFormatting>
  <conditionalFormatting sqref="E84">
    <cfRule type="expression" dxfId="2523" priority="498" stopIfTrue="1">
      <formula>OR(RIGHT($A84,2)="00",LEFT($B84,5)="Total")</formula>
    </cfRule>
  </conditionalFormatting>
  <conditionalFormatting sqref="E84">
    <cfRule type="expression" dxfId="2522" priority="497" stopIfTrue="1">
      <formula>OR(RIGHT(#REF!,2)="00",LEFT($B84,5)="Total")</formula>
    </cfRule>
  </conditionalFormatting>
  <conditionalFormatting sqref="E84">
    <cfRule type="expression" dxfId="2521" priority="496" stopIfTrue="1">
      <formula>OR(RIGHT($A84,2)="00",LEFT($B84,5)="Total")</formula>
    </cfRule>
  </conditionalFormatting>
  <conditionalFormatting sqref="E84">
    <cfRule type="expression" dxfId="2520" priority="495" stopIfTrue="1">
      <formula>OR(RIGHT(#REF!,2)="00",LEFT($B84,5)="Total")</formula>
    </cfRule>
  </conditionalFormatting>
  <conditionalFormatting sqref="E84">
    <cfRule type="expression" dxfId="2519" priority="494" stopIfTrue="1">
      <formula>OR(RIGHT($A84,2)="00",LEFT($B84,5)="Total")</formula>
    </cfRule>
  </conditionalFormatting>
  <conditionalFormatting sqref="E84">
    <cfRule type="expression" dxfId="2518" priority="493" stopIfTrue="1">
      <formula>OR(RIGHT(#REF!,2)="00",LEFT($B84,5)="Total")</formula>
    </cfRule>
  </conditionalFormatting>
  <conditionalFormatting sqref="E84">
    <cfRule type="expression" dxfId="2517" priority="492" stopIfTrue="1">
      <formula>OR(RIGHT($A84,2)="00",LEFT($B84,5)="Total")</formula>
    </cfRule>
  </conditionalFormatting>
  <conditionalFormatting sqref="E84">
    <cfRule type="expression" dxfId="2516" priority="491" stopIfTrue="1">
      <formula>OR(RIGHT(#REF!,2)="00",LEFT($B84,5)="Total")</formula>
    </cfRule>
  </conditionalFormatting>
  <conditionalFormatting sqref="E84">
    <cfRule type="expression" dxfId="2515" priority="490" stopIfTrue="1">
      <formula>OR(RIGHT($A84,2)="00",LEFT($B84,5)="Total")</formula>
    </cfRule>
  </conditionalFormatting>
  <conditionalFormatting sqref="E84">
    <cfRule type="expression" dxfId="2514" priority="489" stopIfTrue="1">
      <formula>OR(RIGHT(#REF!,2)="00",LEFT($B84,5)="Total")</formula>
    </cfRule>
  </conditionalFormatting>
  <conditionalFormatting sqref="E84">
    <cfRule type="expression" dxfId="2513" priority="488" stopIfTrue="1">
      <formula>OR(RIGHT($A84,2)="00",LEFT($B84,5)="Total")</formula>
    </cfRule>
  </conditionalFormatting>
  <conditionalFormatting sqref="E84">
    <cfRule type="expression" dxfId="2512" priority="487" stopIfTrue="1">
      <formula>OR(RIGHT(#REF!,2)="00",LEFT($B84,5)="Total")</formula>
    </cfRule>
  </conditionalFormatting>
  <conditionalFormatting sqref="E84">
    <cfRule type="expression" dxfId="2511" priority="486" stopIfTrue="1">
      <formula>OR(RIGHT($A84,2)="00",LEFT($B84,5)="Total")</formula>
    </cfRule>
  </conditionalFormatting>
  <conditionalFormatting sqref="E84">
    <cfRule type="expression" dxfId="2510" priority="485" stopIfTrue="1">
      <formula>OR(RIGHT(#REF!,2)="00",LEFT($B84,5)="Total")</formula>
    </cfRule>
  </conditionalFormatting>
  <conditionalFormatting sqref="E84">
    <cfRule type="expression" dxfId="2509" priority="484" stopIfTrue="1">
      <formula>OR(RIGHT($A84,2)="00",LEFT($B84,5)="Total")</formula>
    </cfRule>
  </conditionalFormatting>
  <conditionalFormatting sqref="E84">
    <cfRule type="expression" dxfId="2508" priority="483" stopIfTrue="1">
      <formula>OR(RIGHT(#REF!,2)="00",LEFT($B84,5)="Total")</formula>
    </cfRule>
  </conditionalFormatting>
  <conditionalFormatting sqref="E84">
    <cfRule type="expression" dxfId="2507" priority="482" stopIfTrue="1">
      <formula>OR(RIGHT($A84,2)="00",LEFT($B84,5)="Total")</formula>
    </cfRule>
  </conditionalFormatting>
  <conditionalFormatting sqref="E84">
    <cfRule type="expression" dxfId="2506" priority="481" stopIfTrue="1">
      <formula>OR(RIGHT(#REF!,2)="00",LEFT($B84,5)="Total")</formula>
    </cfRule>
  </conditionalFormatting>
  <conditionalFormatting sqref="E84">
    <cfRule type="expression" dxfId="2505" priority="480" stopIfTrue="1">
      <formula>OR(RIGHT($A84,2)="00",LEFT($B84,5)="Total")</formula>
    </cfRule>
  </conditionalFormatting>
  <conditionalFormatting sqref="E84">
    <cfRule type="expression" dxfId="2504" priority="479" stopIfTrue="1">
      <formula>OR(RIGHT(#REF!,2)="00",LEFT($B84,5)="Total")</formula>
    </cfRule>
  </conditionalFormatting>
  <conditionalFormatting sqref="E84">
    <cfRule type="expression" dxfId="2503" priority="478" stopIfTrue="1">
      <formula>OR(RIGHT($A84,2)="00",LEFT($B84,5)="Total")</formula>
    </cfRule>
  </conditionalFormatting>
  <conditionalFormatting sqref="E84">
    <cfRule type="expression" dxfId="2502" priority="477" stopIfTrue="1">
      <formula>OR(RIGHT(#REF!,2)="00",LEFT($B84,5)="Total")</formula>
    </cfRule>
  </conditionalFormatting>
  <conditionalFormatting sqref="E84">
    <cfRule type="expression" dxfId="2501" priority="476" stopIfTrue="1">
      <formula>OR(RIGHT($A84,2)="00",LEFT($B84,5)="Total")</formula>
    </cfRule>
  </conditionalFormatting>
  <conditionalFormatting sqref="E84">
    <cfRule type="expression" dxfId="2500" priority="475" stopIfTrue="1">
      <formula>OR(RIGHT(#REF!,2)="00",LEFT($B84,5)="Total")</formula>
    </cfRule>
  </conditionalFormatting>
  <conditionalFormatting sqref="E84">
    <cfRule type="expression" dxfId="2499" priority="474" stopIfTrue="1">
      <formula>OR(RIGHT($A84,2)="00",LEFT($B84,5)="Total")</formula>
    </cfRule>
  </conditionalFormatting>
  <conditionalFormatting sqref="E84">
    <cfRule type="expression" dxfId="2498" priority="473" stopIfTrue="1">
      <formula>OR(RIGHT(#REF!,2)="00",LEFT($B84,5)="Total")</formula>
    </cfRule>
  </conditionalFormatting>
  <conditionalFormatting sqref="E84">
    <cfRule type="expression" dxfId="2497" priority="472" stopIfTrue="1">
      <formula>OR(RIGHT($A84,2)="00",LEFT($B84,5)="Total")</formula>
    </cfRule>
  </conditionalFormatting>
  <conditionalFormatting sqref="E84">
    <cfRule type="expression" dxfId="2496" priority="471" stopIfTrue="1">
      <formula>OR(RIGHT(#REF!,2)="00",LEFT($B84,5)="Total")</formula>
    </cfRule>
  </conditionalFormatting>
  <conditionalFormatting sqref="E84">
    <cfRule type="expression" dxfId="2495" priority="470" stopIfTrue="1">
      <formula>OR(RIGHT($A84,2)="00",LEFT($B84,5)="Total")</formula>
    </cfRule>
  </conditionalFormatting>
  <conditionalFormatting sqref="E84">
    <cfRule type="expression" dxfId="2494" priority="469" stopIfTrue="1">
      <formula>OR(RIGHT(#REF!,2)="00",LEFT($B84,5)="Total")</formula>
    </cfRule>
  </conditionalFormatting>
  <conditionalFormatting sqref="E84">
    <cfRule type="expression" dxfId="2493" priority="468" stopIfTrue="1">
      <formula>OR(RIGHT($A84,2)="00",LEFT($B84,5)="Total")</formula>
    </cfRule>
  </conditionalFormatting>
  <conditionalFormatting sqref="E84">
    <cfRule type="expression" dxfId="2492" priority="467" stopIfTrue="1">
      <formula>OR(RIGHT(#REF!,2)="00",LEFT($B84,5)="Total")</formula>
    </cfRule>
  </conditionalFormatting>
  <conditionalFormatting sqref="E84">
    <cfRule type="expression" dxfId="2491" priority="466" stopIfTrue="1">
      <formula>OR(RIGHT($A84,2)="00",LEFT($B84,5)="Total")</formula>
    </cfRule>
  </conditionalFormatting>
  <conditionalFormatting sqref="E85">
    <cfRule type="expression" dxfId="2490" priority="465" stopIfTrue="1">
      <formula>OR(RIGHT(#REF!,2)="00",LEFT($B85,5)="Total")</formula>
    </cfRule>
  </conditionalFormatting>
  <conditionalFormatting sqref="E85">
    <cfRule type="expression" dxfId="2489" priority="464" stopIfTrue="1">
      <formula>OR(RIGHT($A85,2)="00",LEFT($B85,5)="Total")</formula>
    </cfRule>
  </conditionalFormatting>
  <conditionalFormatting sqref="E85">
    <cfRule type="expression" dxfId="2488" priority="463" stopIfTrue="1">
      <formula>OR(RIGHT(#REF!,2)="00",LEFT($B85,5)="Total")</formula>
    </cfRule>
  </conditionalFormatting>
  <conditionalFormatting sqref="E85">
    <cfRule type="expression" dxfId="2487" priority="462" stopIfTrue="1">
      <formula>OR(RIGHT($A85,2)="00",LEFT($B85,5)="Total")</formula>
    </cfRule>
  </conditionalFormatting>
  <conditionalFormatting sqref="E85">
    <cfRule type="expression" dxfId="2486" priority="461" stopIfTrue="1">
      <formula>OR(RIGHT(#REF!,2)="00",LEFT($B85,5)="Total")</formula>
    </cfRule>
  </conditionalFormatting>
  <conditionalFormatting sqref="E85">
    <cfRule type="expression" dxfId="2485" priority="460" stopIfTrue="1">
      <formula>OR(RIGHT($A85,2)="00",LEFT($B85,5)="Total")</formula>
    </cfRule>
  </conditionalFormatting>
  <conditionalFormatting sqref="E85">
    <cfRule type="expression" dxfId="2484" priority="459" stopIfTrue="1">
      <formula>OR(RIGHT(#REF!,2)="00",LEFT($B85,5)="Total")</formula>
    </cfRule>
  </conditionalFormatting>
  <conditionalFormatting sqref="E85">
    <cfRule type="expression" dxfId="2483" priority="458" stopIfTrue="1">
      <formula>OR(RIGHT($A85,2)="00",LEFT($B85,5)="Total")</formula>
    </cfRule>
  </conditionalFormatting>
  <conditionalFormatting sqref="E85">
    <cfRule type="expression" dxfId="2482" priority="457" stopIfTrue="1">
      <formula>OR(RIGHT(#REF!,2)="00",LEFT($B85,5)="Total")</formula>
    </cfRule>
  </conditionalFormatting>
  <conditionalFormatting sqref="E85">
    <cfRule type="expression" dxfId="2481" priority="456" stopIfTrue="1">
      <formula>OR(RIGHT($A85,2)="00",LEFT($B85,5)="Total")</formula>
    </cfRule>
  </conditionalFormatting>
  <conditionalFormatting sqref="E85">
    <cfRule type="expression" dxfId="2480" priority="455" stopIfTrue="1">
      <formula>OR(RIGHT(#REF!,2)="00",LEFT($B85,5)="Total")</formula>
    </cfRule>
  </conditionalFormatting>
  <conditionalFormatting sqref="E85">
    <cfRule type="expression" dxfId="2479" priority="454" stopIfTrue="1">
      <formula>OR(RIGHT($A85,2)="00",LEFT($B85,5)="Total")</formula>
    </cfRule>
  </conditionalFormatting>
  <conditionalFormatting sqref="E85">
    <cfRule type="expression" dxfId="2478" priority="453" stopIfTrue="1">
      <formula>OR(RIGHT(#REF!,2)="00",LEFT($B85,5)="Total")</formula>
    </cfRule>
  </conditionalFormatting>
  <conditionalFormatting sqref="E85">
    <cfRule type="expression" dxfId="2477" priority="452" stopIfTrue="1">
      <formula>OR(RIGHT($A85,2)="00",LEFT($B85,5)="Total")</formula>
    </cfRule>
  </conditionalFormatting>
  <conditionalFormatting sqref="E85">
    <cfRule type="expression" dxfId="2476" priority="451" stopIfTrue="1">
      <formula>OR(RIGHT(#REF!,2)="00",LEFT($B85,5)="Total")</formula>
    </cfRule>
  </conditionalFormatting>
  <conditionalFormatting sqref="E85">
    <cfRule type="expression" dxfId="2475" priority="450" stopIfTrue="1">
      <formula>OR(RIGHT($A85,2)="00",LEFT($B85,5)="Total")</formula>
    </cfRule>
  </conditionalFormatting>
  <conditionalFormatting sqref="E85">
    <cfRule type="expression" dxfId="2474" priority="449" stopIfTrue="1">
      <formula>OR(RIGHT(#REF!,2)="00",LEFT($B85,5)="Total")</formula>
    </cfRule>
  </conditionalFormatting>
  <conditionalFormatting sqref="E85">
    <cfRule type="expression" dxfId="2473" priority="448" stopIfTrue="1">
      <formula>OR(RIGHT($A85,2)="00",LEFT($B85,5)="Total")</formula>
    </cfRule>
  </conditionalFormatting>
  <conditionalFormatting sqref="E85">
    <cfRule type="expression" dxfId="2472" priority="447" stopIfTrue="1">
      <formula>OR(RIGHT(#REF!,2)="00",LEFT($B85,5)="Total")</formula>
    </cfRule>
  </conditionalFormatting>
  <conditionalFormatting sqref="E85">
    <cfRule type="expression" dxfId="2471" priority="446" stopIfTrue="1">
      <formula>OR(RIGHT($A85,2)="00",LEFT($B85,5)="Total")</formula>
    </cfRule>
  </conditionalFormatting>
  <conditionalFormatting sqref="E85">
    <cfRule type="expression" dxfId="2470" priority="445" stopIfTrue="1">
      <formula>OR(RIGHT(#REF!,2)="00",LEFT($B85,5)="Total")</formula>
    </cfRule>
  </conditionalFormatting>
  <conditionalFormatting sqref="E85">
    <cfRule type="expression" dxfId="2469" priority="444" stopIfTrue="1">
      <formula>OR(RIGHT($A85,2)="00",LEFT($B85,5)="Total")</formula>
    </cfRule>
  </conditionalFormatting>
  <conditionalFormatting sqref="E85">
    <cfRule type="expression" dxfId="2468" priority="443" stopIfTrue="1">
      <formula>OR(RIGHT(#REF!,2)="00",LEFT($B85,5)="Total")</formula>
    </cfRule>
  </conditionalFormatting>
  <conditionalFormatting sqref="E85">
    <cfRule type="expression" dxfId="2467" priority="442" stopIfTrue="1">
      <formula>OR(RIGHT($A85,2)="00",LEFT($B85,5)="Total")</formula>
    </cfRule>
  </conditionalFormatting>
  <conditionalFormatting sqref="E85">
    <cfRule type="expression" dxfId="2466" priority="441" stopIfTrue="1">
      <formula>OR(RIGHT(#REF!,2)="00",LEFT($B85,5)="Total")</formula>
    </cfRule>
  </conditionalFormatting>
  <conditionalFormatting sqref="E85">
    <cfRule type="expression" dxfId="2465" priority="440" stopIfTrue="1">
      <formula>OR(RIGHT($A85,2)="00",LEFT($B85,5)="Total")</formula>
    </cfRule>
  </conditionalFormatting>
  <conditionalFormatting sqref="E85">
    <cfRule type="expression" dxfId="2464" priority="439" stopIfTrue="1">
      <formula>OR(RIGHT(#REF!,2)="00",LEFT($B85,5)="Total")</formula>
    </cfRule>
  </conditionalFormatting>
  <conditionalFormatting sqref="E85">
    <cfRule type="expression" dxfId="2463" priority="438" stopIfTrue="1">
      <formula>OR(RIGHT($A85,2)="00",LEFT($B85,5)="Total")</formula>
    </cfRule>
  </conditionalFormatting>
  <conditionalFormatting sqref="E85">
    <cfRule type="expression" dxfId="2462" priority="437" stopIfTrue="1">
      <formula>OR(RIGHT(#REF!,2)="00",LEFT($B85,5)="Total")</formula>
    </cfRule>
  </conditionalFormatting>
  <conditionalFormatting sqref="E85">
    <cfRule type="expression" dxfId="2461" priority="436" stopIfTrue="1">
      <formula>OR(RIGHT($A85,2)="00",LEFT($B85,5)="Total")</formula>
    </cfRule>
  </conditionalFormatting>
  <conditionalFormatting sqref="E85">
    <cfRule type="expression" dxfId="2460" priority="435" stopIfTrue="1">
      <formula>OR(RIGHT(#REF!,2)="00",LEFT($B85,5)="Total")</formula>
    </cfRule>
  </conditionalFormatting>
  <conditionalFormatting sqref="E85">
    <cfRule type="expression" dxfId="2459" priority="434" stopIfTrue="1">
      <formula>OR(RIGHT($A85,2)="00",LEFT($B85,5)="Total")</formula>
    </cfRule>
  </conditionalFormatting>
  <conditionalFormatting sqref="E85">
    <cfRule type="expression" dxfId="2458" priority="433" stopIfTrue="1">
      <formula>OR(RIGHT(#REF!,2)="00",LEFT($B85,5)="Total")</formula>
    </cfRule>
  </conditionalFormatting>
  <conditionalFormatting sqref="E85">
    <cfRule type="expression" dxfId="2457" priority="432" stopIfTrue="1">
      <formula>OR(RIGHT($A85,2)="00",LEFT($B85,5)="Total")</formula>
    </cfRule>
  </conditionalFormatting>
  <conditionalFormatting sqref="E85">
    <cfRule type="expression" dxfId="2456" priority="431" stopIfTrue="1">
      <formula>OR(RIGHT(#REF!,2)="00",LEFT($B85,5)="Total")</formula>
    </cfRule>
  </conditionalFormatting>
  <conditionalFormatting sqref="E85">
    <cfRule type="expression" dxfId="2455" priority="430" stopIfTrue="1">
      <formula>OR(RIGHT($A85,2)="00",LEFT($B85,5)="Total")</formula>
    </cfRule>
  </conditionalFormatting>
  <conditionalFormatting sqref="E85">
    <cfRule type="expression" dxfId="2454" priority="429" stopIfTrue="1">
      <formula>OR(RIGHT(#REF!,2)="00",LEFT($B85,5)="Total")</formula>
    </cfRule>
  </conditionalFormatting>
  <conditionalFormatting sqref="E85">
    <cfRule type="expression" dxfId="2453" priority="428" stopIfTrue="1">
      <formula>OR(RIGHT($A85,2)="00",LEFT($B85,5)="Total")</formula>
    </cfRule>
  </conditionalFormatting>
  <conditionalFormatting sqref="E85">
    <cfRule type="expression" dxfId="2452" priority="427" stopIfTrue="1">
      <formula>OR(RIGHT(#REF!,2)="00",LEFT($B85,5)="Total")</formula>
    </cfRule>
  </conditionalFormatting>
  <conditionalFormatting sqref="E85">
    <cfRule type="expression" dxfId="2451" priority="426" stopIfTrue="1">
      <formula>OR(RIGHT($A85,2)="00",LEFT($B85,5)="Total")</formula>
    </cfRule>
  </conditionalFormatting>
  <conditionalFormatting sqref="E85">
    <cfRule type="expression" dxfId="2450" priority="425" stopIfTrue="1">
      <formula>OR(RIGHT(#REF!,2)="00",LEFT($B85,5)="Total")</formula>
    </cfRule>
  </conditionalFormatting>
  <conditionalFormatting sqref="E85">
    <cfRule type="expression" dxfId="2449" priority="424" stopIfTrue="1">
      <formula>OR(RIGHT($A85,2)="00",LEFT($B85,5)="Total")</formula>
    </cfRule>
  </conditionalFormatting>
  <conditionalFormatting sqref="E85">
    <cfRule type="expression" dxfId="2448" priority="423" stopIfTrue="1">
      <formula>OR(RIGHT(#REF!,2)="00",LEFT($B85,5)="Total")</formula>
    </cfRule>
  </conditionalFormatting>
  <conditionalFormatting sqref="E85">
    <cfRule type="expression" dxfId="2447" priority="422" stopIfTrue="1">
      <formula>OR(RIGHT($A85,2)="00",LEFT($B85,5)="Total")</formula>
    </cfRule>
  </conditionalFormatting>
  <conditionalFormatting sqref="E85">
    <cfRule type="expression" dxfId="2446" priority="421" stopIfTrue="1">
      <formula>OR(RIGHT(#REF!,2)="00",LEFT($B85,5)="Total")</formula>
    </cfRule>
  </conditionalFormatting>
  <conditionalFormatting sqref="E85">
    <cfRule type="expression" dxfId="2445" priority="420" stopIfTrue="1">
      <formula>OR(RIGHT($A85,2)="00",LEFT($B85,5)="Total")</formula>
    </cfRule>
  </conditionalFormatting>
  <conditionalFormatting sqref="E85">
    <cfRule type="expression" dxfId="2444" priority="419" stopIfTrue="1">
      <formula>OR(RIGHT(#REF!,2)="00",LEFT($B85,5)="Total")</formula>
    </cfRule>
  </conditionalFormatting>
  <conditionalFormatting sqref="E85">
    <cfRule type="expression" dxfId="2443" priority="418" stopIfTrue="1">
      <formula>OR(RIGHT($A85,2)="00",LEFT($B85,5)="Total")</formula>
    </cfRule>
  </conditionalFormatting>
  <conditionalFormatting sqref="E85">
    <cfRule type="expression" dxfId="2442" priority="417" stopIfTrue="1">
      <formula>OR(RIGHT(#REF!,2)="00",LEFT($B85,5)="Total")</formula>
    </cfRule>
  </conditionalFormatting>
  <conditionalFormatting sqref="E85">
    <cfRule type="expression" dxfId="2441" priority="416" stopIfTrue="1">
      <formula>OR(RIGHT($A85,2)="00",LEFT($B85,5)="Total")</formula>
    </cfRule>
  </conditionalFormatting>
  <conditionalFormatting sqref="E85">
    <cfRule type="expression" dxfId="2440" priority="415" stopIfTrue="1">
      <formula>OR(RIGHT(#REF!,2)="00",LEFT($B85,5)="Total")</formula>
    </cfRule>
  </conditionalFormatting>
  <conditionalFormatting sqref="E85">
    <cfRule type="expression" dxfId="2439" priority="414" stopIfTrue="1">
      <formula>OR(RIGHT($A85,2)="00",LEFT($B85,5)="Total")</formula>
    </cfRule>
  </conditionalFormatting>
  <conditionalFormatting sqref="E85">
    <cfRule type="expression" dxfId="2438" priority="413" stopIfTrue="1">
      <formula>OR(RIGHT(#REF!,2)="00",LEFT($B85,5)="Total")</formula>
    </cfRule>
  </conditionalFormatting>
  <conditionalFormatting sqref="E85">
    <cfRule type="expression" dxfId="2437" priority="412" stopIfTrue="1">
      <formula>OR(RIGHT($A85,2)="00",LEFT($B85,5)="Total")</formula>
    </cfRule>
  </conditionalFormatting>
  <conditionalFormatting sqref="E85">
    <cfRule type="expression" dxfId="2436" priority="411" stopIfTrue="1">
      <formula>OR(RIGHT(#REF!,2)="00",LEFT($B85,5)="Total")</formula>
    </cfRule>
  </conditionalFormatting>
  <conditionalFormatting sqref="E85">
    <cfRule type="expression" dxfId="2435" priority="410" stopIfTrue="1">
      <formula>OR(RIGHT($A85,2)="00",LEFT($B85,5)="Total")</formula>
    </cfRule>
  </conditionalFormatting>
  <conditionalFormatting sqref="E85">
    <cfRule type="expression" dxfId="2434" priority="409" stopIfTrue="1">
      <formula>OR(RIGHT(#REF!,2)="00",LEFT($B85,5)="Total")</formula>
    </cfRule>
  </conditionalFormatting>
  <conditionalFormatting sqref="E85">
    <cfRule type="expression" dxfId="2433" priority="408" stopIfTrue="1">
      <formula>OR(RIGHT($A85,2)="00",LEFT($B85,5)="Total")</formula>
    </cfRule>
  </conditionalFormatting>
  <conditionalFormatting sqref="E85">
    <cfRule type="expression" dxfId="2432" priority="407" stopIfTrue="1">
      <formula>OR(RIGHT(#REF!,2)="00",LEFT($B85,5)="Total")</formula>
    </cfRule>
  </conditionalFormatting>
  <conditionalFormatting sqref="E85">
    <cfRule type="expression" dxfId="2431" priority="406" stopIfTrue="1">
      <formula>OR(RIGHT($A85,2)="00",LEFT($B85,5)="Total")</formula>
    </cfRule>
  </conditionalFormatting>
  <conditionalFormatting sqref="E85">
    <cfRule type="expression" dxfId="2430" priority="405" stopIfTrue="1">
      <formula>OR(RIGHT(#REF!,2)="00",LEFT($B85,5)="Total")</formula>
    </cfRule>
  </conditionalFormatting>
  <conditionalFormatting sqref="E85">
    <cfRule type="expression" dxfId="2429" priority="404" stopIfTrue="1">
      <formula>OR(RIGHT($A85,2)="00",LEFT($B85,5)="Total")</formula>
    </cfRule>
  </conditionalFormatting>
  <conditionalFormatting sqref="E85">
    <cfRule type="expression" dxfId="2428" priority="403" stopIfTrue="1">
      <formula>OR(RIGHT(#REF!,2)="00",LEFT($B85,5)="Total")</formula>
    </cfRule>
  </conditionalFormatting>
  <conditionalFormatting sqref="E85">
    <cfRule type="expression" dxfId="2427" priority="402" stopIfTrue="1">
      <formula>OR(RIGHT($A85,2)="00",LEFT($B85,5)="Total")</formula>
    </cfRule>
  </conditionalFormatting>
  <conditionalFormatting sqref="E85">
    <cfRule type="expression" dxfId="2426" priority="401" stopIfTrue="1">
      <formula>OR(RIGHT(#REF!,2)="00",LEFT($B85,5)="Total")</formula>
    </cfRule>
  </conditionalFormatting>
  <conditionalFormatting sqref="E85">
    <cfRule type="expression" dxfId="2425" priority="400" stopIfTrue="1">
      <formula>OR(RIGHT($A85,2)="00",LEFT($B85,5)="Total")</formula>
    </cfRule>
  </conditionalFormatting>
  <conditionalFormatting sqref="E85">
    <cfRule type="expression" dxfId="2424" priority="399" stopIfTrue="1">
      <formula>OR(RIGHT(#REF!,2)="00",LEFT($B85,5)="Total")</formula>
    </cfRule>
  </conditionalFormatting>
  <conditionalFormatting sqref="E85">
    <cfRule type="expression" dxfId="2423" priority="398" stopIfTrue="1">
      <formula>OR(RIGHT($A85,2)="00",LEFT($B85,5)="Total")</formula>
    </cfRule>
  </conditionalFormatting>
  <conditionalFormatting sqref="E85">
    <cfRule type="expression" dxfId="2422" priority="397" stopIfTrue="1">
      <formula>OR(RIGHT(#REF!,2)="00",LEFT($B85,5)="Total")</formula>
    </cfRule>
  </conditionalFormatting>
  <conditionalFormatting sqref="E85">
    <cfRule type="expression" dxfId="2421" priority="396" stopIfTrue="1">
      <formula>OR(RIGHT($A85,2)="00",LEFT($B85,5)="Total")</formula>
    </cfRule>
  </conditionalFormatting>
  <conditionalFormatting sqref="E85">
    <cfRule type="expression" dxfId="2420" priority="395" stopIfTrue="1">
      <formula>OR(RIGHT(#REF!,2)="00",LEFT($B85,5)="Total")</formula>
    </cfRule>
  </conditionalFormatting>
  <conditionalFormatting sqref="E85">
    <cfRule type="expression" dxfId="2419" priority="394" stopIfTrue="1">
      <formula>OR(RIGHT($A85,2)="00",LEFT($B85,5)="Total")</formula>
    </cfRule>
  </conditionalFormatting>
  <conditionalFormatting sqref="E85">
    <cfRule type="expression" dxfId="2418" priority="393" stopIfTrue="1">
      <formula>OR(RIGHT(#REF!,2)="00",LEFT($B85,5)="Total")</formula>
    </cfRule>
  </conditionalFormatting>
  <conditionalFormatting sqref="E85">
    <cfRule type="expression" dxfId="2417" priority="392" stopIfTrue="1">
      <formula>OR(RIGHT($A85,2)="00",LEFT($B85,5)="Total")</formula>
    </cfRule>
  </conditionalFormatting>
  <conditionalFormatting sqref="E85">
    <cfRule type="expression" dxfId="2416" priority="391" stopIfTrue="1">
      <formula>OR(RIGHT(#REF!,2)="00",LEFT($B85,5)="Total")</formula>
    </cfRule>
  </conditionalFormatting>
  <conditionalFormatting sqref="E85">
    <cfRule type="expression" dxfId="2415" priority="390" stopIfTrue="1">
      <formula>OR(RIGHT($A85,2)="00",LEFT($B85,5)="Total")</formula>
    </cfRule>
  </conditionalFormatting>
  <conditionalFormatting sqref="E85">
    <cfRule type="expression" dxfId="2414" priority="389" stopIfTrue="1">
      <formula>OR(RIGHT(#REF!,2)="00",LEFT($B85,5)="Total")</formula>
    </cfRule>
  </conditionalFormatting>
  <conditionalFormatting sqref="E85">
    <cfRule type="expression" dxfId="2413" priority="388" stopIfTrue="1">
      <formula>OR(RIGHT($A85,2)="00",LEFT($B85,5)="Total")</formula>
    </cfRule>
  </conditionalFormatting>
  <conditionalFormatting sqref="E85">
    <cfRule type="expression" dxfId="2412" priority="387" stopIfTrue="1">
      <formula>OR(RIGHT(#REF!,2)="00",LEFT($B85,5)="Total")</formula>
    </cfRule>
  </conditionalFormatting>
  <conditionalFormatting sqref="E85">
    <cfRule type="expression" dxfId="2411" priority="386" stopIfTrue="1">
      <formula>OR(RIGHT($A85,2)="00",LEFT($B85,5)="Total")</formula>
    </cfRule>
  </conditionalFormatting>
  <conditionalFormatting sqref="E85">
    <cfRule type="expression" dxfId="2410" priority="385" stopIfTrue="1">
      <formula>OR(RIGHT(#REF!,2)="00",LEFT($B85,5)="Total")</formula>
    </cfRule>
  </conditionalFormatting>
  <conditionalFormatting sqref="E85">
    <cfRule type="expression" dxfId="2409" priority="384" stopIfTrue="1">
      <formula>OR(RIGHT($A85,2)="00",LEFT($B85,5)="Total")</formula>
    </cfRule>
  </conditionalFormatting>
  <conditionalFormatting sqref="E85">
    <cfRule type="expression" dxfId="2408" priority="383" stopIfTrue="1">
      <formula>OR(RIGHT(#REF!,2)="00",LEFT($B85,5)="Total")</formula>
    </cfRule>
  </conditionalFormatting>
  <conditionalFormatting sqref="E85">
    <cfRule type="expression" dxfId="2407" priority="382" stopIfTrue="1">
      <formula>OR(RIGHT($A85,2)="00",LEFT($B85,5)="Total")</formula>
    </cfRule>
  </conditionalFormatting>
  <conditionalFormatting sqref="E85">
    <cfRule type="expression" dxfId="2406" priority="381" stopIfTrue="1">
      <formula>OR(RIGHT(#REF!,2)="00",LEFT($B85,5)="Total")</formula>
    </cfRule>
  </conditionalFormatting>
  <conditionalFormatting sqref="E85">
    <cfRule type="expression" dxfId="2405" priority="380" stopIfTrue="1">
      <formula>OR(RIGHT($A85,2)="00",LEFT($B85,5)="Total")</formula>
    </cfRule>
  </conditionalFormatting>
  <conditionalFormatting sqref="E85">
    <cfRule type="expression" dxfId="2404" priority="379" stopIfTrue="1">
      <formula>OR(RIGHT(#REF!,2)="00",LEFT($B85,5)="Total")</formula>
    </cfRule>
  </conditionalFormatting>
  <conditionalFormatting sqref="E85">
    <cfRule type="expression" dxfId="2403" priority="378" stopIfTrue="1">
      <formula>OR(RIGHT($A85,2)="00",LEFT($B85,5)="Total")</formula>
    </cfRule>
  </conditionalFormatting>
  <conditionalFormatting sqref="E85">
    <cfRule type="expression" dxfId="2402" priority="377" stopIfTrue="1">
      <formula>OR(RIGHT(#REF!,2)="00",LEFT($B85,5)="Total")</formula>
    </cfRule>
  </conditionalFormatting>
  <conditionalFormatting sqref="E85">
    <cfRule type="expression" dxfId="2401" priority="376" stopIfTrue="1">
      <formula>OR(RIGHT($A85,2)="00",LEFT($B85,5)="Total")</formula>
    </cfRule>
  </conditionalFormatting>
  <conditionalFormatting sqref="E85">
    <cfRule type="expression" dxfId="2400" priority="375" stopIfTrue="1">
      <formula>OR(RIGHT(#REF!,2)="00",LEFT($B85,5)="Total")</formula>
    </cfRule>
  </conditionalFormatting>
  <conditionalFormatting sqref="E85">
    <cfRule type="expression" dxfId="2399" priority="374" stopIfTrue="1">
      <formula>OR(RIGHT($A85,2)="00",LEFT($B85,5)="Total")</formula>
    </cfRule>
  </conditionalFormatting>
  <conditionalFormatting sqref="E85">
    <cfRule type="expression" dxfId="2398" priority="373" stopIfTrue="1">
      <formula>OR(RIGHT(#REF!,2)="00",LEFT($B85,5)="Total")</formula>
    </cfRule>
  </conditionalFormatting>
  <conditionalFormatting sqref="E85">
    <cfRule type="expression" dxfId="2397" priority="372" stopIfTrue="1">
      <formula>OR(RIGHT($A85,2)="00",LEFT($B85,5)="Total")</formula>
    </cfRule>
  </conditionalFormatting>
  <conditionalFormatting sqref="E85">
    <cfRule type="expression" dxfId="2396" priority="371" stopIfTrue="1">
      <formula>OR(RIGHT(#REF!,2)="00",LEFT($B85,5)="Total")</formula>
    </cfRule>
  </conditionalFormatting>
  <conditionalFormatting sqref="E85">
    <cfRule type="expression" dxfId="2395" priority="370" stopIfTrue="1">
      <formula>OR(RIGHT($A85,2)="00",LEFT($B85,5)="Total")</formula>
    </cfRule>
  </conditionalFormatting>
  <conditionalFormatting sqref="E85">
    <cfRule type="expression" dxfId="2394" priority="369" stopIfTrue="1">
      <formula>OR(RIGHT(#REF!,2)="00",LEFT($B85,5)="Total")</formula>
    </cfRule>
  </conditionalFormatting>
  <conditionalFormatting sqref="E85">
    <cfRule type="expression" dxfId="2393" priority="368" stopIfTrue="1">
      <formula>OR(RIGHT($A85,2)="00",LEFT($B85,5)="Total")</formula>
    </cfRule>
  </conditionalFormatting>
  <conditionalFormatting sqref="E85">
    <cfRule type="expression" dxfId="2392" priority="367" stopIfTrue="1">
      <formula>OR(RIGHT(#REF!,2)="00",LEFT($B85,5)="Total")</formula>
    </cfRule>
  </conditionalFormatting>
  <conditionalFormatting sqref="E85">
    <cfRule type="expression" dxfId="2391" priority="366" stopIfTrue="1">
      <formula>OR(RIGHT($A85,2)="00",LEFT($B85,5)="Total")</formula>
    </cfRule>
  </conditionalFormatting>
  <conditionalFormatting sqref="E85">
    <cfRule type="expression" dxfId="2390" priority="365" stopIfTrue="1">
      <formula>OR(RIGHT(#REF!,2)="00",LEFT($B85,5)="Total")</formula>
    </cfRule>
  </conditionalFormatting>
  <conditionalFormatting sqref="E85">
    <cfRule type="expression" dxfId="2389" priority="364" stopIfTrue="1">
      <formula>OR(RIGHT($A85,2)="00",LEFT($B85,5)="Total")</formula>
    </cfRule>
  </conditionalFormatting>
  <conditionalFormatting sqref="E91">
    <cfRule type="expression" dxfId="2388" priority="363" stopIfTrue="1">
      <formula>OR(RIGHT(#REF!,2)="00",LEFT($B91,5)="Total")</formula>
    </cfRule>
  </conditionalFormatting>
  <conditionalFormatting sqref="E91">
    <cfRule type="expression" dxfId="2387" priority="362" stopIfTrue="1">
      <formula>OR(RIGHT($A91,2)="00",LEFT($B91,5)="Total")</formula>
    </cfRule>
  </conditionalFormatting>
  <conditionalFormatting sqref="E91">
    <cfRule type="expression" dxfId="2386" priority="361" stopIfTrue="1">
      <formula>OR(RIGHT(#REF!,2)="00",LEFT($B91,5)="Total")</formula>
    </cfRule>
  </conditionalFormatting>
  <conditionalFormatting sqref="E91">
    <cfRule type="expression" dxfId="2385" priority="360" stopIfTrue="1">
      <formula>OR(RIGHT($A91,2)="00",LEFT($B91,5)="Total")</formula>
    </cfRule>
  </conditionalFormatting>
  <conditionalFormatting sqref="E91">
    <cfRule type="expression" dxfId="2384" priority="359" stopIfTrue="1">
      <formula>OR(RIGHT(#REF!,2)="00",LEFT($B91,5)="Total")</formula>
    </cfRule>
  </conditionalFormatting>
  <conditionalFormatting sqref="E91">
    <cfRule type="expression" dxfId="2383" priority="358" stopIfTrue="1">
      <formula>OR(RIGHT($A91,2)="00",LEFT($B91,5)="Total")</formula>
    </cfRule>
  </conditionalFormatting>
  <conditionalFormatting sqref="E91">
    <cfRule type="expression" dxfId="2382" priority="357" stopIfTrue="1">
      <formula>OR(RIGHT(#REF!,2)="00",LEFT($B91,5)="Total")</formula>
    </cfRule>
  </conditionalFormatting>
  <conditionalFormatting sqref="E91">
    <cfRule type="expression" dxfId="2381" priority="356" stopIfTrue="1">
      <formula>OR(RIGHT($A91,2)="00",LEFT($B91,5)="Total")</formula>
    </cfRule>
  </conditionalFormatting>
  <conditionalFormatting sqref="E91">
    <cfRule type="expression" dxfId="2380" priority="355" stopIfTrue="1">
      <formula>OR(RIGHT(#REF!,2)="00",LEFT($B91,5)="Total")</formula>
    </cfRule>
  </conditionalFormatting>
  <conditionalFormatting sqref="E91">
    <cfRule type="expression" dxfId="2379" priority="354" stopIfTrue="1">
      <formula>OR(RIGHT($A91,2)="00",LEFT($B91,5)="Total")</formula>
    </cfRule>
  </conditionalFormatting>
  <conditionalFormatting sqref="E91">
    <cfRule type="expression" dxfId="2378" priority="353" stopIfTrue="1">
      <formula>OR(RIGHT(#REF!,2)="00",LEFT($B91,5)="Total")</formula>
    </cfRule>
  </conditionalFormatting>
  <conditionalFormatting sqref="E91">
    <cfRule type="expression" dxfId="2377" priority="352" stopIfTrue="1">
      <formula>OR(RIGHT($A91,2)="00",LEFT($B91,5)="Total")</formula>
    </cfRule>
  </conditionalFormatting>
  <conditionalFormatting sqref="E91">
    <cfRule type="expression" dxfId="2376" priority="351" stopIfTrue="1">
      <formula>OR(RIGHT(#REF!,2)="00",LEFT($B91,5)="Total")</formula>
    </cfRule>
  </conditionalFormatting>
  <conditionalFormatting sqref="E91">
    <cfRule type="expression" dxfId="2375" priority="350" stopIfTrue="1">
      <formula>OR(RIGHT($A91,2)="00",LEFT($B91,5)="Total")</formula>
    </cfRule>
  </conditionalFormatting>
  <conditionalFormatting sqref="E91">
    <cfRule type="expression" dxfId="2374" priority="349" stopIfTrue="1">
      <formula>OR(RIGHT(#REF!,2)="00",LEFT($B91,5)="Total")</formula>
    </cfRule>
  </conditionalFormatting>
  <conditionalFormatting sqref="E91">
    <cfRule type="expression" dxfId="2373" priority="348" stopIfTrue="1">
      <formula>OR(RIGHT($A91,2)="00",LEFT($B91,5)="Total")</formula>
    </cfRule>
  </conditionalFormatting>
  <conditionalFormatting sqref="E91">
    <cfRule type="expression" dxfId="2372" priority="347" stopIfTrue="1">
      <formula>OR(RIGHT(#REF!,2)="00",LEFT($B91,5)="Total")</formula>
    </cfRule>
  </conditionalFormatting>
  <conditionalFormatting sqref="E91">
    <cfRule type="expression" dxfId="2371" priority="346" stopIfTrue="1">
      <formula>OR(RIGHT($A91,2)="00",LEFT($B91,5)="Total")</formula>
    </cfRule>
  </conditionalFormatting>
  <conditionalFormatting sqref="E91">
    <cfRule type="expression" dxfId="2370" priority="345" stopIfTrue="1">
      <formula>OR(RIGHT(#REF!,2)="00",LEFT($B91,5)="Total")</formula>
    </cfRule>
  </conditionalFormatting>
  <conditionalFormatting sqref="E91">
    <cfRule type="expression" dxfId="2369" priority="344" stopIfTrue="1">
      <formula>OR(RIGHT($A91,2)="00",LEFT($B91,5)="Total")</formula>
    </cfRule>
  </conditionalFormatting>
  <conditionalFormatting sqref="E91">
    <cfRule type="expression" dxfId="2368" priority="343" stopIfTrue="1">
      <formula>OR(RIGHT(#REF!,2)="00",LEFT($B91,5)="Total")</formula>
    </cfRule>
  </conditionalFormatting>
  <conditionalFormatting sqref="E91">
    <cfRule type="expression" dxfId="2367" priority="342" stopIfTrue="1">
      <formula>OR(RIGHT($A91,2)="00",LEFT($B91,5)="Total")</formula>
    </cfRule>
  </conditionalFormatting>
  <conditionalFormatting sqref="E91">
    <cfRule type="expression" dxfId="2366" priority="341" stopIfTrue="1">
      <formula>OR(RIGHT(#REF!,2)="00",LEFT($B91,5)="Total")</formula>
    </cfRule>
  </conditionalFormatting>
  <conditionalFormatting sqref="E91">
    <cfRule type="expression" dxfId="2365" priority="340" stopIfTrue="1">
      <formula>OR(RIGHT($A91,2)="00",LEFT($B91,5)="Total")</formula>
    </cfRule>
  </conditionalFormatting>
  <conditionalFormatting sqref="E91">
    <cfRule type="expression" dxfId="2364" priority="339" stopIfTrue="1">
      <formula>OR(RIGHT(#REF!,2)="00",LEFT($B91,5)="Total")</formula>
    </cfRule>
  </conditionalFormatting>
  <conditionalFormatting sqref="E91">
    <cfRule type="expression" dxfId="2363" priority="338" stopIfTrue="1">
      <formula>OR(RIGHT($A91,2)="00",LEFT($B91,5)="Total")</formula>
    </cfRule>
  </conditionalFormatting>
  <conditionalFormatting sqref="E91">
    <cfRule type="expression" dxfId="2362" priority="337" stopIfTrue="1">
      <formula>OR(RIGHT(#REF!,2)="00",LEFT($B91,5)="Total")</formula>
    </cfRule>
  </conditionalFormatting>
  <conditionalFormatting sqref="E91">
    <cfRule type="expression" dxfId="2361" priority="336" stopIfTrue="1">
      <formula>OR(RIGHT($A91,2)="00",LEFT($B91,5)="Total")</formula>
    </cfRule>
  </conditionalFormatting>
  <conditionalFormatting sqref="E91">
    <cfRule type="expression" dxfId="2360" priority="335" stopIfTrue="1">
      <formula>OR(RIGHT(#REF!,2)="00",LEFT($B91,5)="Total")</formula>
    </cfRule>
  </conditionalFormatting>
  <conditionalFormatting sqref="E91">
    <cfRule type="expression" dxfId="2359" priority="334" stopIfTrue="1">
      <formula>OR(RIGHT($A91,2)="00",LEFT($B91,5)="Total")</formula>
    </cfRule>
  </conditionalFormatting>
  <conditionalFormatting sqref="E91">
    <cfRule type="expression" dxfId="2358" priority="333" stopIfTrue="1">
      <formula>OR(RIGHT(#REF!,2)="00",LEFT($B91,5)="Total")</formula>
    </cfRule>
  </conditionalFormatting>
  <conditionalFormatting sqref="E91">
    <cfRule type="expression" dxfId="2357" priority="332" stopIfTrue="1">
      <formula>OR(RIGHT($A91,2)="00",LEFT($B91,5)="Total")</formula>
    </cfRule>
  </conditionalFormatting>
  <conditionalFormatting sqref="E91">
    <cfRule type="expression" dxfId="2356" priority="331" stopIfTrue="1">
      <formula>OR(RIGHT(#REF!,2)="00",LEFT($B91,5)="Total")</formula>
    </cfRule>
  </conditionalFormatting>
  <conditionalFormatting sqref="E91">
    <cfRule type="expression" dxfId="2355" priority="330" stopIfTrue="1">
      <formula>OR(RIGHT($A91,2)="00",LEFT($B91,5)="Total")</formula>
    </cfRule>
  </conditionalFormatting>
  <conditionalFormatting sqref="E91">
    <cfRule type="expression" dxfId="2354" priority="329" stopIfTrue="1">
      <formula>OR(RIGHT(#REF!,2)="00",LEFT($B91,5)="Total")</formula>
    </cfRule>
  </conditionalFormatting>
  <conditionalFormatting sqref="E91">
    <cfRule type="expression" dxfId="2353" priority="328" stopIfTrue="1">
      <formula>OR(RIGHT($A91,2)="00",LEFT($B91,5)="Total")</formula>
    </cfRule>
  </conditionalFormatting>
  <conditionalFormatting sqref="E91">
    <cfRule type="expression" dxfId="2352" priority="327" stopIfTrue="1">
      <formula>OR(RIGHT(#REF!,2)="00",LEFT($B91,5)="Total")</formula>
    </cfRule>
  </conditionalFormatting>
  <conditionalFormatting sqref="E91">
    <cfRule type="expression" dxfId="2351" priority="326" stopIfTrue="1">
      <formula>OR(RIGHT($A91,2)="00",LEFT($B91,5)="Total")</formula>
    </cfRule>
  </conditionalFormatting>
  <conditionalFormatting sqref="E91">
    <cfRule type="expression" dxfId="2350" priority="325" stopIfTrue="1">
      <formula>OR(RIGHT(#REF!,2)="00",LEFT($B91,5)="Total")</formula>
    </cfRule>
  </conditionalFormatting>
  <conditionalFormatting sqref="E91">
    <cfRule type="expression" dxfId="2349" priority="324" stopIfTrue="1">
      <formula>OR(RIGHT($A91,2)="00",LEFT($B91,5)="Total")</formula>
    </cfRule>
  </conditionalFormatting>
  <conditionalFormatting sqref="E91">
    <cfRule type="expression" dxfId="2348" priority="323" stopIfTrue="1">
      <formula>OR(RIGHT(#REF!,2)="00",LEFT($B91,5)="Total")</formula>
    </cfRule>
  </conditionalFormatting>
  <conditionalFormatting sqref="E91">
    <cfRule type="expression" dxfId="2347" priority="322" stopIfTrue="1">
      <formula>OR(RIGHT($A91,2)="00",LEFT($B91,5)="Total")</formula>
    </cfRule>
  </conditionalFormatting>
  <conditionalFormatting sqref="E91">
    <cfRule type="expression" dxfId="2346" priority="321" stopIfTrue="1">
      <formula>OR(RIGHT(#REF!,2)="00",LEFT($B91,5)="Total")</formula>
    </cfRule>
  </conditionalFormatting>
  <conditionalFormatting sqref="E91">
    <cfRule type="expression" dxfId="2345" priority="320" stopIfTrue="1">
      <formula>OR(RIGHT($A91,2)="00",LEFT($B91,5)="Total")</formula>
    </cfRule>
  </conditionalFormatting>
  <conditionalFormatting sqref="E91">
    <cfRule type="expression" dxfId="2344" priority="319" stopIfTrue="1">
      <formula>OR(RIGHT(#REF!,2)="00",LEFT($B91,5)="Total")</formula>
    </cfRule>
  </conditionalFormatting>
  <conditionalFormatting sqref="E91">
    <cfRule type="expression" dxfId="2343" priority="318" stopIfTrue="1">
      <formula>OR(RIGHT($A91,2)="00",LEFT($B91,5)="Total")</formula>
    </cfRule>
  </conditionalFormatting>
  <conditionalFormatting sqref="E91">
    <cfRule type="expression" dxfId="2342" priority="317" stopIfTrue="1">
      <formula>OR(RIGHT(#REF!,2)="00",LEFT($B91,5)="Total")</formula>
    </cfRule>
  </conditionalFormatting>
  <conditionalFormatting sqref="E91">
    <cfRule type="expression" dxfId="2341" priority="316" stopIfTrue="1">
      <formula>OR(RIGHT($A91,2)="00",LEFT($B91,5)="Total")</formula>
    </cfRule>
  </conditionalFormatting>
  <conditionalFormatting sqref="E91">
    <cfRule type="expression" dxfId="2340" priority="315" stopIfTrue="1">
      <formula>OR(RIGHT(#REF!,2)="00",LEFT($B91,5)="Total")</formula>
    </cfRule>
  </conditionalFormatting>
  <conditionalFormatting sqref="E91">
    <cfRule type="expression" dxfId="2339" priority="314" stopIfTrue="1">
      <formula>OR(RIGHT($A91,2)="00",LEFT($B91,5)="Total")</formula>
    </cfRule>
  </conditionalFormatting>
  <conditionalFormatting sqref="E91">
    <cfRule type="expression" dxfId="2338" priority="313" stopIfTrue="1">
      <formula>OR(RIGHT(#REF!,2)="00",LEFT($B91,5)="Total")</formula>
    </cfRule>
  </conditionalFormatting>
  <conditionalFormatting sqref="E91">
    <cfRule type="expression" dxfId="2337" priority="312" stopIfTrue="1">
      <formula>OR(RIGHT($A91,2)="00",LEFT($B91,5)="Total")</formula>
    </cfRule>
  </conditionalFormatting>
  <conditionalFormatting sqref="E91">
    <cfRule type="expression" dxfId="2336" priority="311" stopIfTrue="1">
      <formula>OR(RIGHT(#REF!,2)="00",LEFT($B91,5)="Total")</formula>
    </cfRule>
  </conditionalFormatting>
  <conditionalFormatting sqref="E91">
    <cfRule type="expression" dxfId="2335" priority="310" stopIfTrue="1">
      <formula>OR(RIGHT($A91,2)="00",LEFT($B91,5)="Total")</formula>
    </cfRule>
  </conditionalFormatting>
  <conditionalFormatting sqref="E91">
    <cfRule type="expression" dxfId="2334" priority="309" stopIfTrue="1">
      <formula>OR(RIGHT(#REF!,2)="00",LEFT($B91,5)="Total")</formula>
    </cfRule>
  </conditionalFormatting>
  <conditionalFormatting sqref="E91">
    <cfRule type="expression" dxfId="2333" priority="308" stopIfTrue="1">
      <formula>OR(RIGHT($A91,2)="00",LEFT($B91,5)="Total")</formula>
    </cfRule>
  </conditionalFormatting>
  <conditionalFormatting sqref="E91">
    <cfRule type="expression" dxfId="2332" priority="307" stopIfTrue="1">
      <formula>OR(RIGHT(#REF!,2)="00",LEFT($B91,5)="Total")</formula>
    </cfRule>
  </conditionalFormatting>
  <conditionalFormatting sqref="E91">
    <cfRule type="expression" dxfId="2331" priority="306" stopIfTrue="1">
      <formula>OR(RIGHT($A91,2)="00",LEFT($B91,5)="Total")</formula>
    </cfRule>
  </conditionalFormatting>
  <conditionalFormatting sqref="E91">
    <cfRule type="expression" dxfId="2330" priority="305" stopIfTrue="1">
      <formula>OR(RIGHT(#REF!,2)="00",LEFT($B91,5)="Total")</formula>
    </cfRule>
  </conditionalFormatting>
  <conditionalFormatting sqref="E91">
    <cfRule type="expression" dxfId="2329" priority="304" stopIfTrue="1">
      <formula>OR(RIGHT($A91,2)="00",LEFT($B91,5)="Total")</formula>
    </cfRule>
  </conditionalFormatting>
  <conditionalFormatting sqref="E91">
    <cfRule type="expression" dxfId="2328" priority="303" stopIfTrue="1">
      <formula>OR(RIGHT(#REF!,2)="00",LEFT($B91,5)="Total")</formula>
    </cfRule>
  </conditionalFormatting>
  <conditionalFormatting sqref="E91">
    <cfRule type="expression" dxfId="2327" priority="302" stopIfTrue="1">
      <formula>OR(RIGHT($A91,2)="00",LEFT($B91,5)="Total")</formula>
    </cfRule>
  </conditionalFormatting>
  <conditionalFormatting sqref="E91">
    <cfRule type="expression" dxfId="2326" priority="301" stopIfTrue="1">
      <formula>OR(RIGHT(#REF!,2)="00",LEFT($B91,5)="Total")</formula>
    </cfRule>
  </conditionalFormatting>
  <conditionalFormatting sqref="E91">
    <cfRule type="expression" dxfId="2325" priority="300" stopIfTrue="1">
      <formula>OR(RIGHT($A91,2)="00",LEFT($B91,5)="Total")</formula>
    </cfRule>
  </conditionalFormatting>
  <conditionalFormatting sqref="E91">
    <cfRule type="expression" dxfId="2324" priority="299" stopIfTrue="1">
      <formula>OR(RIGHT(#REF!,2)="00",LEFT($B91,5)="Total")</formula>
    </cfRule>
  </conditionalFormatting>
  <conditionalFormatting sqref="E91">
    <cfRule type="expression" dxfId="2323" priority="298" stopIfTrue="1">
      <formula>OR(RIGHT($A91,2)="00",LEFT($B91,5)="Total")</formula>
    </cfRule>
  </conditionalFormatting>
  <conditionalFormatting sqref="E91">
    <cfRule type="expression" dxfId="2322" priority="297" stopIfTrue="1">
      <formula>OR(RIGHT(#REF!,2)="00",LEFT($B91,5)="Total")</formula>
    </cfRule>
  </conditionalFormatting>
  <conditionalFormatting sqref="E91">
    <cfRule type="expression" dxfId="2321" priority="296" stopIfTrue="1">
      <formula>OR(RIGHT($A91,2)="00",LEFT($B91,5)="Total")</formula>
    </cfRule>
  </conditionalFormatting>
  <conditionalFormatting sqref="E92">
    <cfRule type="expression" dxfId="2320" priority="295" stopIfTrue="1">
      <formula>OR(RIGHT(#REF!,2)="00",LEFT($B92,5)="Total")</formula>
    </cfRule>
  </conditionalFormatting>
  <conditionalFormatting sqref="E92">
    <cfRule type="expression" dxfId="2319" priority="294" stopIfTrue="1">
      <formula>OR(RIGHT($A92,2)="00",LEFT($B92,5)="Total")</formula>
    </cfRule>
  </conditionalFormatting>
  <conditionalFormatting sqref="E92">
    <cfRule type="expression" dxfId="2318" priority="293" stopIfTrue="1">
      <formula>OR(RIGHT(#REF!,2)="00",LEFT($B92,5)="Total")</formula>
    </cfRule>
  </conditionalFormatting>
  <conditionalFormatting sqref="E92">
    <cfRule type="expression" dxfId="2317" priority="292" stopIfTrue="1">
      <formula>OR(RIGHT($A92,2)="00",LEFT($B92,5)="Total")</formula>
    </cfRule>
  </conditionalFormatting>
  <conditionalFormatting sqref="E92">
    <cfRule type="expression" dxfId="2316" priority="291" stopIfTrue="1">
      <formula>OR(RIGHT(#REF!,2)="00",LEFT($B92,5)="Total")</formula>
    </cfRule>
  </conditionalFormatting>
  <conditionalFormatting sqref="E92">
    <cfRule type="expression" dxfId="2315" priority="290" stopIfTrue="1">
      <formula>OR(RIGHT($A92,2)="00",LEFT($B92,5)="Total")</formula>
    </cfRule>
  </conditionalFormatting>
  <conditionalFormatting sqref="E92">
    <cfRule type="expression" dxfId="2314" priority="289" stopIfTrue="1">
      <formula>OR(RIGHT(#REF!,2)="00",LEFT($B92,5)="Total")</formula>
    </cfRule>
  </conditionalFormatting>
  <conditionalFormatting sqref="E92">
    <cfRule type="expression" dxfId="2313" priority="288" stopIfTrue="1">
      <formula>OR(RIGHT($A92,2)="00",LEFT($B92,5)="Total")</formula>
    </cfRule>
  </conditionalFormatting>
  <conditionalFormatting sqref="E92">
    <cfRule type="expression" dxfId="2312" priority="287" stopIfTrue="1">
      <formula>OR(RIGHT(#REF!,2)="00",LEFT($B92,5)="Total")</formula>
    </cfRule>
  </conditionalFormatting>
  <conditionalFormatting sqref="E92">
    <cfRule type="expression" dxfId="2311" priority="286" stopIfTrue="1">
      <formula>OR(RIGHT($A92,2)="00",LEFT($B92,5)="Total")</formula>
    </cfRule>
  </conditionalFormatting>
  <conditionalFormatting sqref="E92">
    <cfRule type="expression" dxfId="2310" priority="285" stopIfTrue="1">
      <formula>OR(RIGHT(#REF!,2)="00",LEFT($B92,5)="Total")</formula>
    </cfRule>
  </conditionalFormatting>
  <conditionalFormatting sqref="E92">
    <cfRule type="expression" dxfId="2309" priority="284" stopIfTrue="1">
      <formula>OR(RIGHT($A92,2)="00",LEFT($B92,5)="Total")</formula>
    </cfRule>
  </conditionalFormatting>
  <conditionalFormatting sqref="E92">
    <cfRule type="expression" dxfId="2308" priority="283" stopIfTrue="1">
      <formula>OR(RIGHT(#REF!,2)="00",LEFT($B92,5)="Total")</formula>
    </cfRule>
  </conditionalFormatting>
  <conditionalFormatting sqref="E92">
    <cfRule type="expression" dxfId="2307" priority="282" stopIfTrue="1">
      <formula>OR(RIGHT($A92,2)="00",LEFT($B92,5)="Total")</formula>
    </cfRule>
  </conditionalFormatting>
  <conditionalFormatting sqref="E92">
    <cfRule type="expression" dxfId="2306" priority="281" stopIfTrue="1">
      <formula>OR(RIGHT(#REF!,2)="00",LEFT($B92,5)="Total")</formula>
    </cfRule>
  </conditionalFormatting>
  <conditionalFormatting sqref="E92">
    <cfRule type="expression" dxfId="2305" priority="280" stopIfTrue="1">
      <formula>OR(RIGHT($A92,2)="00",LEFT($B92,5)="Total")</formula>
    </cfRule>
  </conditionalFormatting>
  <conditionalFormatting sqref="E92">
    <cfRule type="expression" dxfId="2304" priority="279" stopIfTrue="1">
      <formula>OR(RIGHT(#REF!,2)="00",LEFT($B92,5)="Total")</formula>
    </cfRule>
  </conditionalFormatting>
  <conditionalFormatting sqref="E92">
    <cfRule type="expression" dxfId="2303" priority="278" stopIfTrue="1">
      <formula>OR(RIGHT($A92,2)="00",LEFT($B92,5)="Total")</formula>
    </cfRule>
  </conditionalFormatting>
  <conditionalFormatting sqref="E92">
    <cfRule type="expression" dxfId="2302" priority="277" stopIfTrue="1">
      <formula>OR(RIGHT(#REF!,2)="00",LEFT($B92,5)="Total")</formula>
    </cfRule>
  </conditionalFormatting>
  <conditionalFormatting sqref="E92">
    <cfRule type="expression" dxfId="2301" priority="276" stopIfTrue="1">
      <formula>OR(RIGHT($A92,2)="00",LEFT($B92,5)="Total")</formula>
    </cfRule>
  </conditionalFormatting>
  <conditionalFormatting sqref="E92">
    <cfRule type="expression" dxfId="2300" priority="275" stopIfTrue="1">
      <formula>OR(RIGHT(#REF!,2)="00",LEFT($B92,5)="Total")</formula>
    </cfRule>
  </conditionalFormatting>
  <conditionalFormatting sqref="E92">
    <cfRule type="expression" dxfId="2299" priority="274" stopIfTrue="1">
      <formula>OR(RIGHT($A92,2)="00",LEFT($B92,5)="Total")</formula>
    </cfRule>
  </conditionalFormatting>
  <conditionalFormatting sqref="E92">
    <cfRule type="expression" dxfId="2298" priority="273" stopIfTrue="1">
      <formula>OR(RIGHT(#REF!,2)="00",LEFT($B92,5)="Total")</formula>
    </cfRule>
  </conditionalFormatting>
  <conditionalFormatting sqref="E92">
    <cfRule type="expression" dxfId="2297" priority="272" stopIfTrue="1">
      <formula>OR(RIGHT($A92,2)="00",LEFT($B92,5)="Total")</formula>
    </cfRule>
  </conditionalFormatting>
  <conditionalFormatting sqref="E92">
    <cfRule type="expression" dxfId="2296" priority="271" stopIfTrue="1">
      <formula>OR(RIGHT(#REF!,2)="00",LEFT($B92,5)="Total")</formula>
    </cfRule>
  </conditionalFormatting>
  <conditionalFormatting sqref="E92">
    <cfRule type="expression" dxfId="2295" priority="270" stopIfTrue="1">
      <formula>OR(RIGHT($A92,2)="00",LEFT($B92,5)="Total")</formula>
    </cfRule>
  </conditionalFormatting>
  <conditionalFormatting sqref="E92">
    <cfRule type="expression" dxfId="2294" priority="269" stopIfTrue="1">
      <formula>OR(RIGHT(#REF!,2)="00",LEFT($B92,5)="Total")</formula>
    </cfRule>
  </conditionalFormatting>
  <conditionalFormatting sqref="E92">
    <cfRule type="expression" dxfId="2293" priority="268" stopIfTrue="1">
      <formula>OR(RIGHT($A92,2)="00",LEFT($B92,5)="Total")</formula>
    </cfRule>
  </conditionalFormatting>
  <conditionalFormatting sqref="E92">
    <cfRule type="expression" dxfId="2292" priority="267" stopIfTrue="1">
      <formula>OR(RIGHT(#REF!,2)="00",LEFT($B92,5)="Total")</formula>
    </cfRule>
  </conditionalFormatting>
  <conditionalFormatting sqref="E92">
    <cfRule type="expression" dxfId="2291" priority="266" stopIfTrue="1">
      <formula>OR(RIGHT($A92,2)="00",LEFT($B92,5)="Total")</formula>
    </cfRule>
  </conditionalFormatting>
  <conditionalFormatting sqref="E92">
    <cfRule type="expression" dxfId="2290" priority="265" stopIfTrue="1">
      <formula>OR(RIGHT(#REF!,2)="00",LEFT($B92,5)="Total")</formula>
    </cfRule>
  </conditionalFormatting>
  <conditionalFormatting sqref="E92">
    <cfRule type="expression" dxfId="2289" priority="264" stopIfTrue="1">
      <formula>OR(RIGHT($A92,2)="00",LEFT($B92,5)="Total")</formula>
    </cfRule>
  </conditionalFormatting>
  <conditionalFormatting sqref="E92">
    <cfRule type="expression" dxfId="2288" priority="263" stopIfTrue="1">
      <formula>OR(RIGHT(#REF!,2)="00",LEFT($B92,5)="Total")</formula>
    </cfRule>
  </conditionalFormatting>
  <conditionalFormatting sqref="E92">
    <cfRule type="expression" dxfId="2287" priority="262" stopIfTrue="1">
      <formula>OR(RIGHT($A92,2)="00",LEFT($B92,5)="Total")</formula>
    </cfRule>
  </conditionalFormatting>
  <conditionalFormatting sqref="E92">
    <cfRule type="expression" dxfId="2286" priority="261" stopIfTrue="1">
      <formula>OR(RIGHT(#REF!,2)="00",LEFT($B92,5)="Total")</formula>
    </cfRule>
  </conditionalFormatting>
  <conditionalFormatting sqref="E92">
    <cfRule type="expression" dxfId="2285" priority="260" stopIfTrue="1">
      <formula>OR(RIGHT($A92,2)="00",LEFT($B92,5)="Total")</formula>
    </cfRule>
  </conditionalFormatting>
  <conditionalFormatting sqref="E92">
    <cfRule type="expression" dxfId="2284" priority="259" stopIfTrue="1">
      <formula>OR(RIGHT(#REF!,2)="00",LEFT($B92,5)="Total")</formula>
    </cfRule>
  </conditionalFormatting>
  <conditionalFormatting sqref="E92">
    <cfRule type="expression" dxfId="2283" priority="258" stopIfTrue="1">
      <formula>OR(RIGHT($A92,2)="00",LEFT($B92,5)="Total")</formula>
    </cfRule>
  </conditionalFormatting>
  <conditionalFormatting sqref="E92">
    <cfRule type="expression" dxfId="2282" priority="257" stopIfTrue="1">
      <formula>OR(RIGHT(#REF!,2)="00",LEFT($B92,5)="Total")</formula>
    </cfRule>
  </conditionalFormatting>
  <conditionalFormatting sqref="E92">
    <cfRule type="expression" dxfId="2281" priority="256" stopIfTrue="1">
      <formula>OR(RIGHT($A92,2)="00",LEFT($B92,5)="Total")</formula>
    </cfRule>
  </conditionalFormatting>
  <conditionalFormatting sqref="E92">
    <cfRule type="expression" dxfId="2280" priority="255" stopIfTrue="1">
      <formula>OR(RIGHT(#REF!,2)="00",LEFT($B92,5)="Total")</formula>
    </cfRule>
  </conditionalFormatting>
  <conditionalFormatting sqref="E92">
    <cfRule type="expression" dxfId="2279" priority="254" stopIfTrue="1">
      <formula>OR(RIGHT($A92,2)="00",LEFT($B92,5)="Total")</formula>
    </cfRule>
  </conditionalFormatting>
  <conditionalFormatting sqref="E92">
    <cfRule type="expression" dxfId="2278" priority="253" stopIfTrue="1">
      <formula>OR(RIGHT(#REF!,2)="00",LEFT($B92,5)="Total")</formula>
    </cfRule>
  </conditionalFormatting>
  <conditionalFormatting sqref="E92">
    <cfRule type="expression" dxfId="2277" priority="252" stopIfTrue="1">
      <formula>OR(RIGHT($A92,2)="00",LEFT($B92,5)="Total")</formula>
    </cfRule>
  </conditionalFormatting>
  <conditionalFormatting sqref="E92">
    <cfRule type="expression" dxfId="2276" priority="251" stopIfTrue="1">
      <formula>OR(RIGHT(#REF!,2)="00",LEFT($B92,5)="Total")</formula>
    </cfRule>
  </conditionalFormatting>
  <conditionalFormatting sqref="E92">
    <cfRule type="expression" dxfId="2275" priority="250" stopIfTrue="1">
      <formula>OR(RIGHT($A92,2)="00",LEFT($B92,5)="Total")</formula>
    </cfRule>
  </conditionalFormatting>
  <conditionalFormatting sqref="E92">
    <cfRule type="expression" dxfId="2274" priority="249" stopIfTrue="1">
      <formula>OR(RIGHT(#REF!,2)="00",LEFT($B92,5)="Total")</formula>
    </cfRule>
  </conditionalFormatting>
  <conditionalFormatting sqref="E92">
    <cfRule type="expression" dxfId="2273" priority="248" stopIfTrue="1">
      <formula>OR(RIGHT($A92,2)="00",LEFT($B92,5)="Total")</formula>
    </cfRule>
  </conditionalFormatting>
  <conditionalFormatting sqref="E92">
    <cfRule type="expression" dxfId="2272" priority="247" stopIfTrue="1">
      <formula>OR(RIGHT(#REF!,2)="00",LEFT($B92,5)="Total")</formula>
    </cfRule>
  </conditionalFormatting>
  <conditionalFormatting sqref="E92">
    <cfRule type="expression" dxfId="2271" priority="246" stopIfTrue="1">
      <formula>OR(RIGHT($A92,2)="00",LEFT($B92,5)="Total")</formula>
    </cfRule>
  </conditionalFormatting>
  <conditionalFormatting sqref="E92">
    <cfRule type="expression" dxfId="2270" priority="245" stopIfTrue="1">
      <formula>OR(RIGHT(#REF!,2)="00",LEFT($B92,5)="Total")</formula>
    </cfRule>
  </conditionalFormatting>
  <conditionalFormatting sqref="E92">
    <cfRule type="expression" dxfId="2269" priority="244" stopIfTrue="1">
      <formula>OR(RIGHT($A92,2)="00",LEFT($B92,5)="Total")</formula>
    </cfRule>
  </conditionalFormatting>
  <conditionalFormatting sqref="E92">
    <cfRule type="expression" dxfId="2268" priority="243" stopIfTrue="1">
      <formula>OR(RIGHT(#REF!,2)="00",LEFT($B92,5)="Total")</formula>
    </cfRule>
  </conditionalFormatting>
  <conditionalFormatting sqref="E92">
    <cfRule type="expression" dxfId="2267" priority="242" stopIfTrue="1">
      <formula>OR(RIGHT($A92,2)="00",LEFT($B92,5)="Total")</formula>
    </cfRule>
  </conditionalFormatting>
  <conditionalFormatting sqref="E92">
    <cfRule type="expression" dxfId="2266" priority="241" stopIfTrue="1">
      <formula>OR(RIGHT(#REF!,2)="00",LEFT($B92,5)="Total")</formula>
    </cfRule>
  </conditionalFormatting>
  <conditionalFormatting sqref="E92">
    <cfRule type="expression" dxfId="2265" priority="240" stopIfTrue="1">
      <formula>OR(RIGHT($A92,2)="00",LEFT($B92,5)="Total")</formula>
    </cfRule>
  </conditionalFormatting>
  <conditionalFormatting sqref="E92">
    <cfRule type="expression" dxfId="2264" priority="239" stopIfTrue="1">
      <formula>OR(RIGHT(#REF!,2)="00",LEFT($B92,5)="Total")</formula>
    </cfRule>
  </conditionalFormatting>
  <conditionalFormatting sqref="E92">
    <cfRule type="expression" dxfId="2263" priority="238" stopIfTrue="1">
      <formula>OR(RIGHT($A92,2)="00",LEFT($B92,5)="Total")</formula>
    </cfRule>
  </conditionalFormatting>
  <conditionalFormatting sqref="E92">
    <cfRule type="expression" dxfId="2262" priority="237" stopIfTrue="1">
      <formula>OR(RIGHT(#REF!,2)="00",LEFT($B92,5)="Total")</formula>
    </cfRule>
  </conditionalFormatting>
  <conditionalFormatting sqref="E92">
    <cfRule type="expression" dxfId="2261" priority="236" stopIfTrue="1">
      <formula>OR(RIGHT($A92,2)="00",LEFT($B92,5)="Total")</formula>
    </cfRule>
  </conditionalFormatting>
  <conditionalFormatting sqref="E92">
    <cfRule type="expression" dxfId="2260" priority="235" stopIfTrue="1">
      <formula>OR(RIGHT(#REF!,2)="00",LEFT($B92,5)="Total")</formula>
    </cfRule>
  </conditionalFormatting>
  <conditionalFormatting sqref="E92">
    <cfRule type="expression" dxfId="2259" priority="234" stopIfTrue="1">
      <formula>OR(RIGHT($A92,2)="00",LEFT($B92,5)="Total")</formula>
    </cfRule>
  </conditionalFormatting>
  <conditionalFormatting sqref="E92">
    <cfRule type="expression" dxfId="2258" priority="233" stopIfTrue="1">
      <formula>OR(RIGHT(#REF!,2)="00",LEFT($B92,5)="Total")</formula>
    </cfRule>
  </conditionalFormatting>
  <conditionalFormatting sqref="E92">
    <cfRule type="expression" dxfId="2257" priority="232" stopIfTrue="1">
      <formula>OR(RIGHT($A92,2)="00",LEFT($B92,5)="Total")</formula>
    </cfRule>
  </conditionalFormatting>
  <conditionalFormatting sqref="E92">
    <cfRule type="expression" dxfId="2256" priority="231" stopIfTrue="1">
      <formula>OR(RIGHT(#REF!,2)="00",LEFT($B92,5)="Total")</formula>
    </cfRule>
  </conditionalFormatting>
  <conditionalFormatting sqref="E92">
    <cfRule type="expression" dxfId="2255" priority="230" stopIfTrue="1">
      <formula>OR(RIGHT($A92,2)="00",LEFT($B92,5)="Total")</formula>
    </cfRule>
  </conditionalFormatting>
  <conditionalFormatting sqref="E92">
    <cfRule type="expression" dxfId="2254" priority="229" stopIfTrue="1">
      <formula>OR(RIGHT(#REF!,2)="00",LEFT($B92,5)="Total")</formula>
    </cfRule>
  </conditionalFormatting>
  <conditionalFormatting sqref="E92">
    <cfRule type="expression" dxfId="2253" priority="228" stopIfTrue="1">
      <formula>OR(RIGHT($A92,2)="00",LEFT($B92,5)="Total")</formula>
    </cfRule>
  </conditionalFormatting>
  <conditionalFormatting sqref="E92">
    <cfRule type="expression" dxfId="2252" priority="227" stopIfTrue="1">
      <formula>OR(RIGHT(#REF!,2)="00",LEFT($B92,5)="Total")</formula>
    </cfRule>
  </conditionalFormatting>
  <conditionalFormatting sqref="E92">
    <cfRule type="expression" dxfId="2251" priority="226" stopIfTrue="1">
      <formula>OR(RIGHT($A92,2)="00",LEFT($B92,5)="Total")</formula>
    </cfRule>
  </conditionalFormatting>
  <conditionalFormatting sqref="E95">
    <cfRule type="expression" dxfId="2250" priority="225" stopIfTrue="1">
      <formula>OR(RIGHT(#REF!,2)="00",LEFT($B95,5)="Total")</formula>
    </cfRule>
  </conditionalFormatting>
  <conditionalFormatting sqref="E95">
    <cfRule type="expression" dxfId="2249" priority="224" stopIfTrue="1">
      <formula>OR(RIGHT($A95,2)="00",LEFT($B95,5)="Total")</formula>
    </cfRule>
  </conditionalFormatting>
  <conditionalFormatting sqref="E95">
    <cfRule type="expression" dxfId="2248" priority="223" stopIfTrue="1">
      <formula>OR(RIGHT(#REF!,2)="00",LEFT($B95,5)="Total")</formula>
    </cfRule>
  </conditionalFormatting>
  <conditionalFormatting sqref="E95">
    <cfRule type="expression" dxfId="2247" priority="222" stopIfTrue="1">
      <formula>OR(RIGHT($A95,2)="00",LEFT($B95,5)="Total")</formula>
    </cfRule>
  </conditionalFormatting>
  <conditionalFormatting sqref="E95">
    <cfRule type="expression" dxfId="2246" priority="221" stopIfTrue="1">
      <formula>OR(RIGHT(#REF!,2)="00",LEFT($B95,5)="Total")</formula>
    </cfRule>
  </conditionalFormatting>
  <conditionalFormatting sqref="E95">
    <cfRule type="expression" dxfId="2245" priority="220" stopIfTrue="1">
      <formula>OR(RIGHT($A95,2)="00",LEFT($B95,5)="Total")</formula>
    </cfRule>
  </conditionalFormatting>
  <conditionalFormatting sqref="E95">
    <cfRule type="expression" dxfId="2244" priority="219" stopIfTrue="1">
      <formula>OR(RIGHT(#REF!,2)="00",LEFT($B95,5)="Total")</formula>
    </cfRule>
  </conditionalFormatting>
  <conditionalFormatting sqref="E95">
    <cfRule type="expression" dxfId="2243" priority="218" stopIfTrue="1">
      <formula>OR(RIGHT($A95,2)="00",LEFT($B95,5)="Total")</formula>
    </cfRule>
  </conditionalFormatting>
  <conditionalFormatting sqref="E95">
    <cfRule type="expression" dxfId="2242" priority="217" stopIfTrue="1">
      <formula>OR(RIGHT(#REF!,2)="00",LEFT($B95,5)="Total")</formula>
    </cfRule>
  </conditionalFormatting>
  <conditionalFormatting sqref="E95">
    <cfRule type="expression" dxfId="2241" priority="216" stopIfTrue="1">
      <formula>OR(RIGHT($A95,2)="00",LEFT($B95,5)="Total")</formula>
    </cfRule>
  </conditionalFormatting>
  <conditionalFormatting sqref="E95">
    <cfRule type="expression" dxfId="2240" priority="215" stopIfTrue="1">
      <formula>OR(RIGHT(#REF!,2)="00",LEFT($B95,5)="Total")</formula>
    </cfRule>
  </conditionalFormatting>
  <conditionalFormatting sqref="E95">
    <cfRule type="expression" dxfId="2239" priority="214" stopIfTrue="1">
      <formula>OR(RIGHT($A95,2)="00",LEFT($B95,5)="Total")</formula>
    </cfRule>
  </conditionalFormatting>
  <conditionalFormatting sqref="E95">
    <cfRule type="expression" dxfId="2238" priority="213" stopIfTrue="1">
      <formula>OR(RIGHT(#REF!,2)="00",LEFT($B95,5)="Total")</formula>
    </cfRule>
  </conditionalFormatting>
  <conditionalFormatting sqref="E95">
    <cfRule type="expression" dxfId="2237" priority="212" stopIfTrue="1">
      <formula>OR(RIGHT($A95,2)="00",LEFT($B95,5)="Total")</formula>
    </cfRule>
  </conditionalFormatting>
  <conditionalFormatting sqref="E95">
    <cfRule type="expression" dxfId="2236" priority="211" stopIfTrue="1">
      <formula>OR(RIGHT(#REF!,2)="00",LEFT($B95,5)="Total")</formula>
    </cfRule>
  </conditionalFormatting>
  <conditionalFormatting sqref="E95">
    <cfRule type="expression" dxfId="2235" priority="210" stopIfTrue="1">
      <formula>OR(RIGHT($A95,2)="00",LEFT($B95,5)="Total")</formula>
    </cfRule>
  </conditionalFormatting>
  <conditionalFormatting sqref="E95">
    <cfRule type="expression" dxfId="2234" priority="209" stopIfTrue="1">
      <formula>OR(RIGHT(#REF!,2)="00",LEFT($B95,5)="Total")</formula>
    </cfRule>
  </conditionalFormatting>
  <conditionalFormatting sqref="E95">
    <cfRule type="expression" dxfId="2233" priority="208" stopIfTrue="1">
      <formula>OR(RIGHT($A95,2)="00",LEFT($B95,5)="Total")</formula>
    </cfRule>
  </conditionalFormatting>
  <conditionalFormatting sqref="E95">
    <cfRule type="expression" dxfId="2232" priority="207" stopIfTrue="1">
      <formula>OR(RIGHT(#REF!,2)="00",LEFT($B95,5)="Total")</formula>
    </cfRule>
  </conditionalFormatting>
  <conditionalFormatting sqref="E95">
    <cfRule type="expression" dxfId="2231" priority="206" stopIfTrue="1">
      <formula>OR(RIGHT($A95,2)="00",LEFT($B95,5)="Total")</formula>
    </cfRule>
  </conditionalFormatting>
  <conditionalFormatting sqref="E95">
    <cfRule type="expression" dxfId="2230" priority="205" stopIfTrue="1">
      <formula>OR(RIGHT(#REF!,2)="00",LEFT($B95,5)="Total")</formula>
    </cfRule>
  </conditionalFormatting>
  <conditionalFormatting sqref="E95">
    <cfRule type="expression" dxfId="2229" priority="204" stopIfTrue="1">
      <formula>OR(RIGHT($A95,2)="00",LEFT($B95,5)="Total")</formula>
    </cfRule>
  </conditionalFormatting>
  <conditionalFormatting sqref="E95">
    <cfRule type="expression" dxfId="2228" priority="203" stopIfTrue="1">
      <formula>OR(RIGHT(#REF!,2)="00",LEFT($B95,5)="Total")</formula>
    </cfRule>
  </conditionalFormatting>
  <conditionalFormatting sqref="E95">
    <cfRule type="expression" dxfId="2227" priority="202" stopIfTrue="1">
      <formula>OR(RIGHT($A95,2)="00",LEFT($B95,5)="Total")</formula>
    </cfRule>
  </conditionalFormatting>
  <conditionalFormatting sqref="E95">
    <cfRule type="expression" dxfId="2226" priority="201" stopIfTrue="1">
      <formula>OR(RIGHT(#REF!,2)="00",LEFT($B95,5)="Total")</formula>
    </cfRule>
  </conditionalFormatting>
  <conditionalFormatting sqref="E95">
    <cfRule type="expression" dxfId="2225" priority="200" stopIfTrue="1">
      <formula>OR(RIGHT($A95,2)="00",LEFT($B95,5)="Total")</formula>
    </cfRule>
  </conditionalFormatting>
  <conditionalFormatting sqref="E95">
    <cfRule type="expression" dxfId="2224" priority="199" stopIfTrue="1">
      <formula>OR(RIGHT(#REF!,2)="00",LEFT($B95,5)="Total")</formula>
    </cfRule>
  </conditionalFormatting>
  <conditionalFormatting sqref="E95">
    <cfRule type="expression" dxfId="2223" priority="198" stopIfTrue="1">
      <formula>OR(RIGHT($A95,2)="00",LEFT($B95,5)="Total")</formula>
    </cfRule>
  </conditionalFormatting>
  <conditionalFormatting sqref="E95">
    <cfRule type="expression" dxfId="2222" priority="197" stopIfTrue="1">
      <formula>OR(RIGHT(#REF!,2)="00",LEFT($B95,5)="Total")</formula>
    </cfRule>
  </conditionalFormatting>
  <conditionalFormatting sqref="E95">
    <cfRule type="expression" dxfId="2221" priority="196" stopIfTrue="1">
      <formula>OR(RIGHT($A95,2)="00",LEFT($B95,5)="Total")</formula>
    </cfRule>
  </conditionalFormatting>
  <conditionalFormatting sqref="E95">
    <cfRule type="expression" dxfId="2220" priority="195" stopIfTrue="1">
      <formula>OR(RIGHT(#REF!,2)="00",LEFT($B95,5)="Total")</formula>
    </cfRule>
  </conditionalFormatting>
  <conditionalFormatting sqref="E95">
    <cfRule type="expression" dxfId="2219" priority="194" stopIfTrue="1">
      <formula>OR(RIGHT($A95,2)="00",LEFT($B95,5)="Total")</formula>
    </cfRule>
  </conditionalFormatting>
  <conditionalFormatting sqref="E95">
    <cfRule type="expression" dxfId="2218" priority="193" stopIfTrue="1">
      <formula>OR(RIGHT(#REF!,2)="00",LEFT($B95,5)="Total")</formula>
    </cfRule>
  </conditionalFormatting>
  <conditionalFormatting sqref="E95">
    <cfRule type="expression" dxfId="2217" priority="192" stopIfTrue="1">
      <formula>OR(RIGHT($A95,2)="00",LEFT($B95,5)="Total")</formula>
    </cfRule>
  </conditionalFormatting>
  <conditionalFormatting sqref="E95">
    <cfRule type="expression" dxfId="2216" priority="191" stopIfTrue="1">
      <formula>OR(RIGHT(#REF!,2)="00",LEFT($B95,5)="Total")</formula>
    </cfRule>
  </conditionalFormatting>
  <conditionalFormatting sqref="E95">
    <cfRule type="expression" dxfId="2215" priority="190" stopIfTrue="1">
      <formula>OR(RIGHT($A95,2)="00",LEFT($B95,5)="Total")</formula>
    </cfRule>
  </conditionalFormatting>
  <conditionalFormatting sqref="E95">
    <cfRule type="expression" dxfId="2214" priority="189" stopIfTrue="1">
      <formula>OR(RIGHT(#REF!,2)="00",LEFT($B95,5)="Total")</formula>
    </cfRule>
  </conditionalFormatting>
  <conditionalFormatting sqref="E95">
    <cfRule type="expression" dxfId="2213" priority="188" stopIfTrue="1">
      <formula>OR(RIGHT($A95,2)="00",LEFT($B95,5)="Total")</formula>
    </cfRule>
  </conditionalFormatting>
  <conditionalFormatting sqref="E95">
    <cfRule type="expression" dxfId="2212" priority="187" stopIfTrue="1">
      <formula>OR(RIGHT(#REF!,2)="00",LEFT($B95,5)="Total")</formula>
    </cfRule>
  </conditionalFormatting>
  <conditionalFormatting sqref="E95">
    <cfRule type="expression" dxfId="2211" priority="186" stopIfTrue="1">
      <formula>OR(RIGHT($A95,2)="00",LEFT($B95,5)="Total")</formula>
    </cfRule>
  </conditionalFormatting>
  <conditionalFormatting sqref="E95">
    <cfRule type="expression" dxfId="2210" priority="185" stopIfTrue="1">
      <formula>OR(RIGHT(#REF!,2)="00",LEFT($B95,5)="Total")</formula>
    </cfRule>
  </conditionalFormatting>
  <conditionalFormatting sqref="E95">
    <cfRule type="expression" dxfId="2209" priority="184" stopIfTrue="1">
      <formula>OR(RIGHT($A95,2)="00",LEFT($B95,5)="Total")</formula>
    </cfRule>
  </conditionalFormatting>
  <conditionalFormatting sqref="E95">
    <cfRule type="expression" dxfId="2208" priority="183" stopIfTrue="1">
      <formula>OR(RIGHT(#REF!,2)="00",LEFT($B95,5)="Total")</formula>
    </cfRule>
  </conditionalFormatting>
  <conditionalFormatting sqref="E95">
    <cfRule type="expression" dxfId="2207" priority="182" stopIfTrue="1">
      <formula>OR(RIGHT($A95,2)="00",LEFT($B95,5)="Total")</formula>
    </cfRule>
  </conditionalFormatting>
  <conditionalFormatting sqref="E95">
    <cfRule type="expression" dxfId="2206" priority="181" stopIfTrue="1">
      <formula>OR(RIGHT(#REF!,2)="00",LEFT($B95,5)="Total")</formula>
    </cfRule>
  </conditionalFormatting>
  <conditionalFormatting sqref="E95">
    <cfRule type="expression" dxfId="2205" priority="180" stopIfTrue="1">
      <formula>OR(RIGHT($A95,2)="00",LEFT($B95,5)="Total")</formula>
    </cfRule>
  </conditionalFormatting>
  <conditionalFormatting sqref="E95">
    <cfRule type="expression" dxfId="2204" priority="179" stopIfTrue="1">
      <formula>OR(RIGHT(#REF!,2)="00",LEFT($B95,5)="Total")</formula>
    </cfRule>
  </conditionalFormatting>
  <conditionalFormatting sqref="E95">
    <cfRule type="expression" dxfId="2203" priority="178" stopIfTrue="1">
      <formula>OR(RIGHT($A95,2)="00",LEFT($B95,5)="Total")</formula>
    </cfRule>
  </conditionalFormatting>
  <conditionalFormatting sqref="E95">
    <cfRule type="expression" dxfId="2202" priority="177" stopIfTrue="1">
      <formula>OR(RIGHT(#REF!,2)="00",LEFT($B95,5)="Total")</formula>
    </cfRule>
  </conditionalFormatting>
  <conditionalFormatting sqref="E95">
    <cfRule type="expression" dxfId="2201" priority="176" stopIfTrue="1">
      <formula>OR(RIGHT($A95,2)="00",LEFT($B95,5)="Total")</formula>
    </cfRule>
  </conditionalFormatting>
  <conditionalFormatting sqref="E95">
    <cfRule type="expression" dxfId="2200" priority="175" stopIfTrue="1">
      <formula>OR(RIGHT(#REF!,2)="00",LEFT($B95,5)="Total")</formula>
    </cfRule>
  </conditionalFormatting>
  <conditionalFormatting sqref="E95">
    <cfRule type="expression" dxfId="2199" priority="174" stopIfTrue="1">
      <formula>OR(RIGHT($A95,2)="00",LEFT($B95,5)="Total")</formula>
    </cfRule>
  </conditionalFormatting>
  <conditionalFormatting sqref="E95">
    <cfRule type="expression" dxfId="2198" priority="173" stopIfTrue="1">
      <formula>OR(RIGHT(#REF!,2)="00",LEFT($B95,5)="Total")</formula>
    </cfRule>
  </conditionalFormatting>
  <conditionalFormatting sqref="E95">
    <cfRule type="expression" dxfId="2197" priority="172" stopIfTrue="1">
      <formula>OR(RIGHT($A95,2)="00",LEFT($B95,5)="Total")</formula>
    </cfRule>
  </conditionalFormatting>
  <conditionalFormatting sqref="E95">
    <cfRule type="expression" dxfId="2196" priority="171" stopIfTrue="1">
      <formula>OR(RIGHT(#REF!,2)="00",LEFT($B95,5)="Total")</formula>
    </cfRule>
  </conditionalFormatting>
  <conditionalFormatting sqref="E95">
    <cfRule type="expression" dxfId="2195" priority="170" stopIfTrue="1">
      <formula>OR(RIGHT($A95,2)="00",LEFT($B95,5)="Total")</formula>
    </cfRule>
  </conditionalFormatting>
  <conditionalFormatting sqref="E95">
    <cfRule type="expression" dxfId="2194" priority="169" stopIfTrue="1">
      <formula>OR(RIGHT(#REF!,2)="00",LEFT($B95,5)="Total")</formula>
    </cfRule>
  </conditionalFormatting>
  <conditionalFormatting sqref="E95">
    <cfRule type="expression" dxfId="2193" priority="168" stopIfTrue="1">
      <formula>OR(RIGHT($A95,2)="00",LEFT($B95,5)="Total")</formula>
    </cfRule>
  </conditionalFormatting>
  <conditionalFormatting sqref="E95">
    <cfRule type="expression" dxfId="2192" priority="167" stopIfTrue="1">
      <formula>OR(RIGHT(#REF!,2)="00",LEFT($B95,5)="Total")</formula>
    </cfRule>
  </conditionalFormatting>
  <conditionalFormatting sqref="E95">
    <cfRule type="expression" dxfId="2191" priority="166" stopIfTrue="1">
      <formula>OR(RIGHT($A95,2)="00",LEFT($B95,5)="Total")</formula>
    </cfRule>
  </conditionalFormatting>
  <conditionalFormatting sqref="E95">
    <cfRule type="expression" dxfId="2190" priority="165" stopIfTrue="1">
      <formula>OR(RIGHT(#REF!,2)="00",LEFT($B95,5)="Total")</formula>
    </cfRule>
  </conditionalFormatting>
  <conditionalFormatting sqref="E95">
    <cfRule type="expression" dxfId="2189" priority="164" stopIfTrue="1">
      <formula>OR(RIGHT($A95,2)="00",LEFT($B95,5)="Total")</formula>
    </cfRule>
  </conditionalFormatting>
  <conditionalFormatting sqref="E95">
    <cfRule type="expression" dxfId="2188" priority="163" stopIfTrue="1">
      <formula>OR(RIGHT(#REF!,2)="00",LEFT($B95,5)="Total")</formula>
    </cfRule>
  </conditionalFormatting>
  <conditionalFormatting sqref="E95">
    <cfRule type="expression" dxfId="2187" priority="162" stopIfTrue="1">
      <formula>OR(RIGHT($A95,2)="00",LEFT($B95,5)="Total")</formula>
    </cfRule>
  </conditionalFormatting>
  <conditionalFormatting sqref="E95">
    <cfRule type="expression" dxfId="2186" priority="161" stopIfTrue="1">
      <formula>OR(RIGHT(#REF!,2)="00",LEFT($B95,5)="Total")</formula>
    </cfRule>
  </conditionalFormatting>
  <conditionalFormatting sqref="E95">
    <cfRule type="expression" dxfId="2185" priority="160" stopIfTrue="1">
      <formula>OR(RIGHT($A95,2)="00",LEFT($B95,5)="Total")</formula>
    </cfRule>
  </conditionalFormatting>
  <conditionalFormatting sqref="E95">
    <cfRule type="expression" dxfId="2184" priority="159" stopIfTrue="1">
      <formula>OR(RIGHT(#REF!,2)="00",LEFT($B95,5)="Total")</formula>
    </cfRule>
  </conditionalFormatting>
  <conditionalFormatting sqref="E95">
    <cfRule type="expression" dxfId="2183" priority="158" stopIfTrue="1">
      <formula>OR(RIGHT($A95,2)="00",LEFT($B95,5)="Total")</formula>
    </cfRule>
  </conditionalFormatting>
  <conditionalFormatting sqref="E95">
    <cfRule type="expression" dxfId="2182" priority="157" stopIfTrue="1">
      <formula>OR(RIGHT(#REF!,2)="00",LEFT($B95,5)="Total")</formula>
    </cfRule>
  </conditionalFormatting>
  <conditionalFormatting sqref="E95">
    <cfRule type="expression" dxfId="2181" priority="156" stopIfTrue="1">
      <formula>OR(RIGHT($A95,2)="00",LEFT($B95,5)="Total")</formula>
    </cfRule>
  </conditionalFormatting>
  <conditionalFormatting sqref="E95">
    <cfRule type="expression" dxfId="2180" priority="155" stopIfTrue="1">
      <formula>OR(RIGHT(#REF!,2)="00",LEFT($B95,5)="Total")</formula>
    </cfRule>
  </conditionalFormatting>
  <conditionalFormatting sqref="E95">
    <cfRule type="expression" dxfId="2179" priority="154" stopIfTrue="1">
      <formula>OR(RIGHT($A95,2)="00",LEFT($B95,5)="Total")</formula>
    </cfRule>
  </conditionalFormatting>
  <conditionalFormatting sqref="E98:E104">
    <cfRule type="expression" dxfId="2178" priority="153" stopIfTrue="1">
      <formula>OR(RIGHT(#REF!,2)="00",LEFT($B98,5)="Total")</formula>
    </cfRule>
  </conditionalFormatting>
  <conditionalFormatting sqref="E98:E104">
    <cfRule type="expression" dxfId="2177" priority="152" stopIfTrue="1">
      <formula>OR(RIGHT($A98,2)="00",LEFT($B98,5)="Total")</formula>
    </cfRule>
  </conditionalFormatting>
  <conditionalFormatting sqref="E98:E104">
    <cfRule type="expression" dxfId="2176" priority="151" stopIfTrue="1">
      <formula>OR(RIGHT(#REF!,2)="00",LEFT($B98,5)="Total")</formula>
    </cfRule>
  </conditionalFormatting>
  <conditionalFormatting sqref="E98:E104">
    <cfRule type="expression" dxfId="2175" priority="150" stopIfTrue="1">
      <formula>OR(RIGHT($A98,2)="00",LEFT($B98,5)="Total")</formula>
    </cfRule>
  </conditionalFormatting>
  <conditionalFormatting sqref="E98:E104">
    <cfRule type="expression" dxfId="2174" priority="149" stopIfTrue="1">
      <formula>OR(RIGHT(#REF!,2)="00",LEFT($B98,5)="Total")</formula>
    </cfRule>
  </conditionalFormatting>
  <conditionalFormatting sqref="E98:E104">
    <cfRule type="expression" dxfId="2173" priority="148" stopIfTrue="1">
      <formula>OR(RIGHT($A98,2)="00",LEFT($B98,5)="Total")</formula>
    </cfRule>
  </conditionalFormatting>
  <conditionalFormatting sqref="E98:E104">
    <cfRule type="expression" dxfId="2172" priority="147" stopIfTrue="1">
      <formula>OR(RIGHT(#REF!,2)="00",LEFT($B98,5)="Total")</formula>
    </cfRule>
  </conditionalFormatting>
  <conditionalFormatting sqref="E98:E104">
    <cfRule type="expression" dxfId="2171" priority="146" stopIfTrue="1">
      <formula>OR(RIGHT($A98,2)="00",LEFT($B98,5)="Total")</formula>
    </cfRule>
  </conditionalFormatting>
  <conditionalFormatting sqref="E98:E104">
    <cfRule type="expression" dxfId="2170" priority="145" stopIfTrue="1">
      <formula>OR(RIGHT(#REF!,2)="00",LEFT($B98,5)="Total")</formula>
    </cfRule>
  </conditionalFormatting>
  <conditionalFormatting sqref="E98:E104">
    <cfRule type="expression" dxfId="2169" priority="144" stopIfTrue="1">
      <formula>OR(RIGHT($A98,2)="00",LEFT($B98,5)="Total")</formula>
    </cfRule>
  </conditionalFormatting>
  <conditionalFormatting sqref="E98:E104">
    <cfRule type="expression" dxfId="2168" priority="143" stopIfTrue="1">
      <formula>OR(RIGHT(#REF!,2)="00",LEFT($B98,5)="Total")</formula>
    </cfRule>
  </conditionalFormatting>
  <conditionalFormatting sqref="E98:E104">
    <cfRule type="expression" dxfId="2167" priority="142" stopIfTrue="1">
      <formula>OR(RIGHT($A98,2)="00",LEFT($B98,5)="Total")</formula>
    </cfRule>
  </conditionalFormatting>
  <conditionalFormatting sqref="E98:E104">
    <cfRule type="expression" dxfId="2166" priority="141" stopIfTrue="1">
      <formula>OR(RIGHT(#REF!,2)="00",LEFT($B98,5)="Total")</formula>
    </cfRule>
  </conditionalFormatting>
  <conditionalFormatting sqref="E98:E104">
    <cfRule type="expression" dxfId="2165" priority="140" stopIfTrue="1">
      <formula>OR(RIGHT($A98,2)="00",LEFT($B98,5)="Total")</formula>
    </cfRule>
  </conditionalFormatting>
  <conditionalFormatting sqref="E98:E104">
    <cfRule type="expression" dxfId="2164" priority="139" stopIfTrue="1">
      <formula>OR(RIGHT(#REF!,2)="00",LEFT($B98,5)="Total")</formula>
    </cfRule>
  </conditionalFormatting>
  <conditionalFormatting sqref="E98:E104">
    <cfRule type="expression" dxfId="2163" priority="138" stopIfTrue="1">
      <formula>OR(RIGHT($A98,2)="00",LEFT($B98,5)="Total")</formula>
    </cfRule>
  </conditionalFormatting>
  <conditionalFormatting sqref="E98:E104">
    <cfRule type="expression" dxfId="2162" priority="137" stopIfTrue="1">
      <formula>OR(RIGHT(#REF!,2)="00",LEFT($B98,5)="Total")</formula>
    </cfRule>
  </conditionalFormatting>
  <conditionalFormatting sqref="E98:E104">
    <cfRule type="expression" dxfId="2161" priority="136" stopIfTrue="1">
      <formula>OR(RIGHT($A98,2)="00",LEFT($B98,5)="Total")</formula>
    </cfRule>
  </conditionalFormatting>
  <conditionalFormatting sqref="E98:E104">
    <cfRule type="expression" dxfId="2160" priority="135" stopIfTrue="1">
      <formula>OR(RIGHT(#REF!,2)="00",LEFT($B98,5)="Total")</formula>
    </cfRule>
  </conditionalFormatting>
  <conditionalFormatting sqref="E98:E104">
    <cfRule type="expression" dxfId="2159" priority="134" stopIfTrue="1">
      <formula>OR(RIGHT($A98,2)="00",LEFT($B98,5)="Total")</formula>
    </cfRule>
  </conditionalFormatting>
  <conditionalFormatting sqref="E98:E104">
    <cfRule type="expression" dxfId="2158" priority="133" stopIfTrue="1">
      <formula>OR(RIGHT(#REF!,2)="00",LEFT($B98,5)="Total")</formula>
    </cfRule>
  </conditionalFormatting>
  <conditionalFormatting sqref="E98:E104">
    <cfRule type="expression" dxfId="2157" priority="132" stopIfTrue="1">
      <formula>OR(RIGHT($A98,2)="00",LEFT($B98,5)="Total")</formula>
    </cfRule>
  </conditionalFormatting>
  <conditionalFormatting sqref="E98:E104">
    <cfRule type="expression" dxfId="2156" priority="131" stopIfTrue="1">
      <formula>OR(RIGHT(#REF!,2)="00",LEFT($B98,5)="Total")</formula>
    </cfRule>
  </conditionalFormatting>
  <conditionalFormatting sqref="E98:E104">
    <cfRule type="expression" dxfId="2155" priority="130" stopIfTrue="1">
      <formula>OR(RIGHT($A98,2)="00",LEFT($B98,5)="Total")</formula>
    </cfRule>
  </conditionalFormatting>
  <conditionalFormatting sqref="E98:E104">
    <cfRule type="expression" dxfId="2154" priority="129" stopIfTrue="1">
      <formula>OR(RIGHT(#REF!,2)="00",LEFT($B98,5)="Total")</formula>
    </cfRule>
  </conditionalFormatting>
  <conditionalFormatting sqref="E98:E104">
    <cfRule type="expression" dxfId="2153" priority="128" stopIfTrue="1">
      <formula>OR(RIGHT($A98,2)="00",LEFT($B98,5)="Total")</formula>
    </cfRule>
  </conditionalFormatting>
  <conditionalFormatting sqref="E98:E104">
    <cfRule type="expression" dxfId="2152" priority="127" stopIfTrue="1">
      <formula>OR(RIGHT(#REF!,2)="00",LEFT($B98,5)="Total")</formula>
    </cfRule>
  </conditionalFormatting>
  <conditionalFormatting sqref="E98:E104">
    <cfRule type="expression" dxfId="2151" priority="126" stopIfTrue="1">
      <formula>OR(RIGHT($A98,2)="00",LEFT($B98,5)="Total")</formula>
    </cfRule>
  </conditionalFormatting>
  <conditionalFormatting sqref="E98:E104">
    <cfRule type="expression" dxfId="2150" priority="125" stopIfTrue="1">
      <formula>OR(RIGHT(#REF!,2)="00",LEFT($B98,5)="Total")</formula>
    </cfRule>
  </conditionalFormatting>
  <conditionalFormatting sqref="E98:E104">
    <cfRule type="expression" dxfId="2149" priority="124" stopIfTrue="1">
      <formula>OR(RIGHT($A98,2)="00",LEFT($B98,5)="Total")</formula>
    </cfRule>
  </conditionalFormatting>
  <conditionalFormatting sqref="E98:E104">
    <cfRule type="expression" dxfId="2148" priority="123" stopIfTrue="1">
      <formula>OR(RIGHT(#REF!,2)="00",LEFT($B98,5)="Total")</formula>
    </cfRule>
  </conditionalFormatting>
  <conditionalFormatting sqref="E98:E104">
    <cfRule type="expression" dxfId="2147" priority="122" stopIfTrue="1">
      <formula>OR(RIGHT($A98,2)="00",LEFT($B98,5)="Total")</formula>
    </cfRule>
  </conditionalFormatting>
  <conditionalFormatting sqref="E98:E104">
    <cfRule type="expression" dxfId="2146" priority="121" stopIfTrue="1">
      <formula>OR(RIGHT(#REF!,2)="00",LEFT($B98,5)="Total")</formula>
    </cfRule>
  </conditionalFormatting>
  <conditionalFormatting sqref="E98:E104">
    <cfRule type="expression" dxfId="2145" priority="120" stopIfTrue="1">
      <formula>OR(RIGHT($A98,2)="00",LEFT($B98,5)="Total")</formula>
    </cfRule>
  </conditionalFormatting>
  <conditionalFormatting sqref="E98:E104">
    <cfRule type="expression" dxfId="2144" priority="119" stopIfTrue="1">
      <formula>OR(RIGHT(#REF!,2)="00",LEFT($B98,5)="Total")</formula>
    </cfRule>
  </conditionalFormatting>
  <conditionalFormatting sqref="E98:E104">
    <cfRule type="expression" dxfId="2143" priority="118" stopIfTrue="1">
      <formula>OR(RIGHT($A98,2)="00",LEFT($B98,5)="Total")</formula>
    </cfRule>
  </conditionalFormatting>
  <conditionalFormatting sqref="E98:E104">
    <cfRule type="expression" dxfId="2142" priority="117" stopIfTrue="1">
      <formula>OR(RIGHT(#REF!,2)="00",LEFT($B98,5)="Total")</formula>
    </cfRule>
  </conditionalFormatting>
  <conditionalFormatting sqref="E98:E104">
    <cfRule type="expression" dxfId="2141" priority="116" stopIfTrue="1">
      <formula>OR(RIGHT($A98,2)="00",LEFT($B98,5)="Total")</formula>
    </cfRule>
  </conditionalFormatting>
  <conditionalFormatting sqref="E98:E104">
    <cfRule type="expression" dxfId="2140" priority="115" stopIfTrue="1">
      <formula>OR(RIGHT(#REF!,2)="00",LEFT($B98,5)="Total")</formula>
    </cfRule>
  </conditionalFormatting>
  <conditionalFormatting sqref="E98:E104">
    <cfRule type="expression" dxfId="2139" priority="114" stopIfTrue="1">
      <formula>OR(RIGHT($A98,2)="00",LEFT($B98,5)="Total")</formula>
    </cfRule>
  </conditionalFormatting>
  <conditionalFormatting sqref="E98:E104">
    <cfRule type="expression" dxfId="2138" priority="113" stopIfTrue="1">
      <formula>OR(RIGHT(#REF!,2)="00",LEFT($B98,5)="Total")</formula>
    </cfRule>
  </conditionalFormatting>
  <conditionalFormatting sqref="E98:E104">
    <cfRule type="expression" dxfId="2137" priority="112" stopIfTrue="1">
      <formula>OR(RIGHT($A98,2)="00",LEFT($B98,5)="Total")</formula>
    </cfRule>
  </conditionalFormatting>
  <conditionalFormatting sqref="E98:E104">
    <cfRule type="expression" dxfId="2136" priority="111" stopIfTrue="1">
      <formula>OR(RIGHT(#REF!,2)="00",LEFT($B98,5)="Total")</formula>
    </cfRule>
  </conditionalFormatting>
  <conditionalFormatting sqref="E98:E104">
    <cfRule type="expression" dxfId="2135" priority="110" stopIfTrue="1">
      <formula>OR(RIGHT($A98,2)="00",LEFT($B98,5)="Total")</formula>
    </cfRule>
  </conditionalFormatting>
  <conditionalFormatting sqref="E98:E104">
    <cfRule type="expression" dxfId="2134" priority="109" stopIfTrue="1">
      <formula>OR(RIGHT(#REF!,2)="00",LEFT($B98,5)="Total")</formula>
    </cfRule>
  </conditionalFormatting>
  <conditionalFormatting sqref="E98:E104">
    <cfRule type="expression" dxfId="2133" priority="108" stopIfTrue="1">
      <formula>OR(RIGHT($A98,2)="00",LEFT($B98,5)="Total")</formula>
    </cfRule>
  </conditionalFormatting>
  <conditionalFormatting sqref="E98:E104">
    <cfRule type="expression" dxfId="2132" priority="107" stopIfTrue="1">
      <formula>OR(RIGHT(#REF!,2)="00",LEFT($B98,5)="Total")</formula>
    </cfRule>
  </conditionalFormatting>
  <conditionalFormatting sqref="E98:E104">
    <cfRule type="expression" dxfId="2131" priority="106" stopIfTrue="1">
      <formula>OR(RIGHT($A98,2)="00",LEFT($B98,5)="Total")</formula>
    </cfRule>
  </conditionalFormatting>
  <conditionalFormatting sqref="E98:E104">
    <cfRule type="expression" dxfId="2130" priority="105" stopIfTrue="1">
      <formula>OR(RIGHT(#REF!,2)="00",LEFT($B98,5)="Total")</formula>
    </cfRule>
  </conditionalFormatting>
  <conditionalFormatting sqref="E98:E104">
    <cfRule type="expression" dxfId="2129" priority="104" stopIfTrue="1">
      <formula>OR(RIGHT($A98,2)="00",LEFT($B98,5)="Total")</formula>
    </cfRule>
  </conditionalFormatting>
  <conditionalFormatting sqref="E98:E104">
    <cfRule type="expression" dxfId="2128" priority="103" stopIfTrue="1">
      <formula>OR(RIGHT(#REF!,2)="00",LEFT($B98,5)="Total")</formula>
    </cfRule>
  </conditionalFormatting>
  <conditionalFormatting sqref="E98:E104">
    <cfRule type="expression" dxfId="2127" priority="102" stopIfTrue="1">
      <formula>OR(RIGHT($A98,2)="00",LEFT($B98,5)="Total")</formula>
    </cfRule>
  </conditionalFormatting>
  <conditionalFormatting sqref="E98:E104">
    <cfRule type="expression" dxfId="2126" priority="101" stopIfTrue="1">
      <formula>OR(RIGHT(#REF!,2)="00",LEFT($B98,5)="Total")</formula>
    </cfRule>
  </conditionalFormatting>
  <conditionalFormatting sqref="E98:E104">
    <cfRule type="expression" dxfId="2125" priority="100" stopIfTrue="1">
      <formula>OR(RIGHT($A98,2)="00",LEFT($B98,5)="Total")</formula>
    </cfRule>
  </conditionalFormatting>
  <conditionalFormatting sqref="E98:E104">
    <cfRule type="expression" dxfId="2124" priority="99" stopIfTrue="1">
      <formula>OR(RIGHT(#REF!,2)="00",LEFT($B98,5)="Total")</formula>
    </cfRule>
  </conditionalFormatting>
  <conditionalFormatting sqref="E98:E104">
    <cfRule type="expression" dxfId="2123" priority="98" stopIfTrue="1">
      <formula>OR(RIGHT($A98,2)="00",LEFT($B98,5)="Total")</formula>
    </cfRule>
  </conditionalFormatting>
  <conditionalFormatting sqref="E98:E104">
    <cfRule type="expression" dxfId="2122" priority="97" stopIfTrue="1">
      <formula>OR(RIGHT(#REF!,2)="00",LEFT($B98,5)="Total")</formula>
    </cfRule>
  </conditionalFormatting>
  <conditionalFormatting sqref="E98:E104">
    <cfRule type="expression" dxfId="2121" priority="96" stopIfTrue="1">
      <formula>OR(RIGHT($A98,2)="00",LEFT($B98,5)="Total")</formula>
    </cfRule>
  </conditionalFormatting>
  <conditionalFormatting sqref="E98:E104">
    <cfRule type="expression" dxfId="2120" priority="95" stopIfTrue="1">
      <formula>OR(RIGHT(#REF!,2)="00",LEFT($B98,5)="Total")</formula>
    </cfRule>
  </conditionalFormatting>
  <conditionalFormatting sqref="E98:E104">
    <cfRule type="expression" dxfId="2119" priority="94" stopIfTrue="1">
      <formula>OR(RIGHT($A98,2)="00",LEFT($B98,5)="Total")</formula>
    </cfRule>
  </conditionalFormatting>
  <conditionalFormatting sqref="E98:E104">
    <cfRule type="expression" dxfId="2118" priority="93" stopIfTrue="1">
      <formula>OR(RIGHT(#REF!,2)="00",LEFT($B98,5)="Total")</formula>
    </cfRule>
  </conditionalFormatting>
  <conditionalFormatting sqref="E98:E104">
    <cfRule type="expression" dxfId="2117" priority="92" stopIfTrue="1">
      <formula>OR(RIGHT($A98,2)="00",LEFT($B98,5)="Total")</formula>
    </cfRule>
  </conditionalFormatting>
  <conditionalFormatting sqref="E98:E104">
    <cfRule type="expression" dxfId="2116" priority="91" stopIfTrue="1">
      <formula>OR(RIGHT(#REF!,2)="00",LEFT($B98,5)="Total")</formula>
    </cfRule>
  </conditionalFormatting>
  <conditionalFormatting sqref="E98:E104">
    <cfRule type="expression" dxfId="2115" priority="90" stopIfTrue="1">
      <formula>OR(RIGHT($A98,2)="00",LEFT($B98,5)="Total")</formula>
    </cfRule>
  </conditionalFormatting>
  <conditionalFormatting sqref="E98:E104">
    <cfRule type="expression" dxfId="2114" priority="89" stopIfTrue="1">
      <formula>OR(RIGHT(#REF!,2)="00",LEFT($B98,5)="Total")</formula>
    </cfRule>
  </conditionalFormatting>
  <conditionalFormatting sqref="E98:E104">
    <cfRule type="expression" dxfId="2113" priority="88" stopIfTrue="1">
      <formula>OR(RIGHT($A98,2)="00",LEFT($B98,5)="Total")</formula>
    </cfRule>
  </conditionalFormatting>
  <conditionalFormatting sqref="E98:E104">
    <cfRule type="expression" dxfId="2112" priority="87" stopIfTrue="1">
      <formula>OR(RIGHT(#REF!,2)="00",LEFT($B98,5)="Total")</formula>
    </cfRule>
  </conditionalFormatting>
  <conditionalFormatting sqref="E98:E104">
    <cfRule type="expression" dxfId="2111" priority="86" stopIfTrue="1">
      <formula>OR(RIGHT($A98,2)="00",LEFT($B98,5)="Total")</formula>
    </cfRule>
  </conditionalFormatting>
  <conditionalFormatting sqref="E98:E104">
    <cfRule type="expression" dxfId="2110" priority="85" stopIfTrue="1">
      <formula>OR(RIGHT(#REF!,2)="00",LEFT($B98,5)="Total")</formula>
    </cfRule>
  </conditionalFormatting>
  <conditionalFormatting sqref="E98:E104">
    <cfRule type="expression" dxfId="2109" priority="84" stopIfTrue="1">
      <formula>OR(RIGHT($A98,2)="00",LEFT($B98,5)="Total")</formula>
    </cfRule>
  </conditionalFormatting>
  <conditionalFormatting sqref="E98:E104">
    <cfRule type="expression" dxfId="2108" priority="83" stopIfTrue="1">
      <formula>OR(RIGHT(#REF!,2)="00",LEFT($B98,5)="Total")</formula>
    </cfRule>
  </conditionalFormatting>
  <conditionalFormatting sqref="E98:E104">
    <cfRule type="expression" dxfId="2107" priority="82" stopIfTrue="1">
      <formula>OR(RIGHT($A98,2)="00",LEFT($B98,5)="Total")</formula>
    </cfRule>
  </conditionalFormatting>
  <conditionalFormatting sqref="E98:E104">
    <cfRule type="expression" dxfId="2106" priority="81" stopIfTrue="1">
      <formula>OR(RIGHT(#REF!,2)="00",LEFT($B98,5)="Total")</formula>
    </cfRule>
  </conditionalFormatting>
  <conditionalFormatting sqref="E98:E104">
    <cfRule type="expression" dxfId="2105" priority="80" stopIfTrue="1">
      <formula>OR(RIGHT($A98,2)="00",LEFT($B98,5)="Total")</formula>
    </cfRule>
  </conditionalFormatting>
  <conditionalFormatting sqref="E107:E111">
    <cfRule type="expression" dxfId="2104" priority="79" stopIfTrue="1">
      <formula>OR(RIGHT(#REF!,2)="00",LEFT($B107,5)="Total")</formula>
    </cfRule>
  </conditionalFormatting>
  <conditionalFormatting sqref="E107:E111">
    <cfRule type="expression" dxfId="2103" priority="78" stopIfTrue="1">
      <formula>OR(RIGHT(#REF!,2)="00",LEFT($B107,5)="Total")</formula>
    </cfRule>
  </conditionalFormatting>
  <conditionalFormatting sqref="E107:E111">
    <cfRule type="expression" dxfId="2102" priority="77" stopIfTrue="1">
      <formula>OR(RIGHT(#REF!,2)="00",LEFT($B107,5)="Total")</formula>
    </cfRule>
  </conditionalFormatting>
  <conditionalFormatting sqref="E107:E111">
    <cfRule type="expression" dxfId="2101" priority="76" stopIfTrue="1">
      <formula>OR(RIGHT(#REF!,2)="00",LEFT($B107,5)="Total")</formula>
    </cfRule>
  </conditionalFormatting>
  <conditionalFormatting sqref="E107:E111">
    <cfRule type="expression" dxfId="2100" priority="75" stopIfTrue="1">
      <formula>OR(RIGHT($A107,2)="00",LEFT($B107,5)="Total")</formula>
    </cfRule>
  </conditionalFormatting>
  <conditionalFormatting sqref="E107:E111">
    <cfRule type="expression" dxfId="2099" priority="74" stopIfTrue="1">
      <formula>OR(RIGHT(#REF!,2)="00",LEFT($B107,5)="Total")</formula>
    </cfRule>
  </conditionalFormatting>
  <conditionalFormatting sqref="E107:E111">
    <cfRule type="expression" dxfId="2098" priority="73" stopIfTrue="1">
      <formula>OR(RIGHT($A107,2)="00",LEFT($B107,5)="Total")</formula>
    </cfRule>
  </conditionalFormatting>
  <conditionalFormatting sqref="E107:E111">
    <cfRule type="expression" dxfId="2097" priority="72" stopIfTrue="1">
      <formula>OR(RIGHT(#REF!,2)="00",LEFT($B107,5)="Total")</formula>
    </cfRule>
  </conditionalFormatting>
  <conditionalFormatting sqref="E107:E111">
    <cfRule type="expression" dxfId="2096" priority="71" stopIfTrue="1">
      <formula>OR(RIGHT($A107,2)="00",LEFT($B107,5)="Total")</formula>
    </cfRule>
  </conditionalFormatting>
  <conditionalFormatting sqref="E107:E111">
    <cfRule type="expression" dxfId="2095" priority="70" stopIfTrue="1">
      <formula>OR(RIGHT(#REF!,2)="00",LEFT($B107,5)="Total")</formula>
    </cfRule>
  </conditionalFormatting>
  <conditionalFormatting sqref="E107:E111">
    <cfRule type="expression" dxfId="2094" priority="69" stopIfTrue="1">
      <formula>OR(RIGHT($A107,2)="00",LEFT($B107,5)="Total")</formula>
    </cfRule>
  </conditionalFormatting>
  <conditionalFormatting sqref="E107:E111">
    <cfRule type="expression" dxfId="2093" priority="68" stopIfTrue="1">
      <formula>OR(RIGHT(#REF!,2)="00",LEFT($B107,5)="Total")</formula>
    </cfRule>
  </conditionalFormatting>
  <conditionalFormatting sqref="E107:E111">
    <cfRule type="expression" dxfId="2092" priority="67" stopIfTrue="1">
      <formula>OR(RIGHT($A107,2)="00",LEFT($B107,5)="Total")</formula>
    </cfRule>
  </conditionalFormatting>
  <conditionalFormatting sqref="E107:E111">
    <cfRule type="expression" dxfId="2091" priority="66" stopIfTrue="1">
      <formula>OR(RIGHT(#REF!,2)="00",LEFT($B107,5)="Total")</formula>
    </cfRule>
  </conditionalFormatting>
  <conditionalFormatting sqref="E107:E111">
    <cfRule type="expression" dxfId="2090" priority="65" stopIfTrue="1">
      <formula>OR(RIGHT($A107,2)="00",LEFT($B107,5)="Total")</formula>
    </cfRule>
  </conditionalFormatting>
  <conditionalFormatting sqref="E107:E111">
    <cfRule type="expression" dxfId="2089" priority="64" stopIfTrue="1">
      <formula>OR(RIGHT(#REF!,2)="00",LEFT($B107,5)="Total")</formula>
    </cfRule>
  </conditionalFormatting>
  <conditionalFormatting sqref="E107:E111">
    <cfRule type="expression" dxfId="2088" priority="63" stopIfTrue="1">
      <formula>OR(RIGHT($A107,2)="00",LEFT($B107,5)="Total")</formula>
    </cfRule>
  </conditionalFormatting>
  <conditionalFormatting sqref="E107:E111">
    <cfRule type="expression" dxfId="2087" priority="62" stopIfTrue="1">
      <formula>OR(RIGHT(#REF!,2)="00",LEFT($B107,5)="Total")</formula>
    </cfRule>
  </conditionalFormatting>
  <conditionalFormatting sqref="E107:E111">
    <cfRule type="expression" dxfId="2086" priority="61" stopIfTrue="1">
      <formula>OR(RIGHT($A107,2)="00",LEFT($B107,5)="Total")</formula>
    </cfRule>
  </conditionalFormatting>
  <conditionalFormatting sqref="E107:E111">
    <cfRule type="expression" dxfId="2085" priority="60" stopIfTrue="1">
      <formula>OR(RIGHT(#REF!,2)="00",LEFT($B107,5)="Total")</formula>
    </cfRule>
  </conditionalFormatting>
  <conditionalFormatting sqref="E107:E111">
    <cfRule type="expression" dxfId="2084" priority="59" stopIfTrue="1">
      <formula>OR(RIGHT($A107,2)="00",LEFT($B107,5)="Total")</formula>
    </cfRule>
  </conditionalFormatting>
  <conditionalFormatting sqref="E107:E111">
    <cfRule type="expression" dxfId="2083" priority="58" stopIfTrue="1">
      <formula>OR(RIGHT(#REF!,2)="00",LEFT($B107,5)="Total")</formula>
    </cfRule>
  </conditionalFormatting>
  <conditionalFormatting sqref="E107:E111">
    <cfRule type="expression" dxfId="2082" priority="57" stopIfTrue="1">
      <formula>OR(RIGHT($A107,2)="00",LEFT($B107,5)="Total")</formula>
    </cfRule>
  </conditionalFormatting>
  <conditionalFormatting sqref="E107:E111">
    <cfRule type="expression" dxfId="2081" priority="56" stopIfTrue="1">
      <formula>OR(RIGHT(#REF!,2)="00",LEFT($B107,5)="Total")</formula>
    </cfRule>
  </conditionalFormatting>
  <conditionalFormatting sqref="E107:E111">
    <cfRule type="expression" dxfId="2080" priority="55" stopIfTrue="1">
      <formula>OR(RIGHT($A107,2)="00",LEFT($B107,5)="Total")</formula>
    </cfRule>
  </conditionalFormatting>
  <conditionalFormatting sqref="E107:E111">
    <cfRule type="expression" dxfId="2079" priority="54" stopIfTrue="1">
      <formula>OR(RIGHT(#REF!,2)="00",LEFT($B107,5)="Total")</formula>
    </cfRule>
  </conditionalFormatting>
  <conditionalFormatting sqref="E107:E111">
    <cfRule type="expression" dxfId="2078" priority="53" stopIfTrue="1">
      <formula>OR(RIGHT($A107,2)="00",LEFT($B107,5)="Total")</formula>
    </cfRule>
  </conditionalFormatting>
  <conditionalFormatting sqref="E107:E111">
    <cfRule type="expression" dxfId="2077" priority="52" stopIfTrue="1">
      <formula>OR(RIGHT(#REF!,2)="00",LEFT($B107,5)="Total")</formula>
    </cfRule>
  </conditionalFormatting>
  <conditionalFormatting sqref="E107:E111">
    <cfRule type="expression" dxfId="2076" priority="51" stopIfTrue="1">
      <formula>OR(RIGHT($A107,2)="00",LEFT($B107,5)="Total")</formula>
    </cfRule>
  </conditionalFormatting>
  <conditionalFormatting sqref="E107:E111">
    <cfRule type="expression" dxfId="2075" priority="50" stopIfTrue="1">
      <formula>OR(RIGHT(#REF!,2)="00",LEFT($B107,5)="Total")</formula>
    </cfRule>
  </conditionalFormatting>
  <conditionalFormatting sqref="E107:E111">
    <cfRule type="expression" dxfId="2074" priority="49" stopIfTrue="1">
      <formula>OR(RIGHT($A107,2)="00",LEFT($B107,5)="Total")</formula>
    </cfRule>
  </conditionalFormatting>
  <conditionalFormatting sqref="E107:E111">
    <cfRule type="expression" dxfId="2073" priority="48" stopIfTrue="1">
      <formula>OR(RIGHT(#REF!,2)="00",LEFT($B107,5)="Total")</formula>
    </cfRule>
  </conditionalFormatting>
  <conditionalFormatting sqref="E107:E111">
    <cfRule type="expression" dxfId="2072" priority="47" stopIfTrue="1">
      <formula>OR(RIGHT($A107,2)="00",LEFT($B107,5)="Total")</formula>
    </cfRule>
  </conditionalFormatting>
  <conditionalFormatting sqref="E107:E111">
    <cfRule type="expression" dxfId="2071" priority="46" stopIfTrue="1">
      <formula>OR(RIGHT(#REF!,2)="00",LEFT($B107,5)="Total")</formula>
    </cfRule>
  </conditionalFormatting>
  <conditionalFormatting sqref="E107:E111">
    <cfRule type="expression" dxfId="2070" priority="45" stopIfTrue="1">
      <formula>OR(RIGHT($A107,2)="00",LEFT($B107,5)="Total")</formula>
    </cfRule>
  </conditionalFormatting>
  <conditionalFormatting sqref="E107:E111">
    <cfRule type="expression" dxfId="2069" priority="44" stopIfTrue="1">
      <formula>OR(RIGHT(#REF!,2)="00",LEFT($B107,5)="Total")</formula>
    </cfRule>
  </conditionalFormatting>
  <conditionalFormatting sqref="E107:E111">
    <cfRule type="expression" dxfId="2068" priority="43" stopIfTrue="1">
      <formula>OR(RIGHT($A107,2)="00",LEFT($B107,5)="Total")</formula>
    </cfRule>
  </conditionalFormatting>
  <conditionalFormatting sqref="E107:E111">
    <cfRule type="expression" dxfId="2067" priority="42" stopIfTrue="1">
      <formula>OR(RIGHT(#REF!,2)="00",LEFT($B107,5)="Total")</formula>
    </cfRule>
  </conditionalFormatting>
  <conditionalFormatting sqref="E107:E111">
    <cfRule type="expression" dxfId="2066" priority="41" stopIfTrue="1">
      <formula>OR(RIGHT($A107,2)="00",LEFT($B107,5)="Total")</formula>
    </cfRule>
  </conditionalFormatting>
  <conditionalFormatting sqref="E107:E111">
    <cfRule type="expression" dxfId="2065" priority="40" stopIfTrue="1">
      <formula>OR(RIGHT(#REF!,2)="00",LEFT($B107,5)="Total")</formula>
    </cfRule>
  </conditionalFormatting>
  <conditionalFormatting sqref="E107:E111">
    <cfRule type="expression" dxfId="2064" priority="39" stopIfTrue="1">
      <formula>OR(RIGHT($A107,2)="00",LEFT($B107,5)="Total")</formula>
    </cfRule>
  </conditionalFormatting>
  <conditionalFormatting sqref="E107:E111">
    <cfRule type="expression" dxfId="2063" priority="38" stopIfTrue="1">
      <formula>OR(RIGHT(#REF!,2)="00",LEFT($B107,5)="Total")</formula>
    </cfRule>
  </conditionalFormatting>
  <conditionalFormatting sqref="E107:E111">
    <cfRule type="expression" dxfId="2062" priority="37" stopIfTrue="1">
      <formula>OR(RIGHT($A107,2)="00",LEFT($B107,5)="Total")</formula>
    </cfRule>
  </conditionalFormatting>
  <conditionalFormatting sqref="E107:E111">
    <cfRule type="expression" dxfId="2061" priority="36" stopIfTrue="1">
      <formula>OR(RIGHT(#REF!,2)="00",LEFT($B107,5)="Total")</formula>
    </cfRule>
  </conditionalFormatting>
  <conditionalFormatting sqref="E107:E111">
    <cfRule type="expression" dxfId="2060" priority="35" stopIfTrue="1">
      <formula>OR(RIGHT($A107,2)="00",LEFT($B107,5)="Total")</formula>
    </cfRule>
  </conditionalFormatting>
  <conditionalFormatting sqref="E107:E111">
    <cfRule type="expression" dxfId="2059" priority="34" stopIfTrue="1">
      <formula>OR(RIGHT(#REF!,2)="00",LEFT($B107,5)="Total")</formula>
    </cfRule>
  </conditionalFormatting>
  <conditionalFormatting sqref="E107:E111">
    <cfRule type="expression" dxfId="2058" priority="33" stopIfTrue="1">
      <formula>OR(RIGHT($A107,2)="00",LEFT($B107,5)="Total")</formula>
    </cfRule>
  </conditionalFormatting>
  <conditionalFormatting sqref="E107:E111">
    <cfRule type="expression" dxfId="2057" priority="32" stopIfTrue="1">
      <formula>OR(RIGHT(#REF!,2)="00",LEFT($B107,5)="Total")</formula>
    </cfRule>
  </conditionalFormatting>
  <conditionalFormatting sqref="E107:E111">
    <cfRule type="expression" dxfId="2056" priority="31" stopIfTrue="1">
      <formula>OR(RIGHT($A107,2)="00",LEFT($B107,5)="Total")</formula>
    </cfRule>
  </conditionalFormatting>
  <conditionalFormatting sqref="E107:E111">
    <cfRule type="expression" dxfId="2055" priority="30" stopIfTrue="1">
      <formula>OR(RIGHT(#REF!,2)="00",LEFT($B107,5)="Total")</formula>
    </cfRule>
  </conditionalFormatting>
  <conditionalFormatting sqref="E107:E111">
    <cfRule type="expression" dxfId="2054" priority="29" stopIfTrue="1">
      <formula>OR(RIGHT($A107,2)="00",LEFT($B107,5)="Total")</formula>
    </cfRule>
  </conditionalFormatting>
  <conditionalFormatting sqref="E107:E111">
    <cfRule type="expression" dxfId="2053" priority="28" stopIfTrue="1">
      <formula>OR(RIGHT(#REF!,2)="00",LEFT($B107,5)="Total")</formula>
    </cfRule>
  </conditionalFormatting>
  <conditionalFormatting sqref="E107:E111">
    <cfRule type="expression" dxfId="2052" priority="27" stopIfTrue="1">
      <formula>OR(RIGHT($A107,2)="00",LEFT($B107,5)="Total")</formula>
    </cfRule>
  </conditionalFormatting>
  <conditionalFormatting sqref="E107:E111">
    <cfRule type="expression" dxfId="2051" priority="26" stopIfTrue="1">
      <formula>OR(RIGHT(#REF!,2)="00",LEFT($B107,5)="Total")</formula>
    </cfRule>
  </conditionalFormatting>
  <conditionalFormatting sqref="E107:E111">
    <cfRule type="expression" dxfId="2050" priority="25" stopIfTrue="1">
      <formula>OR(RIGHT($A107,2)="00",LEFT($B107,5)="Total")</formula>
    </cfRule>
  </conditionalFormatting>
  <conditionalFormatting sqref="E107:E111">
    <cfRule type="expression" dxfId="2049" priority="24" stopIfTrue="1">
      <formula>OR(RIGHT(#REF!,2)="00",LEFT($B107,5)="Total")</formula>
    </cfRule>
  </conditionalFormatting>
  <conditionalFormatting sqref="E107:E111">
    <cfRule type="expression" dxfId="2048" priority="23" stopIfTrue="1">
      <formula>OR(RIGHT($A107,2)="00",LEFT($B107,5)="Total")</formula>
    </cfRule>
  </conditionalFormatting>
  <conditionalFormatting sqref="E107:E111">
    <cfRule type="expression" dxfId="2047" priority="22" stopIfTrue="1">
      <formula>OR(RIGHT(#REF!,2)="00",LEFT($B107,5)="Total")</formula>
    </cfRule>
  </conditionalFormatting>
  <conditionalFormatting sqref="E107:E111">
    <cfRule type="expression" dxfId="2046" priority="21" stopIfTrue="1">
      <formula>OR(RIGHT($A107,2)="00",LEFT($B107,5)="Total")</formula>
    </cfRule>
  </conditionalFormatting>
  <conditionalFormatting sqref="E107:E111">
    <cfRule type="expression" dxfId="2045" priority="20" stopIfTrue="1">
      <formula>OR(RIGHT(#REF!,2)="00",LEFT($B107,5)="Total")</formula>
    </cfRule>
  </conditionalFormatting>
  <conditionalFormatting sqref="E107:E111">
    <cfRule type="expression" dxfId="2044" priority="19" stopIfTrue="1">
      <formula>OR(RIGHT($A107,2)="00",LEFT($B107,5)="Total")</formula>
    </cfRule>
  </conditionalFormatting>
  <conditionalFormatting sqref="E107:E111">
    <cfRule type="expression" dxfId="2043" priority="18" stopIfTrue="1">
      <formula>OR(RIGHT(#REF!,2)="00",LEFT($B107,5)="Total")</formula>
    </cfRule>
  </conditionalFormatting>
  <conditionalFormatting sqref="E107:E111">
    <cfRule type="expression" dxfId="2042" priority="17" stopIfTrue="1">
      <formula>OR(RIGHT($A107,2)="00",LEFT($B107,5)="Total")</formula>
    </cfRule>
  </conditionalFormatting>
  <conditionalFormatting sqref="E107:E111">
    <cfRule type="expression" dxfId="2041" priority="16" stopIfTrue="1">
      <formula>OR(RIGHT(#REF!,2)="00",LEFT($B107,5)="Total")</formula>
    </cfRule>
  </conditionalFormatting>
  <conditionalFormatting sqref="E107:E111">
    <cfRule type="expression" dxfId="2040" priority="15" stopIfTrue="1">
      <formula>OR(RIGHT($A107,2)="00",LEFT($B107,5)="Total")</formula>
    </cfRule>
  </conditionalFormatting>
  <conditionalFormatting sqref="E107:E111">
    <cfRule type="expression" dxfId="2039" priority="14" stopIfTrue="1">
      <formula>OR(RIGHT(#REF!,2)="00",LEFT($B107,5)="Total")</formula>
    </cfRule>
  </conditionalFormatting>
  <conditionalFormatting sqref="E107:E111">
    <cfRule type="expression" dxfId="2038" priority="13" stopIfTrue="1">
      <formula>OR(RIGHT($A107,2)="00",LEFT($B107,5)="Total")</formula>
    </cfRule>
  </conditionalFormatting>
  <conditionalFormatting sqref="E107:E111">
    <cfRule type="expression" dxfId="2037" priority="12" stopIfTrue="1">
      <formula>OR(RIGHT(#REF!,2)="00",LEFT($B107,5)="Total")</formula>
    </cfRule>
  </conditionalFormatting>
  <conditionalFormatting sqref="E107:E111">
    <cfRule type="expression" dxfId="2036" priority="11" stopIfTrue="1">
      <formula>OR(RIGHT($A107,2)="00",LEFT($B107,5)="Total")</formula>
    </cfRule>
  </conditionalFormatting>
  <conditionalFormatting sqref="E107:E111">
    <cfRule type="expression" dxfId="2035" priority="10" stopIfTrue="1">
      <formula>OR(RIGHT(#REF!,2)="00",LEFT($B107,5)="Total")</formula>
    </cfRule>
  </conditionalFormatting>
  <conditionalFormatting sqref="E107:E111">
    <cfRule type="expression" dxfId="2034" priority="9" stopIfTrue="1">
      <formula>OR(RIGHT($A107,2)="00",LEFT($B107,5)="Total")</formula>
    </cfRule>
  </conditionalFormatting>
  <conditionalFormatting sqref="E107:E111">
    <cfRule type="expression" dxfId="2033" priority="8" stopIfTrue="1">
      <formula>OR(RIGHT(#REF!,2)="00",LEFT($B107,5)="Total")</formula>
    </cfRule>
  </conditionalFormatting>
  <conditionalFormatting sqref="E107:E111">
    <cfRule type="expression" dxfId="2032" priority="7" stopIfTrue="1">
      <formula>OR(RIGHT($A107,2)="00",LEFT($B107,5)="Total")</formula>
    </cfRule>
  </conditionalFormatting>
  <conditionalFormatting sqref="E107:E111">
    <cfRule type="expression" dxfId="2031" priority="6" stopIfTrue="1">
      <formula>OR(RIGHT(#REF!,2)="00",LEFT($B107,5)="Total")</formula>
    </cfRule>
  </conditionalFormatting>
  <conditionalFormatting sqref="E107:E111">
    <cfRule type="expression" dxfId="2030" priority="5" stopIfTrue="1">
      <formula>OR(RIGHT($A107,2)="00",LEFT($B107,5)="Total")</formula>
    </cfRule>
  </conditionalFormatting>
  <conditionalFormatting sqref="E107:E111">
    <cfRule type="expression" dxfId="2029" priority="4" stopIfTrue="1">
      <formula>OR(RIGHT(#REF!,2)="00",LEFT($B107,5)="Total")</formula>
    </cfRule>
  </conditionalFormatting>
  <conditionalFormatting sqref="E107:E111">
    <cfRule type="expression" dxfId="2028" priority="3" stopIfTrue="1">
      <formula>OR(RIGHT($A107,2)="00",LEFT($B107,5)="Total")</formula>
    </cfRule>
  </conditionalFormatting>
  <conditionalFormatting sqref="E107:E111">
    <cfRule type="expression" dxfId="2027" priority="2" stopIfTrue="1">
      <formula>OR(RIGHT(#REF!,2)="00",LEFT($B107,5)="Total")</formula>
    </cfRule>
  </conditionalFormatting>
  <conditionalFormatting sqref="E107:E111">
    <cfRule type="expression" dxfId="2026" priority="1" stopIfTrue="1">
      <formula>OR(RIGHT($A107,2)="00",LEFT($B107,5)="Total")</formula>
    </cfRule>
  </conditionalFormatting>
  <printOptions horizontalCentered="1"/>
  <pageMargins left="0.51181102362204722" right="0.51181102362204722" top="0.98425196850393704" bottom="0.78740157480314965" header="0.31496062992125984" footer="0.31496062992125984"/>
  <pageSetup paperSize="9" scale="65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view="pageBreakPreview" zoomScale="106" zoomScaleNormal="100" zoomScaleSheetLayoutView="106" workbookViewId="0">
      <selection activeCell="G40" sqref="G40"/>
    </sheetView>
  </sheetViews>
  <sheetFormatPr defaultRowHeight="12.75"/>
  <cols>
    <col min="1" max="1" width="9.140625" style="14"/>
    <col min="2" max="2" width="27.5703125" style="14" customWidth="1"/>
    <col min="3" max="6" width="9.140625" style="14"/>
    <col min="7" max="7" width="14.42578125" style="14" customWidth="1"/>
    <col min="8" max="10" width="9.140625" style="14"/>
    <col min="11" max="11" width="8.28515625" style="14" customWidth="1"/>
    <col min="12" max="16384" width="9.140625" style="14"/>
  </cols>
  <sheetData>
    <row r="1" spans="1:14" s="7" customFormat="1" ht="12.75" customHeight="1">
      <c r="A1" s="256" t="s">
        <v>25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8"/>
    </row>
    <row r="2" spans="1:14" s="7" customFormat="1" ht="12.75" customHeight="1">
      <c r="A2" s="256" t="s">
        <v>26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8"/>
    </row>
    <row r="3" spans="1:14" s="7" customFormat="1" ht="12.75" customHeight="1">
      <c r="A3" s="256" t="s">
        <v>464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8"/>
    </row>
    <row r="4" spans="1:14">
      <c r="A4" s="52"/>
      <c r="B4" s="3"/>
      <c r="C4" s="3"/>
      <c r="D4" s="46"/>
      <c r="E4" s="46"/>
      <c r="F4" s="53"/>
      <c r="G4" s="54"/>
      <c r="H4" s="54"/>
      <c r="I4" s="54"/>
      <c r="J4" s="54"/>
      <c r="K4" s="54"/>
      <c r="L4" s="54"/>
      <c r="M4" s="54"/>
      <c r="N4" s="55"/>
    </row>
    <row r="5" spans="1:14" ht="31.5" customHeight="1">
      <c r="A5" s="246" t="str">
        <f>Planilha!A5</f>
        <v>OBJETO: EXECUÇÃO DE OBRAS E SERVIÇOS DE ENGENHARIA RELATIVOS À CONSTRUÇÃO DE 01 (UMA) PRAÇA NO POVOADO DE GAMELEIRA - Item I, NA ZONA RURAL DO MUNICÍPIO DE BARRO ALTO/BA, ÁREA DE ATUAÇÃO DA 2ª SUPERINTENDÊNCIA REGIONAL DA CODEVASF, NO ESTADO DA BAHIA.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8"/>
    </row>
    <row r="6" spans="1:14">
      <c r="A6" s="40"/>
      <c r="B6" s="41"/>
      <c r="C6" s="41"/>
      <c r="D6" s="42"/>
      <c r="E6" s="12"/>
      <c r="F6" s="11"/>
      <c r="G6" s="11"/>
      <c r="H6" s="11"/>
      <c r="I6" s="11"/>
      <c r="J6" s="54"/>
      <c r="K6" s="54"/>
      <c r="L6" s="54"/>
      <c r="M6" s="54"/>
      <c r="N6" s="55"/>
    </row>
    <row r="7" spans="1:14" ht="26.25" customHeight="1">
      <c r="A7" s="265" t="s">
        <v>16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7"/>
    </row>
    <row r="8" spans="1:14" ht="12.75" customHeight="1">
      <c r="A8" s="265"/>
      <c r="B8" s="266"/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6"/>
      <c r="N8" s="267"/>
    </row>
    <row r="9" spans="1:14">
      <c r="A9" s="56"/>
      <c r="B9" s="15"/>
      <c r="C9" s="15"/>
      <c r="D9" s="15"/>
      <c r="E9" s="57"/>
      <c r="F9" s="53"/>
      <c r="G9" s="54"/>
      <c r="H9" s="54"/>
      <c r="I9" s="54"/>
      <c r="J9" s="54"/>
      <c r="K9" s="54"/>
      <c r="L9" s="54"/>
      <c r="M9" s="54"/>
      <c r="N9" s="55"/>
    </row>
    <row r="10" spans="1:14" ht="20.25">
      <c r="A10" s="262"/>
      <c r="B10" s="263"/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4"/>
    </row>
    <row r="11" spans="1:14" ht="23.25">
      <c r="A11" s="58"/>
      <c r="B11" s="16"/>
      <c r="C11" s="16"/>
      <c r="D11" s="16"/>
      <c r="E11" s="16"/>
      <c r="F11" s="16"/>
      <c r="G11" s="54"/>
      <c r="H11" s="54"/>
      <c r="I11" s="54"/>
      <c r="J11" s="54"/>
      <c r="K11" s="54"/>
      <c r="L11" s="54"/>
      <c r="M11" s="54"/>
      <c r="N11" s="55"/>
    </row>
    <row r="12" spans="1:14">
      <c r="A12" s="59" t="s">
        <v>17</v>
      </c>
      <c r="B12" s="17"/>
      <c r="C12" s="18" t="s">
        <v>157</v>
      </c>
      <c r="D12" s="17"/>
      <c r="E12" s="19"/>
      <c r="F12" s="19"/>
      <c r="G12" s="54"/>
      <c r="H12" s="54"/>
      <c r="I12" s="54"/>
      <c r="J12" s="54"/>
      <c r="K12" s="54"/>
      <c r="L12" s="54"/>
      <c r="M12" s="54"/>
      <c r="N12" s="55"/>
    </row>
    <row r="13" spans="1:14">
      <c r="A13" s="60" t="s">
        <v>18</v>
      </c>
      <c r="B13" s="61"/>
      <c r="C13" s="261" t="s">
        <v>979</v>
      </c>
      <c r="D13" s="261"/>
      <c r="E13" s="261"/>
      <c r="F13" s="261"/>
      <c r="G13" s="261"/>
      <c r="H13" s="261"/>
      <c r="I13" s="261"/>
      <c r="J13" s="261"/>
      <c r="K13" s="261"/>
      <c r="L13" s="54"/>
      <c r="M13" s="54"/>
      <c r="N13" s="55"/>
    </row>
    <row r="14" spans="1:14">
      <c r="A14" s="60" t="s">
        <v>980</v>
      </c>
      <c r="B14" s="61"/>
      <c r="C14" s="161">
        <v>63.8</v>
      </c>
      <c r="D14" s="61" t="s">
        <v>19</v>
      </c>
      <c r="E14" s="54"/>
      <c r="F14" s="54"/>
      <c r="G14" s="54"/>
      <c r="H14" s="54"/>
      <c r="I14" s="54"/>
      <c r="J14" s="54"/>
      <c r="K14" s="54"/>
      <c r="L14" s="54"/>
      <c r="M14" s="54"/>
      <c r="N14" s="55"/>
    </row>
    <row r="15" spans="1:14">
      <c r="A15" s="60" t="s">
        <v>1000</v>
      </c>
      <c r="B15" s="61"/>
      <c r="C15" s="161">
        <v>45</v>
      </c>
      <c r="D15" s="61"/>
      <c r="E15" s="54"/>
      <c r="F15" s="54"/>
      <c r="G15" s="54"/>
      <c r="H15" s="54"/>
      <c r="I15" s="54"/>
      <c r="J15" s="54"/>
      <c r="K15" s="54"/>
      <c r="L15" s="54"/>
      <c r="M15" s="54"/>
      <c r="N15" s="55"/>
    </row>
    <row r="16" spans="1:14">
      <c r="A16" s="60"/>
      <c r="B16" s="61"/>
      <c r="C16" s="171"/>
      <c r="D16" s="61"/>
      <c r="E16" s="54"/>
      <c r="F16" s="54"/>
      <c r="G16" s="54"/>
      <c r="H16" s="54"/>
      <c r="I16" s="54"/>
      <c r="J16" s="54"/>
      <c r="K16" s="54"/>
      <c r="L16" s="54"/>
      <c r="M16" s="54"/>
      <c r="N16" s="55"/>
    </row>
    <row r="17" spans="1:14">
      <c r="A17" s="60" t="s">
        <v>20</v>
      </c>
      <c r="B17" s="61"/>
      <c r="C17" s="20">
        <f>SUM(C14:C16)</f>
        <v>108.8</v>
      </c>
      <c r="D17" s="61" t="s">
        <v>19</v>
      </c>
      <c r="E17" s="54"/>
      <c r="F17" s="54"/>
      <c r="G17" s="54"/>
      <c r="H17" s="54"/>
      <c r="I17" s="54"/>
      <c r="J17" s="54"/>
      <c r="K17" s="54"/>
      <c r="L17" s="54"/>
      <c r="M17" s="54"/>
      <c r="N17" s="55"/>
    </row>
    <row r="18" spans="1:14">
      <c r="A18" s="60"/>
      <c r="B18" s="61"/>
      <c r="C18" s="61"/>
      <c r="D18" s="61"/>
      <c r="E18" s="54"/>
      <c r="F18" s="54"/>
      <c r="G18" s="54"/>
      <c r="H18" s="54"/>
      <c r="I18" s="54"/>
      <c r="J18" s="54"/>
      <c r="K18" s="54"/>
      <c r="L18" s="54"/>
      <c r="M18" s="54"/>
      <c r="N18" s="55"/>
    </row>
    <row r="19" spans="1:14">
      <c r="A19" s="60" t="s">
        <v>21</v>
      </c>
      <c r="B19" s="61"/>
      <c r="C19" s="61"/>
      <c r="D19" s="61"/>
      <c r="E19" s="61" t="s">
        <v>995</v>
      </c>
      <c r="F19" s="61"/>
      <c r="G19" s="61"/>
      <c r="H19" s="161">
        <v>13.03</v>
      </c>
      <c r="I19" s="61" t="s">
        <v>22</v>
      </c>
      <c r="J19" s="54"/>
      <c r="K19" s="54"/>
      <c r="L19" s="54"/>
      <c r="M19" s="54"/>
      <c r="N19" s="55"/>
    </row>
    <row r="20" spans="1:14">
      <c r="A20" s="63"/>
      <c r="B20" s="54"/>
      <c r="C20" s="54"/>
      <c r="D20" s="54"/>
      <c r="E20" s="61"/>
      <c r="F20" s="61"/>
      <c r="G20" s="61"/>
      <c r="H20" s="62"/>
      <c r="I20" s="61"/>
      <c r="J20" s="54"/>
      <c r="K20" s="54"/>
      <c r="L20" s="54"/>
      <c r="M20" s="54"/>
      <c r="N20" s="55"/>
    </row>
    <row r="21" spans="1:14">
      <c r="A21" s="63"/>
      <c r="B21" s="54"/>
      <c r="C21" s="54"/>
      <c r="D21" s="54"/>
      <c r="E21" s="64" t="s">
        <v>12</v>
      </c>
      <c r="F21" s="61"/>
      <c r="G21" s="61"/>
      <c r="H21" s="20">
        <f>SUM(H19:H19)</f>
        <v>13.03</v>
      </c>
      <c r="I21" s="61" t="s">
        <v>22</v>
      </c>
      <c r="J21" s="54"/>
      <c r="K21" s="54"/>
      <c r="L21" s="54"/>
      <c r="M21" s="54"/>
      <c r="N21" s="65"/>
    </row>
    <row r="22" spans="1:14">
      <c r="A22" s="63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5"/>
    </row>
    <row r="23" spans="1:14" ht="13.5" thickBot="1">
      <c r="A23" s="63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5"/>
    </row>
    <row r="24" spans="1:14" ht="16.5" thickBot="1">
      <c r="A24" s="66" t="str">
        <f>"Momento de transporte  =  "&amp;TEXT(H21,"0,00")&amp;"  x  "&amp;TEXT(C17,"0,00")&amp;"            =&gt;"</f>
        <v>Momento de transporte  =  13,03  x  108,80            =&gt;</v>
      </c>
      <c r="B24" s="67"/>
      <c r="C24" s="67"/>
      <c r="D24" s="67"/>
      <c r="E24" s="67"/>
      <c r="F24" s="259">
        <f>ROUND(C17*H21,2)</f>
        <v>1417.66</v>
      </c>
      <c r="G24" s="260"/>
      <c r="H24" s="68" t="s">
        <v>23</v>
      </c>
      <c r="I24" s="67"/>
      <c r="J24" s="67"/>
      <c r="K24" s="67"/>
      <c r="L24" s="67"/>
      <c r="M24" s="67"/>
      <c r="N24" s="69"/>
    </row>
  </sheetData>
  <mergeCells count="8">
    <mergeCell ref="A1:N1"/>
    <mergeCell ref="A2:N2"/>
    <mergeCell ref="A3:N3"/>
    <mergeCell ref="F24:G24"/>
    <mergeCell ref="C13:K13"/>
    <mergeCell ref="A5:N5"/>
    <mergeCell ref="A10:N10"/>
    <mergeCell ref="A7:N8"/>
  </mergeCells>
  <printOptions horizontalCentered="1"/>
  <pageMargins left="0.51181102362204722" right="0.51181102362204722" top="0.78740157480314965" bottom="0.78740157480314965" header="0.31496062992125984" footer="0.31496062992125984"/>
  <pageSetup scale="8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workbookViewId="0">
      <selection activeCell="J26" sqref="J26"/>
    </sheetView>
  </sheetViews>
  <sheetFormatPr defaultRowHeight="12.75"/>
  <cols>
    <col min="1" max="2" width="13.28515625" customWidth="1"/>
    <col min="3" max="3" width="52.7109375" customWidth="1"/>
    <col min="5" max="5" width="17.28515625" customWidth="1"/>
    <col min="6" max="6" width="19.7109375" customWidth="1"/>
    <col min="7" max="7" width="16.42578125" customWidth="1"/>
  </cols>
  <sheetData>
    <row r="1" spans="1:7">
      <c r="A1" s="177"/>
      <c r="B1" s="178"/>
      <c r="C1" s="271" t="s">
        <v>1007</v>
      </c>
      <c r="D1" s="272"/>
      <c r="E1" s="272"/>
      <c r="F1" s="272"/>
      <c r="G1" s="273"/>
    </row>
    <row r="2" spans="1:7">
      <c r="A2" s="133"/>
      <c r="B2" s="10"/>
      <c r="C2" s="274" t="s">
        <v>1008</v>
      </c>
      <c r="D2" s="275"/>
      <c r="E2" s="275"/>
      <c r="F2" s="275"/>
      <c r="G2" s="276"/>
    </row>
    <row r="3" spans="1:7">
      <c r="A3" s="133"/>
      <c r="B3" s="10"/>
      <c r="C3" s="274" t="s">
        <v>1009</v>
      </c>
      <c r="D3" s="275"/>
      <c r="E3" s="275"/>
      <c r="F3" s="275"/>
      <c r="G3" s="276"/>
    </row>
    <row r="4" spans="1:7">
      <c r="A4" s="133"/>
      <c r="B4" s="10"/>
      <c r="C4" s="10"/>
      <c r="D4" s="10"/>
      <c r="E4" s="10"/>
      <c r="F4" s="10"/>
      <c r="G4" s="179"/>
    </row>
    <row r="5" spans="1:7" ht="15.75">
      <c r="A5" s="277" t="s">
        <v>32</v>
      </c>
      <c r="B5" s="278"/>
      <c r="C5" s="278"/>
      <c r="D5" s="278"/>
      <c r="E5" s="278"/>
      <c r="F5" s="278"/>
      <c r="G5" s="279"/>
    </row>
    <row r="6" spans="1:7" ht="15.75">
      <c r="A6" s="180"/>
      <c r="B6" s="181"/>
      <c r="C6" s="181"/>
      <c r="D6" s="181"/>
      <c r="E6" s="181"/>
      <c r="F6" s="181"/>
      <c r="G6" s="182"/>
    </row>
    <row r="7" spans="1:7" ht="36" customHeight="1">
      <c r="A7" s="280" t="str">
        <f>Planilha!A5</f>
        <v>OBJETO: EXECUÇÃO DE OBRAS E SERVIÇOS DE ENGENHARIA RELATIVOS À CONSTRUÇÃO DE 01 (UMA) PRAÇA NO POVOADO DE GAMELEIRA - Item I, NA ZONA RURAL DO MUNICÍPIO DE BARRO ALTO/BA, ÁREA DE ATUAÇÃO DA 2ª SUPERINTENDÊNCIA REGIONAL DA CODEVASF, NO ESTADO DA BAHIA.</v>
      </c>
      <c r="B7" s="229"/>
      <c r="C7" s="229"/>
      <c r="D7" s="229"/>
      <c r="E7" s="229"/>
      <c r="F7" s="229"/>
      <c r="G7" s="281"/>
    </row>
    <row r="8" spans="1:7" ht="16.5" thickBot="1">
      <c r="A8" s="180"/>
      <c r="B8" s="181"/>
      <c r="C8" s="181"/>
      <c r="D8" s="181"/>
      <c r="E8" s="181"/>
      <c r="F8" s="181"/>
      <c r="G8" s="182"/>
    </row>
    <row r="9" spans="1:7" ht="21.95" customHeight="1" thickTop="1">
      <c r="A9" s="133"/>
      <c r="B9" s="181"/>
      <c r="C9" s="181"/>
      <c r="D9" s="10"/>
      <c r="E9" s="282" t="s">
        <v>33</v>
      </c>
      <c r="F9" s="283"/>
      <c r="G9" s="183">
        <v>28.82</v>
      </c>
    </row>
    <row r="10" spans="1:7" ht="21.95" customHeight="1">
      <c r="A10" s="133"/>
      <c r="B10" s="181"/>
      <c r="C10" s="181"/>
      <c r="D10" s="10"/>
      <c r="E10" s="284" t="s">
        <v>34</v>
      </c>
      <c r="F10" s="285"/>
      <c r="G10" s="184">
        <v>88.28</v>
      </c>
    </row>
    <row r="11" spans="1:7" ht="21.95" customHeight="1" thickBot="1">
      <c r="A11" s="133"/>
      <c r="B11" s="181"/>
      <c r="C11" s="181"/>
      <c r="D11" s="10"/>
      <c r="E11" s="286" t="s">
        <v>529</v>
      </c>
      <c r="F11" s="287"/>
      <c r="G11" s="288"/>
    </row>
    <row r="12" spans="1:7" ht="15" customHeight="1" thickTop="1">
      <c r="A12" s="133"/>
      <c r="B12" s="10"/>
      <c r="C12" s="10"/>
      <c r="D12" s="10"/>
      <c r="E12" s="10"/>
      <c r="F12" s="10"/>
      <c r="G12" s="179"/>
    </row>
    <row r="13" spans="1:7" ht="35.25" customHeight="1">
      <c r="A13" s="114" t="s">
        <v>471</v>
      </c>
      <c r="B13" s="114" t="s">
        <v>406</v>
      </c>
      <c r="C13" s="115" t="s">
        <v>84</v>
      </c>
      <c r="D13" s="114" t="s">
        <v>85</v>
      </c>
      <c r="E13" s="116" t="s">
        <v>86</v>
      </c>
      <c r="F13" s="116" t="s">
        <v>35</v>
      </c>
      <c r="G13" s="116" t="s">
        <v>36</v>
      </c>
    </row>
    <row r="14" spans="1:7" ht="27" customHeight="1">
      <c r="A14" s="33" t="s">
        <v>38</v>
      </c>
      <c r="B14" s="33">
        <v>90780</v>
      </c>
      <c r="C14" s="34" t="s">
        <v>640</v>
      </c>
      <c r="D14" s="33" t="s">
        <v>42</v>
      </c>
      <c r="E14" s="35">
        <v>120</v>
      </c>
      <c r="F14" s="113">
        <v>33.799999999999997</v>
      </c>
      <c r="G14" s="36">
        <f>ROUND(E14*F14,2)</f>
        <v>4056</v>
      </c>
    </row>
    <row r="15" spans="1:7" ht="27" customHeight="1">
      <c r="A15" s="33" t="s">
        <v>38</v>
      </c>
      <c r="B15" s="33">
        <v>90777</v>
      </c>
      <c r="C15" s="34" t="s">
        <v>87</v>
      </c>
      <c r="D15" s="33" t="s">
        <v>42</v>
      </c>
      <c r="E15" s="35">
        <v>16</v>
      </c>
      <c r="F15" s="113">
        <v>74.11</v>
      </c>
      <c r="G15" s="36">
        <f>ROUND(E15*F15,2)</f>
        <v>1185.76</v>
      </c>
    </row>
    <row r="16" spans="1:7" ht="21.95" customHeight="1">
      <c r="A16" s="133"/>
      <c r="B16" s="10"/>
      <c r="C16" s="10"/>
      <c r="D16" s="268" t="s">
        <v>40</v>
      </c>
      <c r="E16" s="269"/>
      <c r="F16" s="270"/>
      <c r="G16" s="96">
        <f>SUM(G14:G15)</f>
        <v>5241.76</v>
      </c>
    </row>
    <row r="17" spans="1:7" ht="21.95" customHeight="1">
      <c r="A17" s="133"/>
      <c r="B17" s="10"/>
      <c r="C17" s="10"/>
      <c r="D17" s="268" t="s">
        <v>1020</v>
      </c>
      <c r="E17" s="269"/>
      <c r="F17" s="270"/>
      <c r="G17" s="76">
        <f>ROUND(G16*3,2)</f>
        <v>15725.28</v>
      </c>
    </row>
    <row r="18" spans="1:7" ht="21.95" customHeight="1">
      <c r="A18" s="133"/>
      <c r="B18" s="10"/>
      <c r="C18" s="10"/>
      <c r="D18" s="268" t="s">
        <v>88</v>
      </c>
      <c r="E18" s="269"/>
      <c r="F18" s="270"/>
      <c r="G18" s="96">
        <f>ROUND(G17/100,2)</f>
        <v>157.25</v>
      </c>
    </row>
    <row r="19" spans="1:7" ht="21.95" customHeight="1">
      <c r="A19" s="133"/>
      <c r="B19" s="10"/>
      <c r="C19" s="10"/>
      <c r="D19" s="268" t="str">
        <f>"BDI ( " &amp;TEXT($G$9,"0,00") &amp;" ) %:"</f>
        <v>BDI ( 28,82 ) %:</v>
      </c>
      <c r="E19" s="269"/>
      <c r="F19" s="270"/>
      <c r="G19" s="37">
        <f>ROUND(G18*($G$9/100),2)</f>
        <v>45.32</v>
      </c>
    </row>
    <row r="20" spans="1:7" ht="21.95" customHeight="1">
      <c r="A20" s="133"/>
      <c r="B20" s="10"/>
      <c r="C20" s="10"/>
      <c r="D20" s="268" t="s">
        <v>41</v>
      </c>
      <c r="E20" s="269"/>
      <c r="F20" s="270"/>
      <c r="G20" s="111">
        <f>ROUND(SUM(G18:G19),2)</f>
        <v>202.57</v>
      </c>
    </row>
    <row r="21" spans="1:7" ht="21.95" customHeight="1">
      <c r="A21" s="133"/>
      <c r="B21" s="10"/>
      <c r="C21" s="10"/>
      <c r="D21" s="10"/>
      <c r="E21" s="10"/>
      <c r="F21" s="10"/>
      <c r="G21" s="179"/>
    </row>
    <row r="22" spans="1:7" ht="52.5" customHeight="1">
      <c r="A22" s="114" t="s">
        <v>662</v>
      </c>
      <c r="B22" s="114">
        <v>93208</v>
      </c>
      <c r="C22" s="115" t="s">
        <v>530</v>
      </c>
      <c r="D22" s="114" t="s">
        <v>98</v>
      </c>
      <c r="E22" s="116" t="s">
        <v>86</v>
      </c>
      <c r="F22" s="116" t="s">
        <v>35</v>
      </c>
      <c r="G22" s="116" t="s">
        <v>36</v>
      </c>
    </row>
    <row r="23" spans="1:7" ht="27" customHeight="1">
      <c r="A23" s="33" t="s">
        <v>37</v>
      </c>
      <c r="B23" s="33">
        <v>4513</v>
      </c>
      <c r="C23" s="34" t="s">
        <v>531</v>
      </c>
      <c r="D23" s="33" t="s">
        <v>100</v>
      </c>
      <c r="E23" s="79" t="s">
        <v>532</v>
      </c>
      <c r="F23" s="95">
        <v>1.1599999999999999</v>
      </c>
      <c r="G23" s="36">
        <f>ROUND(E23*F23,2)</f>
        <v>4.04</v>
      </c>
    </row>
    <row r="24" spans="1:7" ht="27" customHeight="1">
      <c r="A24" s="33" t="s">
        <v>37</v>
      </c>
      <c r="B24" s="33">
        <v>6193</v>
      </c>
      <c r="C24" s="34" t="s">
        <v>533</v>
      </c>
      <c r="D24" s="33" t="s">
        <v>100</v>
      </c>
      <c r="E24" s="79" t="s">
        <v>534</v>
      </c>
      <c r="F24" s="95">
        <v>12.8</v>
      </c>
      <c r="G24" s="36">
        <f t="shared" ref="G24:G64" si="0">ROUND(E24*F24,2)</f>
        <v>50.14</v>
      </c>
    </row>
    <row r="25" spans="1:7" ht="34.5" customHeight="1">
      <c r="A25" s="33" t="s">
        <v>37</v>
      </c>
      <c r="B25" s="33" t="s">
        <v>535</v>
      </c>
      <c r="C25" s="34" t="s">
        <v>101</v>
      </c>
      <c r="D25" s="33" t="s">
        <v>75</v>
      </c>
      <c r="E25" s="79" t="s">
        <v>536</v>
      </c>
      <c r="F25" s="95">
        <v>157.5</v>
      </c>
      <c r="G25" s="36">
        <f t="shared" si="0"/>
        <v>3.97</v>
      </c>
    </row>
    <row r="26" spans="1:7" ht="34.5" customHeight="1">
      <c r="A26" s="33" t="s">
        <v>37</v>
      </c>
      <c r="B26" s="33" t="s">
        <v>537</v>
      </c>
      <c r="C26" s="34" t="s">
        <v>102</v>
      </c>
      <c r="D26" s="33" t="s">
        <v>75</v>
      </c>
      <c r="E26" s="79" t="s">
        <v>536</v>
      </c>
      <c r="F26" s="95">
        <v>152.30000000000001</v>
      </c>
      <c r="G26" s="36">
        <f t="shared" si="0"/>
        <v>3.84</v>
      </c>
    </row>
    <row r="27" spans="1:7" ht="39" customHeight="1">
      <c r="A27" s="33" t="s">
        <v>37</v>
      </c>
      <c r="B27" s="33" t="s">
        <v>538</v>
      </c>
      <c r="C27" s="34" t="s">
        <v>539</v>
      </c>
      <c r="D27" s="33" t="s">
        <v>75</v>
      </c>
      <c r="E27" s="79" t="s">
        <v>536</v>
      </c>
      <c r="F27" s="95">
        <v>8.34</v>
      </c>
      <c r="G27" s="36">
        <f t="shared" si="0"/>
        <v>0.21</v>
      </c>
    </row>
    <row r="28" spans="1:7" ht="36">
      <c r="A28" s="33" t="s">
        <v>37</v>
      </c>
      <c r="B28" s="33" t="s">
        <v>540</v>
      </c>
      <c r="C28" s="34" t="s">
        <v>103</v>
      </c>
      <c r="D28" s="33" t="s">
        <v>98</v>
      </c>
      <c r="E28" s="79" t="s">
        <v>136</v>
      </c>
      <c r="F28" s="95">
        <v>45.23</v>
      </c>
      <c r="G28" s="36">
        <f t="shared" si="0"/>
        <v>45.23</v>
      </c>
    </row>
    <row r="29" spans="1:7" ht="27" customHeight="1">
      <c r="A29" s="33" t="s">
        <v>38</v>
      </c>
      <c r="B29" s="33" t="s">
        <v>104</v>
      </c>
      <c r="C29" s="34" t="s">
        <v>105</v>
      </c>
      <c r="D29" s="33" t="s">
        <v>98</v>
      </c>
      <c r="E29" s="79" t="s">
        <v>541</v>
      </c>
      <c r="F29" s="95">
        <v>399.37</v>
      </c>
      <c r="G29" s="36">
        <f t="shared" si="0"/>
        <v>25.32</v>
      </c>
    </row>
    <row r="30" spans="1:7" ht="36">
      <c r="A30" s="33" t="s">
        <v>38</v>
      </c>
      <c r="B30" s="33" t="s">
        <v>107</v>
      </c>
      <c r="C30" s="34" t="s">
        <v>108</v>
      </c>
      <c r="D30" s="33" t="s">
        <v>75</v>
      </c>
      <c r="E30" s="79" t="s">
        <v>542</v>
      </c>
      <c r="F30" s="95">
        <v>13.17</v>
      </c>
      <c r="G30" s="36">
        <f t="shared" si="0"/>
        <v>0.66</v>
      </c>
    </row>
    <row r="31" spans="1:7" ht="27" customHeight="1">
      <c r="A31" s="33" t="s">
        <v>38</v>
      </c>
      <c r="B31" s="33" t="s">
        <v>543</v>
      </c>
      <c r="C31" s="34" t="s">
        <v>109</v>
      </c>
      <c r="D31" s="33" t="s">
        <v>39</v>
      </c>
      <c r="E31" s="79" t="s">
        <v>544</v>
      </c>
      <c r="F31" s="95">
        <v>263.89999999999998</v>
      </c>
      <c r="G31" s="36">
        <f t="shared" si="0"/>
        <v>7.1</v>
      </c>
    </row>
    <row r="32" spans="1:7" ht="48">
      <c r="A32" s="33" t="s">
        <v>38</v>
      </c>
      <c r="B32" s="33" t="s">
        <v>545</v>
      </c>
      <c r="C32" s="34" t="s">
        <v>546</v>
      </c>
      <c r="D32" s="33" t="s">
        <v>75</v>
      </c>
      <c r="E32" s="79" t="s">
        <v>536</v>
      </c>
      <c r="F32" s="95">
        <v>57.06</v>
      </c>
      <c r="G32" s="36">
        <f t="shared" si="0"/>
        <v>1.44</v>
      </c>
    </row>
    <row r="33" spans="1:7" ht="27" customHeight="1">
      <c r="A33" s="33" t="s">
        <v>38</v>
      </c>
      <c r="B33" s="33" t="s">
        <v>142</v>
      </c>
      <c r="C33" s="34" t="s">
        <v>143</v>
      </c>
      <c r="D33" s="33" t="s">
        <v>42</v>
      </c>
      <c r="E33" s="79" t="s">
        <v>547</v>
      </c>
      <c r="F33" s="95">
        <v>19.45</v>
      </c>
      <c r="G33" s="36">
        <f t="shared" si="0"/>
        <v>19.05</v>
      </c>
    </row>
    <row r="34" spans="1:7" ht="27" customHeight="1">
      <c r="A34" s="33" t="s">
        <v>38</v>
      </c>
      <c r="B34" s="33" t="s">
        <v>548</v>
      </c>
      <c r="C34" s="34" t="s">
        <v>110</v>
      </c>
      <c r="D34" s="33" t="s">
        <v>98</v>
      </c>
      <c r="E34" s="79" t="s">
        <v>549</v>
      </c>
      <c r="F34" s="95">
        <v>7.19</v>
      </c>
      <c r="G34" s="36">
        <f t="shared" si="0"/>
        <v>26.93</v>
      </c>
    </row>
    <row r="35" spans="1:7" ht="60">
      <c r="A35" s="33" t="s">
        <v>38</v>
      </c>
      <c r="B35" s="33" t="s">
        <v>550</v>
      </c>
      <c r="C35" s="34" t="s">
        <v>111</v>
      </c>
      <c r="D35" s="33" t="s">
        <v>100</v>
      </c>
      <c r="E35" s="79" t="s">
        <v>551</v>
      </c>
      <c r="F35" s="95">
        <v>2.14</v>
      </c>
      <c r="G35" s="36">
        <f t="shared" si="0"/>
        <v>0.54</v>
      </c>
    </row>
    <row r="36" spans="1:7" ht="48">
      <c r="A36" s="33" t="s">
        <v>38</v>
      </c>
      <c r="B36" s="33" t="s">
        <v>552</v>
      </c>
      <c r="C36" s="34" t="s">
        <v>112</v>
      </c>
      <c r="D36" s="33" t="s">
        <v>100</v>
      </c>
      <c r="E36" s="79" t="s">
        <v>553</v>
      </c>
      <c r="F36" s="95">
        <v>1.08</v>
      </c>
      <c r="G36" s="36">
        <f t="shared" si="0"/>
        <v>0.24</v>
      </c>
    </row>
    <row r="37" spans="1:7" ht="48">
      <c r="A37" s="33" t="s">
        <v>38</v>
      </c>
      <c r="B37" s="33" t="s">
        <v>554</v>
      </c>
      <c r="C37" s="34" t="s">
        <v>113</v>
      </c>
      <c r="D37" s="33" t="s">
        <v>100</v>
      </c>
      <c r="E37" s="79" t="s">
        <v>551</v>
      </c>
      <c r="F37" s="95">
        <v>6.56</v>
      </c>
      <c r="G37" s="36">
        <f t="shared" si="0"/>
        <v>1.65</v>
      </c>
    </row>
    <row r="38" spans="1:7" ht="48">
      <c r="A38" s="33" t="s">
        <v>38</v>
      </c>
      <c r="B38" s="33" t="s">
        <v>555</v>
      </c>
      <c r="C38" s="34" t="s">
        <v>114</v>
      </c>
      <c r="D38" s="33" t="s">
        <v>100</v>
      </c>
      <c r="E38" s="79" t="s">
        <v>553</v>
      </c>
      <c r="F38" s="95">
        <v>7.48</v>
      </c>
      <c r="G38" s="36">
        <f t="shared" si="0"/>
        <v>1.69</v>
      </c>
    </row>
    <row r="39" spans="1:7" ht="48">
      <c r="A39" s="33" t="s">
        <v>38</v>
      </c>
      <c r="B39" s="33" t="s">
        <v>556</v>
      </c>
      <c r="C39" s="34" t="s">
        <v>115</v>
      </c>
      <c r="D39" s="33" t="s">
        <v>75</v>
      </c>
      <c r="E39" s="79" t="s">
        <v>557</v>
      </c>
      <c r="F39" s="95">
        <v>9.27</v>
      </c>
      <c r="G39" s="36">
        <f t="shared" si="0"/>
        <v>0.7</v>
      </c>
    </row>
    <row r="40" spans="1:7" ht="48">
      <c r="A40" s="33" t="s">
        <v>38</v>
      </c>
      <c r="B40" s="33" t="s">
        <v>558</v>
      </c>
      <c r="C40" s="34" t="s">
        <v>116</v>
      </c>
      <c r="D40" s="33" t="s">
        <v>100</v>
      </c>
      <c r="E40" s="79" t="s">
        <v>559</v>
      </c>
      <c r="F40" s="95">
        <v>1.6</v>
      </c>
      <c r="G40" s="36">
        <f t="shared" si="0"/>
        <v>1</v>
      </c>
    </row>
    <row r="41" spans="1:7" ht="48">
      <c r="A41" s="33" t="s">
        <v>38</v>
      </c>
      <c r="B41" s="33" t="s">
        <v>560</v>
      </c>
      <c r="C41" s="34" t="s">
        <v>117</v>
      </c>
      <c r="D41" s="33" t="s">
        <v>100</v>
      </c>
      <c r="E41" s="79" t="s">
        <v>561</v>
      </c>
      <c r="F41" s="95">
        <v>2.29</v>
      </c>
      <c r="G41" s="36">
        <f t="shared" si="0"/>
        <v>1.56</v>
      </c>
    </row>
    <row r="42" spans="1:7" ht="27" customHeight="1">
      <c r="A42" s="33" t="s">
        <v>38</v>
      </c>
      <c r="B42" s="33" t="s">
        <v>562</v>
      </c>
      <c r="C42" s="34" t="s">
        <v>119</v>
      </c>
      <c r="D42" s="33" t="s">
        <v>75</v>
      </c>
      <c r="E42" s="79" t="s">
        <v>273</v>
      </c>
      <c r="F42" s="95">
        <v>7.71</v>
      </c>
      <c r="G42" s="36">
        <f t="shared" si="0"/>
        <v>0.97</v>
      </c>
    </row>
    <row r="43" spans="1:7" ht="36">
      <c r="A43" s="33" t="s">
        <v>38</v>
      </c>
      <c r="B43" s="33" t="s">
        <v>563</v>
      </c>
      <c r="C43" s="34" t="s">
        <v>120</v>
      </c>
      <c r="D43" s="33" t="s">
        <v>75</v>
      </c>
      <c r="E43" s="79" t="s">
        <v>542</v>
      </c>
      <c r="F43" s="95">
        <v>20.53</v>
      </c>
      <c r="G43" s="36">
        <f t="shared" si="0"/>
        <v>1.03</v>
      </c>
    </row>
    <row r="44" spans="1:7" ht="48">
      <c r="A44" s="33" t="s">
        <v>38</v>
      </c>
      <c r="B44" s="33" t="s">
        <v>564</v>
      </c>
      <c r="C44" s="34" t="s">
        <v>565</v>
      </c>
      <c r="D44" s="33" t="s">
        <v>75</v>
      </c>
      <c r="E44" s="79" t="s">
        <v>536</v>
      </c>
      <c r="F44" s="95">
        <v>49.41</v>
      </c>
      <c r="G44" s="36">
        <f t="shared" si="0"/>
        <v>1.25</v>
      </c>
    </row>
    <row r="45" spans="1:7" ht="60">
      <c r="A45" s="33" t="s">
        <v>38</v>
      </c>
      <c r="B45" s="33" t="s">
        <v>566</v>
      </c>
      <c r="C45" s="34" t="s">
        <v>121</v>
      </c>
      <c r="D45" s="33" t="s">
        <v>98</v>
      </c>
      <c r="E45" s="79" t="s">
        <v>567</v>
      </c>
      <c r="F45" s="95">
        <v>16.71</v>
      </c>
      <c r="G45" s="36">
        <f t="shared" si="0"/>
        <v>24.06</v>
      </c>
    </row>
    <row r="46" spans="1:7" ht="27" customHeight="1">
      <c r="A46" s="33" t="s">
        <v>38</v>
      </c>
      <c r="B46" s="33" t="s">
        <v>568</v>
      </c>
      <c r="C46" s="34" t="s">
        <v>122</v>
      </c>
      <c r="D46" s="33" t="s">
        <v>75</v>
      </c>
      <c r="E46" s="79" t="s">
        <v>536</v>
      </c>
      <c r="F46" s="95">
        <v>10.25</v>
      </c>
      <c r="G46" s="36">
        <f t="shared" si="0"/>
        <v>0.26</v>
      </c>
    </row>
    <row r="47" spans="1:7" ht="27" customHeight="1">
      <c r="A47" s="33" t="s">
        <v>38</v>
      </c>
      <c r="B47" s="33" t="s">
        <v>569</v>
      </c>
      <c r="C47" s="34" t="s">
        <v>570</v>
      </c>
      <c r="D47" s="33" t="s">
        <v>39</v>
      </c>
      <c r="E47" s="79" t="s">
        <v>571</v>
      </c>
      <c r="F47" s="95">
        <v>54.19</v>
      </c>
      <c r="G47" s="36">
        <f t="shared" si="0"/>
        <v>1.42</v>
      </c>
    </row>
    <row r="48" spans="1:7" ht="60">
      <c r="A48" s="33" t="s">
        <v>38</v>
      </c>
      <c r="B48" s="33" t="s">
        <v>572</v>
      </c>
      <c r="C48" s="34" t="s">
        <v>124</v>
      </c>
      <c r="D48" s="33" t="s">
        <v>98</v>
      </c>
      <c r="E48" s="79" t="s">
        <v>567</v>
      </c>
      <c r="F48" s="95">
        <v>37.82</v>
      </c>
      <c r="G48" s="36">
        <f t="shared" si="0"/>
        <v>54.45</v>
      </c>
    </row>
    <row r="49" spans="1:7" ht="36">
      <c r="A49" s="33" t="s">
        <v>38</v>
      </c>
      <c r="B49" s="33" t="s">
        <v>573</v>
      </c>
      <c r="C49" s="34" t="s">
        <v>125</v>
      </c>
      <c r="D49" s="33" t="s">
        <v>98</v>
      </c>
      <c r="E49" s="79" t="s">
        <v>557</v>
      </c>
      <c r="F49" s="95">
        <v>460.22</v>
      </c>
      <c r="G49" s="36">
        <f t="shared" si="0"/>
        <v>34.75</v>
      </c>
    </row>
    <row r="50" spans="1:7" ht="27" customHeight="1">
      <c r="A50" s="33" t="s">
        <v>38</v>
      </c>
      <c r="B50" s="33" t="s">
        <v>574</v>
      </c>
      <c r="C50" s="34" t="s">
        <v>414</v>
      </c>
      <c r="D50" s="33" t="s">
        <v>98</v>
      </c>
      <c r="E50" s="79" t="s">
        <v>106</v>
      </c>
      <c r="F50" s="95">
        <v>12.58</v>
      </c>
      <c r="G50" s="36">
        <f t="shared" si="0"/>
        <v>0.08</v>
      </c>
    </row>
    <row r="51" spans="1:7" ht="27" customHeight="1">
      <c r="A51" s="33" t="s">
        <v>38</v>
      </c>
      <c r="B51" s="33" t="s">
        <v>575</v>
      </c>
      <c r="C51" s="34" t="s">
        <v>415</v>
      </c>
      <c r="D51" s="33" t="s">
        <v>98</v>
      </c>
      <c r="E51" s="79" t="s">
        <v>567</v>
      </c>
      <c r="F51" s="95">
        <v>20.97</v>
      </c>
      <c r="G51" s="36">
        <f t="shared" si="0"/>
        <v>30.19</v>
      </c>
    </row>
    <row r="52" spans="1:7" ht="36">
      <c r="A52" s="33" t="s">
        <v>38</v>
      </c>
      <c r="B52" s="33" t="s">
        <v>576</v>
      </c>
      <c r="C52" s="34" t="s">
        <v>127</v>
      </c>
      <c r="D52" s="33" t="s">
        <v>75</v>
      </c>
      <c r="E52" s="79" t="s">
        <v>542</v>
      </c>
      <c r="F52" s="95">
        <v>16.75</v>
      </c>
      <c r="G52" s="36">
        <f t="shared" si="0"/>
        <v>0.84</v>
      </c>
    </row>
    <row r="53" spans="1:7" ht="36">
      <c r="A53" s="33" t="s">
        <v>38</v>
      </c>
      <c r="B53" s="33" t="s">
        <v>577</v>
      </c>
      <c r="C53" s="34" t="s">
        <v>128</v>
      </c>
      <c r="D53" s="33" t="s">
        <v>75</v>
      </c>
      <c r="E53" s="79" t="s">
        <v>536</v>
      </c>
      <c r="F53" s="95">
        <v>10.29</v>
      </c>
      <c r="G53" s="36">
        <f t="shared" si="0"/>
        <v>0.26</v>
      </c>
    </row>
    <row r="54" spans="1:7" ht="27" customHeight="1">
      <c r="A54" s="33" t="s">
        <v>38</v>
      </c>
      <c r="B54" s="33" t="s">
        <v>467</v>
      </c>
      <c r="C54" s="34" t="s">
        <v>411</v>
      </c>
      <c r="D54" s="33" t="s">
        <v>39</v>
      </c>
      <c r="E54" s="79" t="s">
        <v>478</v>
      </c>
      <c r="F54" s="95">
        <v>32.86</v>
      </c>
      <c r="G54" s="36">
        <f t="shared" si="0"/>
        <v>0.22</v>
      </c>
    </row>
    <row r="55" spans="1:7" ht="36">
      <c r="A55" s="33" t="s">
        <v>38</v>
      </c>
      <c r="B55" s="33" t="s">
        <v>578</v>
      </c>
      <c r="C55" s="34" t="s">
        <v>412</v>
      </c>
      <c r="D55" s="33" t="s">
        <v>75</v>
      </c>
      <c r="E55" s="79" t="s">
        <v>579</v>
      </c>
      <c r="F55" s="95">
        <v>60.13</v>
      </c>
      <c r="G55" s="36">
        <f t="shared" si="0"/>
        <v>6.06</v>
      </c>
    </row>
    <row r="56" spans="1:7" ht="36">
      <c r="A56" s="33" t="s">
        <v>38</v>
      </c>
      <c r="B56" s="33" t="s">
        <v>580</v>
      </c>
      <c r="C56" s="34" t="s">
        <v>413</v>
      </c>
      <c r="D56" s="33" t="s">
        <v>75</v>
      </c>
      <c r="E56" s="79" t="s">
        <v>536</v>
      </c>
      <c r="F56" s="95">
        <v>58.04</v>
      </c>
      <c r="G56" s="36">
        <f t="shared" si="0"/>
        <v>1.46</v>
      </c>
    </row>
    <row r="57" spans="1:7" ht="48">
      <c r="A57" s="33" t="s">
        <v>38</v>
      </c>
      <c r="B57" s="33" t="s">
        <v>581</v>
      </c>
      <c r="C57" s="34" t="s">
        <v>582</v>
      </c>
      <c r="D57" s="33" t="s">
        <v>98</v>
      </c>
      <c r="E57" s="79" t="s">
        <v>583</v>
      </c>
      <c r="F57" s="95">
        <v>67.69</v>
      </c>
      <c r="G57" s="36">
        <f t="shared" si="0"/>
        <v>23.81</v>
      </c>
    </row>
    <row r="58" spans="1:7" ht="48">
      <c r="A58" s="33" t="s">
        <v>38</v>
      </c>
      <c r="B58" s="33" t="s">
        <v>584</v>
      </c>
      <c r="C58" s="34" t="s">
        <v>585</v>
      </c>
      <c r="D58" s="33" t="s">
        <v>98</v>
      </c>
      <c r="E58" s="79" t="s">
        <v>586</v>
      </c>
      <c r="F58" s="95">
        <v>70.2</v>
      </c>
      <c r="G58" s="36">
        <f t="shared" si="0"/>
        <v>28.42</v>
      </c>
    </row>
    <row r="59" spans="1:7" ht="48">
      <c r="A59" s="33" t="s">
        <v>38</v>
      </c>
      <c r="B59" s="33" t="s">
        <v>587</v>
      </c>
      <c r="C59" s="34" t="s">
        <v>588</v>
      </c>
      <c r="D59" s="33" t="s">
        <v>98</v>
      </c>
      <c r="E59" s="79" t="s">
        <v>589</v>
      </c>
      <c r="F59" s="95">
        <v>54.91</v>
      </c>
      <c r="G59" s="36">
        <f t="shared" si="0"/>
        <v>1.54</v>
      </c>
    </row>
    <row r="60" spans="1:7" ht="48">
      <c r="A60" s="33" t="s">
        <v>38</v>
      </c>
      <c r="B60" s="33" t="s">
        <v>590</v>
      </c>
      <c r="C60" s="34" t="s">
        <v>591</v>
      </c>
      <c r="D60" s="33" t="s">
        <v>98</v>
      </c>
      <c r="E60" s="79" t="s">
        <v>592</v>
      </c>
      <c r="F60" s="95">
        <v>56.7</v>
      </c>
      <c r="G60" s="36">
        <f t="shared" si="0"/>
        <v>1.83</v>
      </c>
    </row>
    <row r="61" spans="1:7" ht="48">
      <c r="A61" s="33" t="s">
        <v>38</v>
      </c>
      <c r="B61" s="33" t="s">
        <v>593</v>
      </c>
      <c r="C61" s="34" t="s">
        <v>594</v>
      </c>
      <c r="D61" s="33" t="s">
        <v>98</v>
      </c>
      <c r="E61" s="79" t="s">
        <v>595</v>
      </c>
      <c r="F61" s="95">
        <v>85.54</v>
      </c>
      <c r="G61" s="36">
        <f t="shared" si="0"/>
        <v>47</v>
      </c>
    </row>
    <row r="62" spans="1:7" ht="48">
      <c r="A62" s="33" t="s">
        <v>38</v>
      </c>
      <c r="B62" s="33" t="s">
        <v>596</v>
      </c>
      <c r="C62" s="34" t="s">
        <v>597</v>
      </c>
      <c r="D62" s="33" t="s">
        <v>98</v>
      </c>
      <c r="E62" s="79" t="s">
        <v>598</v>
      </c>
      <c r="F62" s="95">
        <v>116.82</v>
      </c>
      <c r="G62" s="36">
        <f t="shared" si="0"/>
        <v>50.05</v>
      </c>
    </row>
    <row r="63" spans="1:7" ht="48">
      <c r="A63" s="33" t="s">
        <v>38</v>
      </c>
      <c r="B63" s="33" t="s">
        <v>599</v>
      </c>
      <c r="C63" s="34" t="s">
        <v>600</v>
      </c>
      <c r="D63" s="33" t="s">
        <v>98</v>
      </c>
      <c r="E63" s="79" t="s">
        <v>601</v>
      </c>
      <c r="F63" s="95">
        <v>68.87</v>
      </c>
      <c r="G63" s="36">
        <f t="shared" si="0"/>
        <v>3.02</v>
      </c>
    </row>
    <row r="64" spans="1:7" ht="48">
      <c r="A64" s="33" t="s">
        <v>38</v>
      </c>
      <c r="B64" s="33" t="s">
        <v>602</v>
      </c>
      <c r="C64" s="34" t="s">
        <v>603</v>
      </c>
      <c r="D64" s="33" t="s">
        <v>98</v>
      </c>
      <c r="E64" s="79" t="s">
        <v>604</v>
      </c>
      <c r="F64" s="95">
        <v>91.44</v>
      </c>
      <c r="G64" s="36">
        <f t="shared" si="0"/>
        <v>3.13</v>
      </c>
    </row>
    <row r="65" spans="1:7" ht="21.95" customHeight="1">
      <c r="A65" s="133"/>
      <c r="B65" s="10"/>
      <c r="C65" s="10"/>
      <c r="D65" s="268" t="s">
        <v>40</v>
      </c>
      <c r="E65" s="269"/>
      <c r="F65" s="270"/>
      <c r="G65" s="96">
        <f>SUM(G23:G64)</f>
        <v>511.40999999999997</v>
      </c>
    </row>
    <row r="66" spans="1:7" ht="21.95" customHeight="1">
      <c r="A66" s="133"/>
      <c r="B66" s="10"/>
      <c r="C66" s="10"/>
      <c r="D66" s="268" t="str">
        <f>"BDI ( " &amp;TEXT($G$9,"0,00") &amp;" ) %:"</f>
        <v>BDI ( 28,82 ) %:</v>
      </c>
      <c r="E66" s="269"/>
      <c r="F66" s="270"/>
      <c r="G66" s="96">
        <f>ROUND(G65*($G$9/100),2)</f>
        <v>147.38999999999999</v>
      </c>
    </row>
    <row r="67" spans="1:7" ht="21.95" customHeight="1">
      <c r="A67" s="133"/>
      <c r="B67" s="10"/>
      <c r="C67" s="10"/>
      <c r="D67" s="268" t="s">
        <v>41</v>
      </c>
      <c r="E67" s="269"/>
      <c r="F67" s="270"/>
      <c r="G67" s="111">
        <f>ROUND(SUM(G65:G66),2)</f>
        <v>658.8</v>
      </c>
    </row>
    <row r="68" spans="1:7" ht="21.95" customHeight="1">
      <c r="A68" s="133"/>
      <c r="B68" s="10"/>
      <c r="C68" s="10"/>
      <c r="D68" s="10"/>
      <c r="E68" s="10"/>
      <c r="F68" s="10"/>
      <c r="G68" s="179"/>
    </row>
    <row r="69" spans="1:7" ht="43.5" customHeight="1">
      <c r="A69" s="114" t="s">
        <v>472</v>
      </c>
      <c r="B69" s="114">
        <v>72839</v>
      </c>
      <c r="C69" s="115" t="s">
        <v>129</v>
      </c>
      <c r="D69" s="114" t="s">
        <v>130</v>
      </c>
      <c r="E69" s="116" t="s">
        <v>86</v>
      </c>
      <c r="F69" s="116" t="s">
        <v>35</v>
      </c>
      <c r="G69" s="116" t="s">
        <v>36</v>
      </c>
    </row>
    <row r="70" spans="1:7" ht="78" customHeight="1">
      <c r="A70" s="33" t="s">
        <v>38</v>
      </c>
      <c r="B70" s="78">
        <v>5824</v>
      </c>
      <c r="C70" s="34" t="s">
        <v>131</v>
      </c>
      <c r="D70" s="33" t="s">
        <v>132</v>
      </c>
      <c r="E70" s="79" t="s">
        <v>126</v>
      </c>
      <c r="F70" s="113">
        <v>133.27000000000001</v>
      </c>
      <c r="G70" s="36">
        <f>ROUND(E70*F70,2)</f>
        <v>0.72</v>
      </c>
    </row>
    <row r="71" spans="1:7" ht="21.95" customHeight="1">
      <c r="A71" s="133"/>
      <c r="B71" s="10"/>
      <c r="C71" s="10"/>
      <c r="D71" s="268" t="s">
        <v>40</v>
      </c>
      <c r="E71" s="269"/>
      <c r="F71" s="270"/>
      <c r="G71" s="96">
        <f>SUM(G70)</f>
        <v>0.72</v>
      </c>
    </row>
    <row r="72" spans="1:7" ht="21.95" customHeight="1">
      <c r="A72" s="133"/>
      <c r="B72" s="10"/>
      <c r="C72" s="10"/>
      <c r="D72" s="268" t="str">
        <f>"BDI ( " &amp;TEXT($G$9,"0,00") &amp;" ) %:"</f>
        <v>BDI ( 28,82 ) %:</v>
      </c>
      <c r="E72" s="269"/>
      <c r="F72" s="270"/>
      <c r="G72" s="96">
        <f>ROUND(G71*($G$9/100),2)</f>
        <v>0.21</v>
      </c>
    </row>
    <row r="73" spans="1:7" ht="21.95" customHeight="1">
      <c r="A73" s="133"/>
      <c r="B73" s="10"/>
      <c r="C73" s="10"/>
      <c r="D73" s="268" t="s">
        <v>41</v>
      </c>
      <c r="E73" s="269"/>
      <c r="F73" s="270"/>
      <c r="G73" s="111">
        <f>ROUND(SUM(G71:G72),2)</f>
        <v>0.93</v>
      </c>
    </row>
    <row r="74" spans="1:7" ht="15" customHeight="1">
      <c r="A74" s="133"/>
      <c r="B74" s="10"/>
      <c r="C74" s="10"/>
      <c r="D74" s="10"/>
      <c r="E74" s="10"/>
      <c r="F74" s="10"/>
      <c r="G74" s="179"/>
    </row>
    <row r="75" spans="1:7" ht="35.25" customHeight="1">
      <c r="A75" s="114" t="s">
        <v>473</v>
      </c>
      <c r="B75" s="114" t="s">
        <v>133</v>
      </c>
      <c r="C75" s="115" t="s">
        <v>134</v>
      </c>
      <c r="D75" s="114" t="s">
        <v>98</v>
      </c>
      <c r="E75" s="116" t="s">
        <v>86</v>
      </c>
      <c r="F75" s="116" t="s">
        <v>35</v>
      </c>
      <c r="G75" s="116" t="s">
        <v>36</v>
      </c>
    </row>
    <row r="76" spans="1:7" ht="36">
      <c r="A76" s="33" t="s">
        <v>37</v>
      </c>
      <c r="B76" s="33">
        <v>4417</v>
      </c>
      <c r="C76" s="34" t="s">
        <v>135</v>
      </c>
      <c r="D76" s="33" t="s">
        <v>100</v>
      </c>
      <c r="E76" s="79" t="s">
        <v>136</v>
      </c>
      <c r="F76" s="113">
        <v>5.44</v>
      </c>
      <c r="G76" s="36">
        <f t="shared" ref="G76:G82" si="1">ROUND(E76*F76,2)</f>
        <v>5.44</v>
      </c>
    </row>
    <row r="77" spans="1:7" ht="27" customHeight="1">
      <c r="A77" s="33" t="s">
        <v>37</v>
      </c>
      <c r="B77" s="33">
        <v>4491</v>
      </c>
      <c r="C77" s="34" t="s">
        <v>99</v>
      </c>
      <c r="D77" s="33" t="s">
        <v>100</v>
      </c>
      <c r="E77" s="79" t="s">
        <v>137</v>
      </c>
      <c r="F77" s="113">
        <v>6.44</v>
      </c>
      <c r="G77" s="36">
        <f t="shared" si="1"/>
        <v>25.76</v>
      </c>
    </row>
    <row r="78" spans="1:7" ht="27" customHeight="1">
      <c r="A78" s="33" t="s">
        <v>37</v>
      </c>
      <c r="B78" s="33">
        <v>4813</v>
      </c>
      <c r="C78" s="34" t="s">
        <v>138</v>
      </c>
      <c r="D78" s="33" t="s">
        <v>98</v>
      </c>
      <c r="E78" s="79" t="s">
        <v>136</v>
      </c>
      <c r="F78" s="113">
        <v>200</v>
      </c>
      <c r="G78" s="36">
        <f t="shared" si="1"/>
        <v>200</v>
      </c>
    </row>
    <row r="79" spans="1:7" ht="27" customHeight="1">
      <c r="A79" s="33" t="s">
        <v>37</v>
      </c>
      <c r="B79" s="33">
        <v>5075</v>
      </c>
      <c r="C79" s="34" t="s">
        <v>139</v>
      </c>
      <c r="D79" s="33" t="s">
        <v>140</v>
      </c>
      <c r="E79" s="79" t="s">
        <v>141</v>
      </c>
      <c r="F79" s="113">
        <v>9.4700000000000006</v>
      </c>
      <c r="G79" s="36">
        <f t="shared" si="1"/>
        <v>1.04</v>
      </c>
    </row>
    <row r="80" spans="1:7" ht="27" customHeight="1">
      <c r="A80" s="33" t="s">
        <v>38</v>
      </c>
      <c r="B80" s="33">
        <v>88262</v>
      </c>
      <c r="C80" s="34" t="s">
        <v>143</v>
      </c>
      <c r="D80" s="33" t="s">
        <v>42</v>
      </c>
      <c r="E80" s="79" t="s">
        <v>136</v>
      </c>
      <c r="F80" s="113">
        <v>19.45</v>
      </c>
      <c r="G80" s="36">
        <f t="shared" si="1"/>
        <v>19.45</v>
      </c>
    </row>
    <row r="81" spans="1:7" ht="27" customHeight="1">
      <c r="A81" s="33" t="s">
        <v>38</v>
      </c>
      <c r="B81" s="33">
        <v>88316</v>
      </c>
      <c r="C81" s="34" t="s">
        <v>43</v>
      </c>
      <c r="D81" s="33" t="s">
        <v>42</v>
      </c>
      <c r="E81" s="79" t="s">
        <v>144</v>
      </c>
      <c r="F81" s="113">
        <v>13.7</v>
      </c>
      <c r="G81" s="36">
        <f t="shared" si="1"/>
        <v>27.4</v>
      </c>
    </row>
    <row r="82" spans="1:7" ht="36">
      <c r="A82" s="33" t="s">
        <v>38</v>
      </c>
      <c r="B82" s="33">
        <v>94962</v>
      </c>
      <c r="C82" s="34" t="s">
        <v>145</v>
      </c>
      <c r="D82" s="33" t="s">
        <v>39</v>
      </c>
      <c r="E82" s="79" t="s">
        <v>146</v>
      </c>
      <c r="F82" s="113">
        <v>265.41000000000003</v>
      </c>
      <c r="G82" s="36">
        <f t="shared" si="1"/>
        <v>2.65</v>
      </c>
    </row>
    <row r="83" spans="1:7" ht="21.95" customHeight="1">
      <c r="A83" s="133"/>
      <c r="B83" s="10"/>
      <c r="C83" s="10"/>
      <c r="D83" s="268" t="s">
        <v>40</v>
      </c>
      <c r="E83" s="269"/>
      <c r="F83" s="270"/>
      <c r="G83" s="96">
        <f>SUM(G76:G82)</f>
        <v>281.73999999999995</v>
      </c>
    </row>
    <row r="84" spans="1:7" ht="21.95" customHeight="1">
      <c r="A84" s="133"/>
      <c r="B84" s="10"/>
      <c r="C84" s="10"/>
      <c r="D84" s="268" t="str">
        <f>"BDI ( " &amp;TEXT($G$9,"0,00") &amp;" ) %:"</f>
        <v>BDI ( 28,82 ) %:</v>
      </c>
      <c r="E84" s="269"/>
      <c r="F84" s="270"/>
      <c r="G84" s="96">
        <f>ROUND(G83*($G$9/100),2)</f>
        <v>81.2</v>
      </c>
    </row>
    <row r="85" spans="1:7" ht="21.95" customHeight="1">
      <c r="A85" s="158"/>
      <c r="B85" s="159"/>
      <c r="C85" s="159"/>
      <c r="D85" s="268" t="s">
        <v>41</v>
      </c>
      <c r="E85" s="269"/>
      <c r="F85" s="270"/>
      <c r="G85" s="111">
        <f>ROUND(SUM(G83:G84),2)</f>
        <v>362.94</v>
      </c>
    </row>
  </sheetData>
  <mergeCells count="22">
    <mergeCell ref="D73:F73"/>
    <mergeCell ref="D83:F83"/>
    <mergeCell ref="D84:F84"/>
    <mergeCell ref="D85:F85"/>
    <mergeCell ref="D20:F20"/>
    <mergeCell ref="D65:F65"/>
    <mergeCell ref="D66:F66"/>
    <mergeCell ref="D67:F67"/>
    <mergeCell ref="D71:F71"/>
    <mergeCell ref="D72:F72"/>
    <mergeCell ref="D19:F19"/>
    <mergeCell ref="C1:G1"/>
    <mergeCell ref="C2:G2"/>
    <mergeCell ref="C3:G3"/>
    <mergeCell ref="A5:G5"/>
    <mergeCell ref="A7:G7"/>
    <mergeCell ref="E9:F9"/>
    <mergeCell ref="E10:F10"/>
    <mergeCell ref="E11:G11"/>
    <mergeCell ref="D16:F16"/>
    <mergeCell ref="D17:F17"/>
    <mergeCell ref="D18:F18"/>
  </mergeCells>
  <pageMargins left="0.511811024" right="0.511811024" top="0.78740157499999996" bottom="0.78740157499999996" header="0.31496062000000002" footer="0.31496062000000002"/>
  <pageSetup paperSize="9" scale="6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1"/>
  <sheetViews>
    <sheetView topLeftCell="A550" workbookViewId="0">
      <selection activeCell="A418" sqref="A418"/>
    </sheetView>
  </sheetViews>
  <sheetFormatPr defaultRowHeight="12.75"/>
  <cols>
    <col min="1" max="2" width="13.28515625" customWidth="1"/>
    <col min="3" max="3" width="52.7109375" customWidth="1"/>
    <col min="5" max="5" width="17.28515625" customWidth="1"/>
    <col min="6" max="6" width="19.7109375" customWidth="1"/>
    <col min="7" max="7" width="16.42578125" customWidth="1"/>
  </cols>
  <sheetData>
    <row r="1" spans="1:7">
      <c r="A1" s="177"/>
      <c r="B1" s="178"/>
      <c r="C1" s="271" t="s">
        <v>1004</v>
      </c>
      <c r="D1" s="272"/>
      <c r="E1" s="272"/>
      <c r="F1" s="272"/>
      <c r="G1" s="273"/>
    </row>
    <row r="2" spans="1:7">
      <c r="A2" s="133"/>
      <c r="B2" s="10"/>
      <c r="C2" s="274" t="s">
        <v>1005</v>
      </c>
      <c r="D2" s="275"/>
      <c r="E2" s="275"/>
      <c r="F2" s="275"/>
      <c r="G2" s="276"/>
    </row>
    <row r="3" spans="1:7">
      <c r="A3" s="133"/>
      <c r="B3" s="10"/>
      <c r="C3" s="274" t="s">
        <v>1006</v>
      </c>
      <c r="D3" s="275"/>
      <c r="E3" s="275"/>
      <c r="F3" s="275"/>
      <c r="G3" s="276"/>
    </row>
    <row r="4" spans="1:7">
      <c r="A4" s="133"/>
      <c r="B4" s="10"/>
      <c r="C4" s="10"/>
      <c r="D4" s="10"/>
      <c r="E4" s="10"/>
      <c r="F4" s="10"/>
      <c r="G4" s="179"/>
    </row>
    <row r="5" spans="1:7" ht="15.75">
      <c r="A5" s="277" t="s">
        <v>32</v>
      </c>
      <c r="B5" s="278"/>
      <c r="C5" s="278"/>
      <c r="D5" s="278"/>
      <c r="E5" s="278"/>
      <c r="F5" s="278"/>
      <c r="G5" s="279"/>
    </row>
    <row r="6" spans="1:7" ht="15.75">
      <c r="A6" s="180"/>
      <c r="B6" s="181"/>
      <c r="C6" s="181"/>
      <c r="D6" s="181"/>
      <c r="E6" s="181"/>
      <c r="F6" s="181"/>
      <c r="G6" s="182"/>
    </row>
    <row r="7" spans="1:7" ht="36" customHeight="1">
      <c r="A7" s="280" t="str">
        <f>Planilha!A5</f>
        <v>OBJETO: EXECUÇÃO DE OBRAS E SERVIÇOS DE ENGENHARIA RELATIVOS À CONSTRUÇÃO DE 01 (UMA) PRAÇA NO POVOADO DE GAMELEIRA - Item I, NA ZONA RURAL DO MUNICÍPIO DE BARRO ALTO/BA, ÁREA DE ATUAÇÃO DA 2ª SUPERINTENDÊNCIA REGIONAL DA CODEVASF, NO ESTADO DA BAHIA.</v>
      </c>
      <c r="B7" s="229"/>
      <c r="C7" s="229"/>
      <c r="D7" s="229"/>
      <c r="E7" s="229"/>
      <c r="F7" s="229"/>
      <c r="G7" s="281"/>
    </row>
    <row r="8" spans="1:7" ht="16.5" thickBot="1">
      <c r="A8" s="180"/>
      <c r="B8" s="181"/>
      <c r="C8" s="181"/>
      <c r="D8" s="181"/>
      <c r="E8" s="181"/>
      <c r="F8" s="181"/>
      <c r="G8" s="182"/>
    </row>
    <row r="9" spans="1:7" ht="21.95" customHeight="1" thickTop="1">
      <c r="A9" s="133"/>
      <c r="B9" s="10"/>
      <c r="C9" s="10"/>
      <c r="D9" s="10"/>
      <c r="E9" s="282" t="s">
        <v>33</v>
      </c>
      <c r="F9" s="283"/>
      <c r="G9" s="183">
        <v>28.82</v>
      </c>
    </row>
    <row r="10" spans="1:7" ht="21.95" customHeight="1">
      <c r="A10" s="133"/>
      <c r="B10" s="10"/>
      <c r="C10" s="10"/>
      <c r="D10" s="10"/>
      <c r="E10" s="284" t="s">
        <v>34</v>
      </c>
      <c r="F10" s="285"/>
      <c r="G10" s="184">
        <v>88.28</v>
      </c>
    </row>
    <row r="11" spans="1:7" ht="21.95" customHeight="1" thickBot="1">
      <c r="A11" s="133"/>
      <c r="B11" s="10"/>
      <c r="C11" s="10"/>
      <c r="D11" s="10"/>
      <c r="E11" s="286" t="s">
        <v>529</v>
      </c>
      <c r="F11" s="287"/>
      <c r="G11" s="288"/>
    </row>
    <row r="12" spans="1:7" ht="15" customHeight="1" thickTop="1">
      <c r="A12" s="133"/>
      <c r="B12" s="10"/>
      <c r="C12" s="10"/>
      <c r="D12" s="10"/>
      <c r="E12" s="10"/>
      <c r="F12" s="10"/>
      <c r="G12" s="179"/>
    </row>
    <row r="13" spans="1:7" ht="39" customHeight="1">
      <c r="A13" s="114" t="s">
        <v>474</v>
      </c>
      <c r="B13" s="114" t="s">
        <v>835</v>
      </c>
      <c r="C13" s="115" t="s">
        <v>836</v>
      </c>
      <c r="D13" s="114" t="s">
        <v>98</v>
      </c>
      <c r="E13" s="116" t="s">
        <v>86</v>
      </c>
      <c r="F13" s="116" t="s">
        <v>35</v>
      </c>
      <c r="G13" s="116" t="s">
        <v>36</v>
      </c>
    </row>
    <row r="14" spans="1:7" ht="53.25" customHeight="1">
      <c r="A14" s="33" t="s">
        <v>38</v>
      </c>
      <c r="B14" s="33">
        <v>5932</v>
      </c>
      <c r="C14" s="34" t="s">
        <v>837</v>
      </c>
      <c r="D14" s="33" t="s">
        <v>132</v>
      </c>
      <c r="E14" s="79" t="s">
        <v>838</v>
      </c>
      <c r="F14" s="95">
        <v>161.07</v>
      </c>
      <c r="G14" s="36">
        <f>ROUND(E14*F14,2)</f>
        <v>0.48</v>
      </c>
    </row>
    <row r="15" spans="1:7" ht="18" customHeight="1">
      <c r="A15" s="33" t="s">
        <v>38</v>
      </c>
      <c r="B15" s="33" t="s">
        <v>45</v>
      </c>
      <c r="C15" s="34" t="s">
        <v>43</v>
      </c>
      <c r="D15" s="33" t="s">
        <v>42</v>
      </c>
      <c r="E15" s="79" t="s">
        <v>838</v>
      </c>
      <c r="F15" s="95">
        <v>13.7</v>
      </c>
      <c r="G15" s="36">
        <f>ROUND(E15*F15,2)</f>
        <v>0.04</v>
      </c>
    </row>
    <row r="16" spans="1:7" ht="21.95" customHeight="1">
      <c r="A16" s="133"/>
      <c r="B16" s="10"/>
      <c r="C16" s="10"/>
      <c r="D16" s="268" t="s">
        <v>40</v>
      </c>
      <c r="E16" s="269"/>
      <c r="F16" s="270"/>
      <c r="G16" s="96">
        <f>SUM(G14:G15)</f>
        <v>0.52</v>
      </c>
    </row>
    <row r="17" spans="1:7" ht="21.95" customHeight="1">
      <c r="A17" s="133"/>
      <c r="B17" s="10"/>
      <c r="C17" s="10"/>
      <c r="D17" s="268" t="str">
        <f>"BDI ( " &amp;TEXT($G$9,"0,00") &amp;" ) %:"</f>
        <v>BDI ( 28,82 ) %:</v>
      </c>
      <c r="E17" s="269"/>
      <c r="F17" s="270"/>
      <c r="G17" s="96">
        <f>ROUND(G16*($G$9/100),2)</f>
        <v>0.15</v>
      </c>
    </row>
    <row r="18" spans="1:7" ht="21.95" customHeight="1">
      <c r="A18" s="133"/>
      <c r="B18" s="10"/>
      <c r="C18" s="10"/>
      <c r="D18" s="268" t="s">
        <v>41</v>
      </c>
      <c r="E18" s="269"/>
      <c r="F18" s="270"/>
      <c r="G18" s="111">
        <f>ROUND(SUM(G16:G17),2)</f>
        <v>0.67</v>
      </c>
    </row>
    <row r="19" spans="1:7">
      <c r="A19" s="133"/>
      <c r="B19" s="10"/>
      <c r="C19" s="10"/>
      <c r="D19" s="10"/>
      <c r="E19" s="10"/>
      <c r="F19" s="10"/>
      <c r="G19" s="179"/>
    </row>
    <row r="20" spans="1:7" ht="35.25" customHeight="1">
      <c r="A20" s="114" t="s">
        <v>475</v>
      </c>
      <c r="B20" s="114">
        <v>72898</v>
      </c>
      <c r="C20" s="115" t="s">
        <v>148</v>
      </c>
      <c r="D20" s="114" t="s">
        <v>39</v>
      </c>
      <c r="E20" s="116" t="s">
        <v>86</v>
      </c>
      <c r="F20" s="116" t="s">
        <v>35</v>
      </c>
      <c r="G20" s="116" t="s">
        <v>36</v>
      </c>
    </row>
    <row r="21" spans="1:7" ht="60">
      <c r="A21" s="33" t="s">
        <v>38</v>
      </c>
      <c r="B21" s="33">
        <v>5811</v>
      </c>
      <c r="C21" s="34" t="s">
        <v>149</v>
      </c>
      <c r="D21" s="33" t="s">
        <v>132</v>
      </c>
      <c r="E21" s="79" t="s">
        <v>150</v>
      </c>
      <c r="F21" s="95">
        <v>164.8</v>
      </c>
      <c r="G21" s="36">
        <f>ROUND(E21*F21,2)</f>
        <v>1.1499999999999999</v>
      </c>
    </row>
    <row r="22" spans="1:7" ht="48">
      <c r="A22" s="33" t="s">
        <v>38</v>
      </c>
      <c r="B22" s="33">
        <v>5940</v>
      </c>
      <c r="C22" s="34" t="s">
        <v>151</v>
      </c>
      <c r="D22" s="33" t="s">
        <v>132</v>
      </c>
      <c r="E22" s="79" t="s">
        <v>152</v>
      </c>
      <c r="F22" s="95">
        <v>136.44</v>
      </c>
      <c r="G22" s="36">
        <f>ROUND(E22*F22,2)</f>
        <v>2.46</v>
      </c>
    </row>
    <row r="23" spans="1:7" ht="18" customHeight="1">
      <c r="A23" s="33" t="s">
        <v>38</v>
      </c>
      <c r="B23" s="33">
        <v>88316</v>
      </c>
      <c r="C23" s="34" t="s">
        <v>43</v>
      </c>
      <c r="D23" s="33" t="s">
        <v>42</v>
      </c>
      <c r="E23" s="79" t="s">
        <v>152</v>
      </c>
      <c r="F23" s="95">
        <v>13.7</v>
      </c>
      <c r="G23" s="36">
        <f>ROUND(E23*F23,2)</f>
        <v>0.25</v>
      </c>
    </row>
    <row r="24" spans="1:7" ht="21.95" customHeight="1">
      <c r="A24" s="133"/>
      <c r="B24" s="10"/>
      <c r="C24" s="10"/>
      <c r="D24" s="268" t="s">
        <v>40</v>
      </c>
      <c r="E24" s="269"/>
      <c r="F24" s="270"/>
      <c r="G24" s="96">
        <f>SUM(G21:G23)</f>
        <v>3.86</v>
      </c>
    </row>
    <row r="25" spans="1:7" ht="21.95" customHeight="1">
      <c r="A25" s="133"/>
      <c r="B25" s="10"/>
      <c r="C25" s="10"/>
      <c r="D25" s="268" t="str">
        <f>"BDI ( " &amp;TEXT($G$9,"0,00") &amp;" ) %:"</f>
        <v>BDI ( 28,82 ) %:</v>
      </c>
      <c r="E25" s="269"/>
      <c r="F25" s="270"/>
      <c r="G25" s="96">
        <f>ROUND(G24*($G$9/100),2)</f>
        <v>1.1100000000000001</v>
      </c>
    </row>
    <row r="26" spans="1:7" ht="21.95" customHeight="1">
      <c r="A26" s="133"/>
      <c r="B26" s="10"/>
      <c r="C26" s="10"/>
      <c r="D26" s="268" t="s">
        <v>41</v>
      </c>
      <c r="E26" s="269"/>
      <c r="F26" s="270"/>
      <c r="G26" s="111">
        <f>ROUND(SUM(G24:G25),2)</f>
        <v>4.97</v>
      </c>
    </row>
    <row r="27" spans="1:7">
      <c r="A27" s="133"/>
      <c r="B27" s="10"/>
      <c r="C27" s="10"/>
      <c r="D27" s="10"/>
      <c r="E27" s="10"/>
      <c r="F27" s="10"/>
      <c r="G27" s="179"/>
    </row>
    <row r="28" spans="1:7" ht="40.5" customHeight="1">
      <c r="A28" s="114" t="s">
        <v>476</v>
      </c>
      <c r="B28" s="114">
        <v>72900</v>
      </c>
      <c r="C28" s="115" t="s">
        <v>153</v>
      </c>
      <c r="D28" s="114" t="s">
        <v>39</v>
      </c>
      <c r="E28" s="116" t="s">
        <v>86</v>
      </c>
      <c r="F28" s="116" t="s">
        <v>35</v>
      </c>
      <c r="G28" s="116" t="s">
        <v>36</v>
      </c>
    </row>
    <row r="29" spans="1:7" ht="60">
      <c r="A29" s="33" t="s">
        <v>38</v>
      </c>
      <c r="B29" s="33">
        <v>5811</v>
      </c>
      <c r="C29" s="34" t="s">
        <v>149</v>
      </c>
      <c r="D29" s="33" t="s">
        <v>132</v>
      </c>
      <c r="E29" s="79" t="s">
        <v>154</v>
      </c>
      <c r="F29" s="95">
        <v>164.8</v>
      </c>
      <c r="G29" s="36">
        <f>ROUND(E29*F29,2)</f>
        <v>5.93</v>
      </c>
    </row>
    <row r="30" spans="1:7" ht="21.95" customHeight="1">
      <c r="A30" s="133"/>
      <c r="B30" s="10"/>
      <c r="C30" s="10"/>
      <c r="D30" s="268" t="s">
        <v>40</v>
      </c>
      <c r="E30" s="269"/>
      <c r="F30" s="270"/>
      <c r="G30" s="96">
        <f>SUM(G29)</f>
        <v>5.93</v>
      </c>
    </row>
    <row r="31" spans="1:7" ht="21.95" customHeight="1">
      <c r="A31" s="133"/>
      <c r="B31" s="10"/>
      <c r="C31" s="10"/>
      <c r="D31" s="268" t="str">
        <f>"BDI ( " &amp;TEXT($G$9,"0,00") &amp;" ) %:"</f>
        <v>BDI ( 28,82 ) %:</v>
      </c>
      <c r="E31" s="269"/>
      <c r="F31" s="270"/>
      <c r="G31" s="96">
        <f>ROUND(G30*($G$9/100),2)</f>
        <v>1.71</v>
      </c>
    </row>
    <row r="32" spans="1:7" ht="21.95" customHeight="1">
      <c r="A32" s="133"/>
      <c r="B32" s="10"/>
      <c r="C32" s="10"/>
      <c r="D32" s="268" t="s">
        <v>41</v>
      </c>
      <c r="E32" s="269"/>
      <c r="F32" s="270"/>
      <c r="G32" s="111">
        <f>ROUND(SUM(G30:G31),2)</f>
        <v>7.64</v>
      </c>
    </row>
    <row r="33" spans="1:7">
      <c r="A33" s="133"/>
      <c r="B33" s="10"/>
      <c r="C33" s="10"/>
      <c r="D33" s="10"/>
      <c r="E33" s="10"/>
      <c r="F33" s="10"/>
      <c r="G33" s="179"/>
    </row>
    <row r="34" spans="1:7" ht="39.75" customHeight="1">
      <c r="A34" s="114" t="s">
        <v>477</v>
      </c>
      <c r="B34" s="114">
        <v>78472</v>
      </c>
      <c r="C34" s="115" t="s">
        <v>419</v>
      </c>
      <c r="D34" s="114" t="s">
        <v>98</v>
      </c>
      <c r="E34" s="116" t="s">
        <v>86</v>
      </c>
      <c r="F34" s="116" t="s">
        <v>35</v>
      </c>
      <c r="G34" s="116" t="s">
        <v>36</v>
      </c>
    </row>
    <row r="35" spans="1:7" ht="36">
      <c r="A35" s="33" t="s">
        <v>37</v>
      </c>
      <c r="B35" s="33">
        <v>6204</v>
      </c>
      <c r="C35" s="34" t="s">
        <v>420</v>
      </c>
      <c r="D35" s="33" t="s">
        <v>100</v>
      </c>
      <c r="E35" s="79" t="s">
        <v>421</v>
      </c>
      <c r="F35" s="95">
        <v>14.28</v>
      </c>
      <c r="G35" s="36">
        <f t="shared" ref="G35:G40" si="0">ROUND(E35*F35,2)</f>
        <v>0.04</v>
      </c>
    </row>
    <row r="36" spans="1:7" ht="24">
      <c r="A36" s="33" t="s">
        <v>38</v>
      </c>
      <c r="B36" s="33">
        <v>88253</v>
      </c>
      <c r="C36" s="34" t="s">
        <v>422</v>
      </c>
      <c r="D36" s="33" t="s">
        <v>42</v>
      </c>
      <c r="E36" s="79" t="s">
        <v>423</v>
      </c>
      <c r="F36" s="95">
        <v>15.63</v>
      </c>
      <c r="G36" s="36">
        <f t="shared" si="0"/>
        <v>0.04</v>
      </c>
    </row>
    <row r="37" spans="1:7" ht="18" customHeight="1">
      <c r="A37" s="33" t="s">
        <v>38</v>
      </c>
      <c r="B37" s="33">
        <v>88288</v>
      </c>
      <c r="C37" s="34" t="s">
        <v>424</v>
      </c>
      <c r="D37" s="33" t="s">
        <v>42</v>
      </c>
      <c r="E37" s="79" t="s">
        <v>423</v>
      </c>
      <c r="F37" s="95">
        <v>18.329999999999998</v>
      </c>
      <c r="G37" s="36">
        <f t="shared" si="0"/>
        <v>0.05</v>
      </c>
    </row>
    <row r="38" spans="1:7" ht="18" customHeight="1">
      <c r="A38" s="33" t="s">
        <v>38</v>
      </c>
      <c r="B38" s="33">
        <v>88316</v>
      </c>
      <c r="C38" s="34" t="s">
        <v>43</v>
      </c>
      <c r="D38" s="33" t="s">
        <v>42</v>
      </c>
      <c r="E38" s="79" t="s">
        <v>425</v>
      </c>
      <c r="F38" s="95">
        <v>13.7</v>
      </c>
      <c r="G38" s="36">
        <f t="shared" si="0"/>
        <v>0.1</v>
      </c>
    </row>
    <row r="39" spans="1:7" ht="25.5" customHeight="1">
      <c r="A39" s="33" t="s">
        <v>38</v>
      </c>
      <c r="B39" s="33">
        <v>88597</v>
      </c>
      <c r="C39" s="34" t="s">
        <v>426</v>
      </c>
      <c r="D39" s="33" t="s">
        <v>42</v>
      </c>
      <c r="E39" s="79" t="s">
        <v>168</v>
      </c>
      <c r="F39" s="95">
        <v>39.97</v>
      </c>
      <c r="G39" s="36">
        <f t="shared" si="0"/>
        <v>0.08</v>
      </c>
    </row>
    <row r="40" spans="1:7" ht="36">
      <c r="A40" s="33" t="s">
        <v>38</v>
      </c>
      <c r="B40" s="33">
        <v>92145</v>
      </c>
      <c r="C40" s="34" t="s">
        <v>427</v>
      </c>
      <c r="D40" s="33" t="s">
        <v>132</v>
      </c>
      <c r="E40" s="79" t="s">
        <v>428</v>
      </c>
      <c r="F40" s="95">
        <v>92.6</v>
      </c>
      <c r="G40" s="36">
        <f t="shared" si="0"/>
        <v>0.09</v>
      </c>
    </row>
    <row r="41" spans="1:7" ht="21.95" customHeight="1">
      <c r="A41" s="133"/>
      <c r="B41" s="10"/>
      <c r="C41" s="10"/>
      <c r="D41" s="268" t="s">
        <v>40</v>
      </c>
      <c r="E41" s="269"/>
      <c r="F41" s="270"/>
      <c r="G41" s="96">
        <f>SUM(G35:G40)</f>
        <v>0.4</v>
      </c>
    </row>
    <row r="42" spans="1:7" ht="21.95" customHeight="1">
      <c r="A42" s="133"/>
      <c r="B42" s="10"/>
      <c r="C42" s="10"/>
      <c r="D42" s="268" t="str">
        <f>"BDI ( " &amp;TEXT($G$9,"0,00") &amp;" ) %:"</f>
        <v>BDI ( 28,82 ) %:</v>
      </c>
      <c r="E42" s="269"/>
      <c r="F42" s="270"/>
      <c r="G42" s="96">
        <f>ROUND(G41*($G$9/100),2)</f>
        <v>0.12</v>
      </c>
    </row>
    <row r="43" spans="1:7" ht="21.95" customHeight="1">
      <c r="A43" s="133"/>
      <c r="B43" s="10"/>
      <c r="C43" s="10"/>
      <c r="D43" s="268" t="s">
        <v>41</v>
      </c>
      <c r="E43" s="269"/>
      <c r="F43" s="270"/>
      <c r="G43" s="111">
        <f>ROUND(SUM(G41:G42),2)</f>
        <v>0.52</v>
      </c>
    </row>
    <row r="44" spans="1:7">
      <c r="A44" s="133"/>
      <c r="B44" s="10"/>
      <c r="C44" s="10"/>
      <c r="D44" s="10"/>
      <c r="E44" s="10"/>
      <c r="F44" s="10"/>
      <c r="G44" s="179"/>
    </row>
    <row r="45" spans="1:7" ht="42.75" customHeight="1">
      <c r="A45" s="114" t="s">
        <v>990</v>
      </c>
      <c r="B45" s="114">
        <v>94319</v>
      </c>
      <c r="C45" s="115" t="s">
        <v>987</v>
      </c>
      <c r="D45" s="114" t="s">
        <v>39</v>
      </c>
      <c r="E45" s="116" t="s">
        <v>86</v>
      </c>
      <c r="F45" s="116" t="s">
        <v>35</v>
      </c>
      <c r="G45" s="116" t="s">
        <v>36</v>
      </c>
    </row>
    <row r="46" spans="1:7" ht="60">
      <c r="A46" s="33" t="s">
        <v>38</v>
      </c>
      <c r="B46" s="33">
        <v>5901</v>
      </c>
      <c r="C46" s="34" t="s">
        <v>974</v>
      </c>
      <c r="D46" s="33" t="s">
        <v>132</v>
      </c>
      <c r="E46" s="79" t="s">
        <v>106</v>
      </c>
      <c r="F46" s="95">
        <v>165.53</v>
      </c>
      <c r="G46" s="36">
        <f>ROUND(E46*F46,2)</f>
        <v>0.99</v>
      </c>
    </row>
    <row r="47" spans="1:7" ht="60">
      <c r="A47" s="33" t="s">
        <v>38</v>
      </c>
      <c r="B47" s="33">
        <v>5903</v>
      </c>
      <c r="C47" s="34" t="s">
        <v>975</v>
      </c>
      <c r="D47" s="33" t="s">
        <v>155</v>
      </c>
      <c r="E47" s="79" t="s">
        <v>838</v>
      </c>
      <c r="F47" s="95">
        <v>35.619999999999997</v>
      </c>
      <c r="G47" s="36">
        <f>ROUND(E47*F47,2)</f>
        <v>0.11</v>
      </c>
    </row>
    <row r="48" spans="1:7" ht="24">
      <c r="A48" s="33" t="s">
        <v>37</v>
      </c>
      <c r="B48" s="33">
        <v>6079</v>
      </c>
      <c r="C48" s="34" t="s">
        <v>981</v>
      </c>
      <c r="D48" s="33" t="s">
        <v>39</v>
      </c>
      <c r="E48" s="79" t="s">
        <v>982</v>
      </c>
      <c r="F48" s="95">
        <v>7.87</v>
      </c>
      <c r="G48" s="36">
        <f t="shared" ref="G48:G51" si="1">ROUND(E48*F48,2)</f>
        <v>9.84</v>
      </c>
    </row>
    <row r="49" spans="1:7" ht="18" customHeight="1">
      <c r="A49" s="33" t="s">
        <v>38</v>
      </c>
      <c r="B49" s="33" t="s">
        <v>45</v>
      </c>
      <c r="C49" s="34" t="s">
        <v>43</v>
      </c>
      <c r="D49" s="33" t="s">
        <v>42</v>
      </c>
      <c r="E49" s="79" t="s">
        <v>983</v>
      </c>
      <c r="F49" s="95">
        <v>13.7</v>
      </c>
      <c r="G49" s="36">
        <f t="shared" si="1"/>
        <v>9.0299999999999994</v>
      </c>
    </row>
    <row r="50" spans="1:7" ht="36">
      <c r="A50" s="33" t="s">
        <v>38</v>
      </c>
      <c r="B50" s="33">
        <v>91533</v>
      </c>
      <c r="C50" s="34" t="s">
        <v>984</v>
      </c>
      <c r="D50" s="33" t="s">
        <v>132</v>
      </c>
      <c r="E50" s="79" t="s">
        <v>985</v>
      </c>
      <c r="F50" s="95">
        <v>27.44</v>
      </c>
      <c r="G50" s="36">
        <f t="shared" si="1"/>
        <v>7.52</v>
      </c>
    </row>
    <row r="51" spans="1:7" ht="39.75" customHeight="1">
      <c r="A51" s="33" t="s">
        <v>38</v>
      </c>
      <c r="B51" s="33">
        <v>91534</v>
      </c>
      <c r="C51" s="34" t="s">
        <v>986</v>
      </c>
      <c r="D51" s="33" t="s">
        <v>155</v>
      </c>
      <c r="E51" s="79" t="s">
        <v>816</v>
      </c>
      <c r="F51" s="95">
        <v>24</v>
      </c>
      <c r="G51" s="36">
        <f t="shared" si="1"/>
        <v>6.1</v>
      </c>
    </row>
    <row r="52" spans="1:7" ht="21.95" customHeight="1">
      <c r="A52" s="133"/>
      <c r="B52" s="10"/>
      <c r="C52" s="10"/>
      <c r="D52" s="268" t="s">
        <v>40</v>
      </c>
      <c r="E52" s="269"/>
      <c r="F52" s="270"/>
      <c r="G52" s="96">
        <f>SUM(G46:G51)</f>
        <v>33.589999999999996</v>
      </c>
    </row>
    <row r="53" spans="1:7" ht="21.95" customHeight="1">
      <c r="A53" s="133"/>
      <c r="B53" s="10"/>
      <c r="C53" s="10"/>
      <c r="D53" s="268" t="str">
        <f>"BDI ( " &amp;TEXT($G$9,"0,00") &amp;" ) %:"</f>
        <v>BDI ( 28,82 ) %:</v>
      </c>
      <c r="E53" s="269"/>
      <c r="F53" s="270"/>
      <c r="G53" s="96">
        <f>ROUND(G52*($G$9/100),2)</f>
        <v>9.68</v>
      </c>
    </row>
    <row r="54" spans="1:7" ht="21.95" customHeight="1">
      <c r="A54" s="133"/>
      <c r="B54" s="10"/>
      <c r="C54" s="10"/>
      <c r="D54" s="268" t="s">
        <v>41</v>
      </c>
      <c r="E54" s="269"/>
      <c r="F54" s="270"/>
      <c r="G54" s="111">
        <f>ROUND(SUM(G52:G53),2)</f>
        <v>43.27</v>
      </c>
    </row>
    <row r="55" spans="1:7">
      <c r="A55" s="133"/>
      <c r="B55" s="10"/>
      <c r="C55" s="10"/>
      <c r="D55" s="10"/>
      <c r="E55" s="10"/>
      <c r="F55" s="10"/>
      <c r="G55" s="179"/>
    </row>
    <row r="56" spans="1:7" ht="28.5" customHeight="1">
      <c r="A56" s="114" t="s">
        <v>991</v>
      </c>
      <c r="B56" s="114">
        <v>93358</v>
      </c>
      <c r="C56" s="115" t="s">
        <v>123</v>
      </c>
      <c r="D56" s="114" t="s">
        <v>39</v>
      </c>
      <c r="E56" s="116" t="s">
        <v>86</v>
      </c>
      <c r="F56" s="116" t="s">
        <v>35</v>
      </c>
      <c r="G56" s="116" t="s">
        <v>36</v>
      </c>
    </row>
    <row r="57" spans="1:7" ht="18" customHeight="1">
      <c r="A57" s="33" t="s">
        <v>38</v>
      </c>
      <c r="B57" s="33" t="s">
        <v>45</v>
      </c>
      <c r="C57" s="34" t="s">
        <v>43</v>
      </c>
      <c r="D57" s="33" t="s">
        <v>42</v>
      </c>
      <c r="E57" s="79" t="s">
        <v>158</v>
      </c>
      <c r="F57" s="95">
        <v>13.7</v>
      </c>
      <c r="G57" s="36">
        <f>ROUND(E57*F57,2)</f>
        <v>54.2</v>
      </c>
    </row>
    <row r="58" spans="1:7" ht="21.95" customHeight="1">
      <c r="A58" s="133"/>
      <c r="B58" s="10"/>
      <c r="C58" s="10"/>
      <c r="D58" s="268" t="s">
        <v>40</v>
      </c>
      <c r="E58" s="269"/>
      <c r="F58" s="270"/>
      <c r="G58" s="96">
        <f>SUM(G57)</f>
        <v>54.2</v>
      </c>
    </row>
    <row r="59" spans="1:7" ht="21.95" customHeight="1">
      <c r="A59" s="133"/>
      <c r="B59" s="10"/>
      <c r="C59" s="10"/>
      <c r="D59" s="268" t="str">
        <f>"BDI ( " &amp;TEXT($G$9,"0,00") &amp;" ) %:"</f>
        <v>BDI ( 28,82 ) %:</v>
      </c>
      <c r="E59" s="269"/>
      <c r="F59" s="270"/>
      <c r="G59" s="96">
        <f>ROUND(G58*($G$9/100),2)</f>
        <v>15.62</v>
      </c>
    </row>
    <row r="60" spans="1:7" ht="21.95" customHeight="1">
      <c r="A60" s="133"/>
      <c r="B60" s="10"/>
      <c r="C60" s="10"/>
      <c r="D60" s="268" t="s">
        <v>41</v>
      </c>
      <c r="E60" s="269"/>
      <c r="F60" s="270"/>
      <c r="G60" s="111">
        <f>ROUND(SUM(G58:G59),2)</f>
        <v>69.819999999999993</v>
      </c>
    </row>
    <row r="61" spans="1:7">
      <c r="A61" s="133"/>
      <c r="B61" s="10"/>
      <c r="C61" s="10"/>
      <c r="D61" s="10"/>
      <c r="E61" s="10"/>
      <c r="F61" s="10"/>
      <c r="G61" s="179"/>
    </row>
    <row r="62" spans="1:7" ht="76.5" customHeight="1">
      <c r="A62" s="114" t="s">
        <v>992</v>
      </c>
      <c r="B62" s="114">
        <v>94273</v>
      </c>
      <c r="C62" s="115" t="s">
        <v>159</v>
      </c>
      <c r="D62" s="114" t="s">
        <v>100</v>
      </c>
      <c r="E62" s="116" t="s">
        <v>86</v>
      </c>
      <c r="F62" s="116" t="s">
        <v>35</v>
      </c>
      <c r="G62" s="116" t="s">
        <v>36</v>
      </c>
    </row>
    <row r="63" spans="1:7" ht="24">
      <c r="A63" s="33" t="s">
        <v>37</v>
      </c>
      <c r="B63" s="33">
        <v>370</v>
      </c>
      <c r="C63" s="34" t="s">
        <v>161</v>
      </c>
      <c r="D63" s="33" t="s">
        <v>39</v>
      </c>
      <c r="E63" s="79" t="s">
        <v>150</v>
      </c>
      <c r="F63" s="95">
        <v>66</v>
      </c>
      <c r="G63" s="36">
        <f>ROUND(E63*F63,2)</f>
        <v>0.46</v>
      </c>
    </row>
    <row r="64" spans="1:7" ht="24">
      <c r="A64" s="33" t="s">
        <v>37</v>
      </c>
      <c r="B64" s="33">
        <v>4059</v>
      </c>
      <c r="C64" s="34" t="s">
        <v>162</v>
      </c>
      <c r="D64" s="33" t="s">
        <v>100</v>
      </c>
      <c r="E64" s="79" t="s">
        <v>163</v>
      </c>
      <c r="F64" s="95">
        <v>20.25</v>
      </c>
      <c r="G64" s="36">
        <f>ROUND(E64*F64,2)</f>
        <v>20.350000000000001</v>
      </c>
    </row>
    <row r="65" spans="1:7" ht="18" customHeight="1">
      <c r="A65" s="33" t="s">
        <v>38</v>
      </c>
      <c r="B65" s="33">
        <v>88309</v>
      </c>
      <c r="C65" s="34" t="s">
        <v>165</v>
      </c>
      <c r="D65" s="33" t="s">
        <v>42</v>
      </c>
      <c r="E65" s="79" t="s">
        <v>166</v>
      </c>
      <c r="F65" s="95">
        <v>19.559999999999999</v>
      </c>
      <c r="G65" s="36">
        <f>ROUND(E65*F65,2)</f>
        <v>7.71</v>
      </c>
    </row>
    <row r="66" spans="1:7" ht="18" customHeight="1">
      <c r="A66" s="33" t="s">
        <v>38</v>
      </c>
      <c r="B66" s="33" t="s">
        <v>45</v>
      </c>
      <c r="C66" s="34" t="s">
        <v>43</v>
      </c>
      <c r="D66" s="33" t="s">
        <v>42</v>
      </c>
      <c r="E66" s="79" t="s">
        <v>166</v>
      </c>
      <c r="F66" s="95">
        <v>13.7</v>
      </c>
      <c r="G66" s="36">
        <f>ROUND(E66*F66,2)</f>
        <v>5.4</v>
      </c>
    </row>
    <row r="67" spans="1:7" ht="24">
      <c r="A67" s="33" t="s">
        <v>38</v>
      </c>
      <c r="B67" s="33">
        <v>88629</v>
      </c>
      <c r="C67" s="34" t="s">
        <v>167</v>
      </c>
      <c r="D67" s="33" t="s">
        <v>39</v>
      </c>
      <c r="E67" s="79" t="s">
        <v>168</v>
      </c>
      <c r="F67" s="95">
        <v>426.07</v>
      </c>
      <c r="G67" s="36">
        <f>ROUND(E67*F67,2)</f>
        <v>0.85</v>
      </c>
    </row>
    <row r="68" spans="1:7" ht="21.95" customHeight="1">
      <c r="A68" s="133"/>
      <c r="B68" s="10"/>
      <c r="C68" s="10"/>
      <c r="D68" s="268" t="s">
        <v>40</v>
      </c>
      <c r="E68" s="269"/>
      <c r="F68" s="270"/>
      <c r="G68" s="96">
        <f>SUM(G63:G67)</f>
        <v>34.770000000000003</v>
      </c>
    </row>
    <row r="69" spans="1:7" ht="21.95" customHeight="1">
      <c r="A69" s="133"/>
      <c r="B69" s="10"/>
      <c r="C69" s="10"/>
      <c r="D69" s="268" t="str">
        <f>"BDI ( " &amp;TEXT($G$9,"0,00") &amp;" ) %:"</f>
        <v>BDI ( 28,82 ) %:</v>
      </c>
      <c r="E69" s="269"/>
      <c r="F69" s="270"/>
      <c r="G69" s="96">
        <f>ROUND(G68*($G$9/100),2)</f>
        <v>10.02</v>
      </c>
    </row>
    <row r="70" spans="1:7" ht="21.95" customHeight="1">
      <c r="A70" s="133"/>
      <c r="B70" s="10"/>
      <c r="C70" s="10"/>
      <c r="D70" s="268" t="s">
        <v>41</v>
      </c>
      <c r="E70" s="269"/>
      <c r="F70" s="270"/>
      <c r="G70" s="111">
        <f>ROUND(SUM(G68:G69),2)</f>
        <v>44.79</v>
      </c>
    </row>
    <row r="71" spans="1:7">
      <c r="A71" s="133"/>
      <c r="B71" s="10"/>
      <c r="C71" s="10"/>
      <c r="D71" s="10"/>
      <c r="E71" s="10"/>
      <c r="F71" s="10"/>
      <c r="G71" s="179"/>
    </row>
    <row r="72" spans="1:7" ht="51.75" customHeight="1">
      <c r="A72" s="114" t="s">
        <v>993</v>
      </c>
      <c r="B72" s="114">
        <v>94990</v>
      </c>
      <c r="C72" s="115" t="s">
        <v>169</v>
      </c>
      <c r="D72" s="114" t="s">
        <v>39</v>
      </c>
      <c r="E72" s="116" t="s">
        <v>86</v>
      </c>
      <c r="F72" s="116" t="s">
        <v>35</v>
      </c>
      <c r="G72" s="116" t="s">
        <v>36</v>
      </c>
    </row>
    <row r="73" spans="1:7" ht="40.5" customHeight="1">
      <c r="A73" s="33" t="s">
        <v>37</v>
      </c>
      <c r="B73" s="33">
        <v>4460</v>
      </c>
      <c r="C73" s="34" t="s">
        <v>170</v>
      </c>
      <c r="D73" s="33" t="s">
        <v>100</v>
      </c>
      <c r="E73" s="79" t="s">
        <v>171</v>
      </c>
      <c r="F73" s="95">
        <v>9.48</v>
      </c>
      <c r="G73" s="36">
        <f t="shared" ref="G73:G78" si="2">ROUND(E73*F73,2)</f>
        <v>23.7</v>
      </c>
    </row>
    <row r="74" spans="1:7" ht="28.5" customHeight="1">
      <c r="A74" s="33" t="s">
        <v>37</v>
      </c>
      <c r="B74" s="33">
        <v>4517</v>
      </c>
      <c r="C74" s="34" t="s">
        <v>173</v>
      </c>
      <c r="D74" s="33" t="s">
        <v>100</v>
      </c>
      <c r="E74" s="79" t="s">
        <v>144</v>
      </c>
      <c r="F74" s="95">
        <v>0.8</v>
      </c>
      <c r="G74" s="36">
        <f t="shared" si="2"/>
        <v>1.6</v>
      </c>
    </row>
    <row r="75" spans="1:7" ht="26.25" customHeight="1">
      <c r="A75" s="33" t="s">
        <v>38</v>
      </c>
      <c r="B75" s="33">
        <v>88262</v>
      </c>
      <c r="C75" s="34" t="s">
        <v>143</v>
      </c>
      <c r="D75" s="33" t="s">
        <v>42</v>
      </c>
      <c r="E75" s="79" t="s">
        <v>174</v>
      </c>
      <c r="F75" s="95">
        <v>19.45</v>
      </c>
      <c r="G75" s="36">
        <f t="shared" si="2"/>
        <v>43.88</v>
      </c>
    </row>
    <row r="76" spans="1:7" ht="18" customHeight="1">
      <c r="A76" s="33" t="s">
        <v>38</v>
      </c>
      <c r="B76" s="33" t="s">
        <v>164</v>
      </c>
      <c r="C76" s="34" t="s">
        <v>165</v>
      </c>
      <c r="D76" s="33" t="s">
        <v>42</v>
      </c>
      <c r="E76" s="79" t="s">
        <v>175</v>
      </c>
      <c r="F76" s="95">
        <v>19.559999999999999</v>
      </c>
      <c r="G76" s="36">
        <f t="shared" si="2"/>
        <v>38.79</v>
      </c>
    </row>
    <row r="77" spans="1:7" ht="18" customHeight="1">
      <c r="A77" s="33" t="s">
        <v>38</v>
      </c>
      <c r="B77" s="33" t="s">
        <v>45</v>
      </c>
      <c r="C77" s="34" t="s">
        <v>43</v>
      </c>
      <c r="D77" s="33" t="s">
        <v>42</v>
      </c>
      <c r="E77" s="79" t="s">
        <v>176</v>
      </c>
      <c r="F77" s="95">
        <v>13.7</v>
      </c>
      <c r="G77" s="36">
        <f t="shared" si="2"/>
        <v>58.07</v>
      </c>
    </row>
    <row r="78" spans="1:7" ht="36">
      <c r="A78" s="33" t="s">
        <v>38</v>
      </c>
      <c r="B78" s="33">
        <v>94964</v>
      </c>
      <c r="C78" s="34" t="s">
        <v>178</v>
      </c>
      <c r="D78" s="33" t="s">
        <v>39</v>
      </c>
      <c r="E78" s="79" t="s">
        <v>179</v>
      </c>
      <c r="F78" s="95">
        <v>321.75</v>
      </c>
      <c r="G78" s="36">
        <f t="shared" si="2"/>
        <v>390.28</v>
      </c>
    </row>
    <row r="79" spans="1:7" ht="21.95" customHeight="1">
      <c r="A79" s="133"/>
      <c r="B79" s="10"/>
      <c r="C79" s="10"/>
      <c r="D79" s="268" t="s">
        <v>40</v>
      </c>
      <c r="E79" s="269"/>
      <c r="F79" s="270"/>
      <c r="G79" s="96">
        <f>SUM(G73:G78)</f>
        <v>556.31999999999994</v>
      </c>
    </row>
    <row r="80" spans="1:7" ht="21.95" customHeight="1">
      <c r="A80" s="133"/>
      <c r="B80" s="10"/>
      <c r="C80" s="10"/>
      <c r="D80" s="268" t="str">
        <f>"BDI ( " &amp;TEXT($G$9,"0,00") &amp;" ) %:"</f>
        <v>BDI ( 28,82 ) %:</v>
      </c>
      <c r="E80" s="269"/>
      <c r="F80" s="270"/>
      <c r="G80" s="96">
        <f>ROUND(G79*($G$9/100),2)</f>
        <v>160.33000000000001</v>
      </c>
    </row>
    <row r="81" spans="1:7" ht="21.95" customHeight="1">
      <c r="A81" s="133"/>
      <c r="B81" s="10"/>
      <c r="C81" s="10"/>
      <c r="D81" s="268" t="s">
        <v>41</v>
      </c>
      <c r="E81" s="269"/>
      <c r="F81" s="270"/>
      <c r="G81" s="111">
        <f>ROUND(SUM(G79:G80),2)</f>
        <v>716.65</v>
      </c>
    </row>
    <row r="82" spans="1:7">
      <c r="A82" s="133"/>
      <c r="B82" s="10"/>
      <c r="C82" s="10"/>
      <c r="D82" s="10"/>
      <c r="E82" s="10"/>
      <c r="F82" s="10"/>
      <c r="G82" s="179"/>
    </row>
    <row r="83" spans="1:7" ht="63" customHeight="1">
      <c r="A83" s="114" t="s">
        <v>489</v>
      </c>
      <c r="B83" s="114" t="s">
        <v>406</v>
      </c>
      <c r="C83" s="115" t="s">
        <v>641</v>
      </c>
      <c r="D83" s="114" t="s">
        <v>98</v>
      </c>
      <c r="E83" s="116" t="s">
        <v>86</v>
      </c>
      <c r="F83" s="116" t="s">
        <v>35</v>
      </c>
      <c r="G83" s="116" t="s">
        <v>36</v>
      </c>
    </row>
    <row r="84" spans="1:7" ht="39.75" customHeight="1">
      <c r="A84" s="33" t="s">
        <v>38</v>
      </c>
      <c r="B84" s="33">
        <v>87301</v>
      </c>
      <c r="C84" s="34" t="s">
        <v>526</v>
      </c>
      <c r="D84" s="33" t="s">
        <v>100</v>
      </c>
      <c r="E84" s="112">
        <v>0.03</v>
      </c>
      <c r="F84" s="95">
        <v>434.14</v>
      </c>
      <c r="G84" s="36">
        <f>ROUND(E84*F84,2)</f>
        <v>13.02</v>
      </c>
    </row>
    <row r="85" spans="1:7" ht="18" customHeight="1">
      <c r="A85" s="33" t="s">
        <v>38</v>
      </c>
      <c r="B85" s="33" t="s">
        <v>164</v>
      </c>
      <c r="C85" s="34" t="s">
        <v>165</v>
      </c>
      <c r="D85" s="33" t="s">
        <v>42</v>
      </c>
      <c r="E85" s="112">
        <v>0.15</v>
      </c>
      <c r="F85" s="95">
        <v>19.559999999999999</v>
      </c>
      <c r="G85" s="36">
        <f>ROUND(E85*F85,2)</f>
        <v>2.93</v>
      </c>
    </row>
    <row r="86" spans="1:7" ht="18" customHeight="1">
      <c r="A86" s="33" t="s">
        <v>38</v>
      </c>
      <c r="B86" s="33" t="s">
        <v>45</v>
      </c>
      <c r="C86" s="34" t="s">
        <v>43</v>
      </c>
      <c r="D86" s="33" t="s">
        <v>42</v>
      </c>
      <c r="E86" s="112">
        <v>0.15</v>
      </c>
      <c r="F86" s="95">
        <v>13.7</v>
      </c>
      <c r="G86" s="36">
        <f>ROUND(E86*F86,2)</f>
        <v>2.06</v>
      </c>
    </row>
    <row r="87" spans="1:7" ht="18" customHeight="1">
      <c r="A87" s="33" t="s">
        <v>37</v>
      </c>
      <c r="B87" s="33" t="str">
        <f>Diversos!A6</f>
        <v>COTAÇÃO 20</v>
      </c>
      <c r="C87" s="34" t="s">
        <v>1003</v>
      </c>
      <c r="D87" s="33" t="s">
        <v>98</v>
      </c>
      <c r="E87" s="79">
        <v>1</v>
      </c>
      <c r="F87" s="95">
        <f>Diversos!G6</f>
        <v>67.5</v>
      </c>
      <c r="G87" s="36">
        <f>ROUND(E87*F87,2)</f>
        <v>67.5</v>
      </c>
    </row>
    <row r="88" spans="1:7" ht="21.95" customHeight="1">
      <c r="A88" s="133"/>
      <c r="B88" s="10"/>
      <c r="C88" s="10"/>
      <c r="D88" s="268" t="s">
        <v>40</v>
      </c>
      <c r="E88" s="269"/>
      <c r="F88" s="270"/>
      <c r="G88" s="96">
        <f>SUM(G84:G87)</f>
        <v>85.509999999999991</v>
      </c>
    </row>
    <row r="89" spans="1:7" ht="21.95" customHeight="1">
      <c r="A89" s="133"/>
      <c r="B89" s="10"/>
      <c r="C89" s="10"/>
      <c r="D89" s="268" t="str">
        <f>"BDI ( " &amp;TEXT($G$9,"0,00") &amp;" ) %:"</f>
        <v>BDI ( 28,82 ) %:</v>
      </c>
      <c r="E89" s="269"/>
      <c r="F89" s="270"/>
      <c r="G89" s="96">
        <f>ROUND(G88*($G$9/100),2)</f>
        <v>24.64</v>
      </c>
    </row>
    <row r="90" spans="1:7" ht="21.95" customHeight="1">
      <c r="A90" s="133"/>
      <c r="B90" s="10"/>
      <c r="C90" s="10"/>
      <c r="D90" s="268" t="s">
        <v>41</v>
      </c>
      <c r="E90" s="269"/>
      <c r="F90" s="270"/>
      <c r="G90" s="111">
        <f>ROUND(SUM(G88:G89),2)</f>
        <v>110.15</v>
      </c>
    </row>
    <row r="91" spans="1:7">
      <c r="A91" s="133"/>
      <c r="B91" s="10"/>
      <c r="C91" s="10"/>
      <c r="D91" s="10"/>
      <c r="E91" s="10"/>
      <c r="F91" s="10"/>
      <c r="G91" s="179"/>
    </row>
    <row r="92" spans="1:7" ht="43.5" customHeight="1">
      <c r="A92" s="114" t="s">
        <v>490</v>
      </c>
      <c r="B92" s="114">
        <v>92393</v>
      </c>
      <c r="C92" s="115" t="s">
        <v>269</v>
      </c>
      <c r="D92" s="114" t="s">
        <v>98</v>
      </c>
      <c r="E92" s="116" t="s">
        <v>86</v>
      </c>
      <c r="F92" s="116" t="s">
        <v>35</v>
      </c>
      <c r="G92" s="116" t="s">
        <v>36</v>
      </c>
    </row>
    <row r="93" spans="1:7" ht="24">
      <c r="A93" s="33" t="s">
        <v>37</v>
      </c>
      <c r="B93" s="33">
        <v>370</v>
      </c>
      <c r="C93" s="34" t="s">
        <v>161</v>
      </c>
      <c r="D93" s="33" t="s">
        <v>39</v>
      </c>
      <c r="E93" s="79" t="s">
        <v>256</v>
      </c>
      <c r="F93" s="95">
        <v>66</v>
      </c>
      <c r="G93" s="36">
        <f t="shared" ref="G93:G101" si="3">ROUND(E93*F93,2)</f>
        <v>3.75</v>
      </c>
    </row>
    <row r="94" spans="1:7" ht="48">
      <c r="A94" s="33" t="s">
        <v>37</v>
      </c>
      <c r="B94" s="33">
        <v>711</v>
      </c>
      <c r="C94" s="34" t="s">
        <v>270</v>
      </c>
      <c r="D94" s="33" t="s">
        <v>98</v>
      </c>
      <c r="E94" s="79" t="s">
        <v>271</v>
      </c>
      <c r="F94" s="95">
        <v>38.369999999999997</v>
      </c>
      <c r="G94" s="36">
        <f t="shared" si="3"/>
        <v>39.04</v>
      </c>
    </row>
    <row r="95" spans="1:7" ht="24">
      <c r="A95" s="33" t="s">
        <v>37</v>
      </c>
      <c r="B95" s="33">
        <v>4741</v>
      </c>
      <c r="C95" s="34" t="s">
        <v>257</v>
      </c>
      <c r="D95" s="33" t="s">
        <v>39</v>
      </c>
      <c r="E95" s="79" t="s">
        <v>272</v>
      </c>
      <c r="F95" s="95">
        <v>52.86</v>
      </c>
      <c r="G95" s="36">
        <f t="shared" si="3"/>
        <v>0.34</v>
      </c>
    </row>
    <row r="96" spans="1:7" ht="18" customHeight="1">
      <c r="A96" s="33" t="s">
        <v>38</v>
      </c>
      <c r="B96" s="33" t="s">
        <v>258</v>
      </c>
      <c r="C96" s="34" t="s">
        <v>259</v>
      </c>
      <c r="D96" s="33" t="s">
        <v>42</v>
      </c>
      <c r="E96" s="79" t="s">
        <v>273</v>
      </c>
      <c r="F96" s="95">
        <v>20.010000000000002</v>
      </c>
      <c r="G96" s="36">
        <f t="shared" si="3"/>
        <v>2.52</v>
      </c>
    </row>
    <row r="97" spans="1:7" ht="18" customHeight="1">
      <c r="A97" s="33" t="s">
        <v>38</v>
      </c>
      <c r="B97" s="33" t="s">
        <v>45</v>
      </c>
      <c r="C97" s="34" t="s">
        <v>43</v>
      </c>
      <c r="D97" s="33" t="s">
        <v>42</v>
      </c>
      <c r="E97" s="79" t="s">
        <v>273</v>
      </c>
      <c r="F97" s="95">
        <v>13.7</v>
      </c>
      <c r="G97" s="36">
        <f t="shared" si="3"/>
        <v>1.72</v>
      </c>
    </row>
    <row r="98" spans="1:7" ht="48">
      <c r="A98" s="33" t="s">
        <v>38</v>
      </c>
      <c r="B98" s="33" t="s">
        <v>260</v>
      </c>
      <c r="C98" s="34" t="s">
        <v>261</v>
      </c>
      <c r="D98" s="33" t="s">
        <v>132</v>
      </c>
      <c r="E98" s="79" t="s">
        <v>262</v>
      </c>
      <c r="F98" s="95">
        <v>4.7</v>
      </c>
      <c r="G98" s="36">
        <f t="shared" si="3"/>
        <v>0.02</v>
      </c>
    </row>
    <row r="99" spans="1:7" ht="48">
      <c r="A99" s="33" t="s">
        <v>38</v>
      </c>
      <c r="B99" s="33" t="s">
        <v>263</v>
      </c>
      <c r="C99" s="34" t="s">
        <v>264</v>
      </c>
      <c r="D99" s="33" t="s">
        <v>155</v>
      </c>
      <c r="E99" s="79" t="s">
        <v>274</v>
      </c>
      <c r="F99" s="95">
        <v>0.54</v>
      </c>
      <c r="G99" s="36">
        <f t="shared" si="3"/>
        <v>0.03</v>
      </c>
    </row>
    <row r="100" spans="1:7" ht="60">
      <c r="A100" s="33" t="s">
        <v>38</v>
      </c>
      <c r="B100" s="33" t="s">
        <v>265</v>
      </c>
      <c r="C100" s="34" t="s">
        <v>266</v>
      </c>
      <c r="D100" s="33" t="s">
        <v>132</v>
      </c>
      <c r="E100" s="79" t="s">
        <v>275</v>
      </c>
      <c r="F100" s="95">
        <v>10.130000000000001</v>
      </c>
      <c r="G100" s="36">
        <f t="shared" si="3"/>
        <v>0.14000000000000001</v>
      </c>
    </row>
    <row r="101" spans="1:7" ht="60">
      <c r="A101" s="33" t="s">
        <v>38</v>
      </c>
      <c r="B101" s="33" t="s">
        <v>267</v>
      </c>
      <c r="C101" s="34" t="s">
        <v>268</v>
      </c>
      <c r="D101" s="33" t="s">
        <v>155</v>
      </c>
      <c r="E101" s="79" t="s">
        <v>276</v>
      </c>
      <c r="F101" s="95">
        <v>0.71</v>
      </c>
      <c r="G101" s="36">
        <f t="shared" si="3"/>
        <v>0.04</v>
      </c>
    </row>
    <row r="102" spans="1:7" ht="21.95" customHeight="1">
      <c r="A102" s="133"/>
      <c r="B102" s="10"/>
      <c r="C102" s="10"/>
      <c r="D102" s="268" t="s">
        <v>40</v>
      </c>
      <c r="E102" s="269"/>
      <c r="F102" s="270"/>
      <c r="G102" s="96">
        <f>SUM(G93:G101)</f>
        <v>47.600000000000009</v>
      </c>
    </row>
    <row r="103" spans="1:7" ht="21.95" customHeight="1">
      <c r="A103" s="133"/>
      <c r="B103" s="10"/>
      <c r="C103" s="10"/>
      <c r="D103" s="268" t="str">
        <f>"BDI ( " &amp;TEXT($G$9,"0,00") &amp;" ) %:"</f>
        <v>BDI ( 28,82 ) %:</v>
      </c>
      <c r="E103" s="269"/>
      <c r="F103" s="270"/>
      <c r="G103" s="96">
        <f>ROUND(G102*($G$9/100),2)</f>
        <v>13.72</v>
      </c>
    </row>
    <row r="104" spans="1:7" ht="21.95" customHeight="1">
      <c r="A104" s="133"/>
      <c r="B104" s="10"/>
      <c r="C104" s="10"/>
      <c r="D104" s="268" t="s">
        <v>41</v>
      </c>
      <c r="E104" s="269"/>
      <c r="F104" s="270"/>
      <c r="G104" s="111">
        <f>ROUND(SUM(G102:G103),2)</f>
        <v>61.32</v>
      </c>
    </row>
    <row r="105" spans="1:7">
      <c r="A105" s="133"/>
      <c r="B105" s="10"/>
      <c r="C105" s="10"/>
      <c r="D105" s="10"/>
      <c r="E105" s="10"/>
      <c r="F105" s="10"/>
      <c r="G105" s="179"/>
    </row>
    <row r="106" spans="1:7" ht="44.25" customHeight="1">
      <c r="A106" s="114" t="s">
        <v>491</v>
      </c>
      <c r="B106" s="114" t="s">
        <v>76</v>
      </c>
      <c r="C106" s="115" t="s">
        <v>180</v>
      </c>
      <c r="D106" s="114" t="s">
        <v>98</v>
      </c>
      <c r="E106" s="116" t="s">
        <v>86</v>
      </c>
      <c r="F106" s="116" t="s">
        <v>35</v>
      </c>
      <c r="G106" s="116" t="s">
        <v>36</v>
      </c>
    </row>
    <row r="107" spans="1:7" ht="18" customHeight="1">
      <c r="A107" s="33" t="s">
        <v>37</v>
      </c>
      <c r="B107" s="33">
        <v>7348</v>
      </c>
      <c r="C107" s="34" t="s">
        <v>181</v>
      </c>
      <c r="D107" s="33" t="s">
        <v>182</v>
      </c>
      <c r="E107" s="79" t="s">
        <v>183</v>
      </c>
      <c r="F107" s="95">
        <v>9.3800000000000008</v>
      </c>
      <c r="G107" s="36">
        <f>ROUND(E107*F107,2)</f>
        <v>1.59</v>
      </c>
    </row>
    <row r="108" spans="1:7" ht="18" customHeight="1">
      <c r="A108" s="33" t="s">
        <v>38</v>
      </c>
      <c r="B108" s="33">
        <v>88310</v>
      </c>
      <c r="C108" s="34" t="s">
        <v>185</v>
      </c>
      <c r="D108" s="33" t="s">
        <v>42</v>
      </c>
      <c r="E108" s="79" t="s">
        <v>186</v>
      </c>
      <c r="F108" s="95">
        <v>19.48</v>
      </c>
      <c r="G108" s="36">
        <f>ROUND(E108*F108,2)</f>
        <v>6.82</v>
      </c>
    </row>
    <row r="109" spans="1:7" ht="18" customHeight="1">
      <c r="A109" s="33" t="s">
        <v>38</v>
      </c>
      <c r="B109" s="33" t="s">
        <v>45</v>
      </c>
      <c r="C109" s="34" t="s">
        <v>43</v>
      </c>
      <c r="D109" s="33" t="s">
        <v>42</v>
      </c>
      <c r="E109" s="79" t="s">
        <v>187</v>
      </c>
      <c r="F109" s="95">
        <v>13.7</v>
      </c>
      <c r="G109" s="36">
        <f>ROUND(E109*F109,2)</f>
        <v>3.43</v>
      </c>
    </row>
    <row r="110" spans="1:7" ht="21.95" customHeight="1">
      <c r="A110" s="133"/>
      <c r="B110" s="10"/>
      <c r="C110" s="10"/>
      <c r="D110" s="268" t="s">
        <v>40</v>
      </c>
      <c r="E110" s="269"/>
      <c r="F110" s="270"/>
      <c r="G110" s="96">
        <f>SUM(G107:G109)</f>
        <v>11.84</v>
      </c>
    </row>
    <row r="111" spans="1:7" ht="21.95" customHeight="1">
      <c r="A111" s="133"/>
      <c r="B111" s="10"/>
      <c r="C111" s="10"/>
      <c r="D111" s="268" t="str">
        <f>"BDI ( " &amp;TEXT($G$9,"0,00") &amp;" ) %:"</f>
        <v>BDI ( 28,82 ) %:</v>
      </c>
      <c r="E111" s="269"/>
      <c r="F111" s="270"/>
      <c r="G111" s="96">
        <f>ROUND(G110*($G$9/100),2)</f>
        <v>3.41</v>
      </c>
    </row>
    <row r="112" spans="1:7" ht="21.95" customHeight="1">
      <c r="A112" s="133"/>
      <c r="B112" s="10"/>
      <c r="C112" s="10"/>
      <c r="D112" s="268" t="s">
        <v>41</v>
      </c>
      <c r="E112" s="269"/>
      <c r="F112" s="270"/>
      <c r="G112" s="111">
        <f>ROUND(SUM(G110:G111),2)</f>
        <v>15.25</v>
      </c>
    </row>
    <row r="113" spans="1:7">
      <c r="A113" s="133"/>
      <c r="B113" s="10"/>
      <c r="C113" s="10"/>
      <c r="D113" s="10"/>
      <c r="E113" s="10"/>
      <c r="F113" s="10"/>
      <c r="G113" s="179"/>
    </row>
    <row r="114" spans="1:7" ht="55.5" customHeight="1">
      <c r="A114" s="114" t="s">
        <v>492</v>
      </c>
      <c r="B114" s="114">
        <v>72799</v>
      </c>
      <c r="C114" s="115" t="s">
        <v>847</v>
      </c>
      <c r="D114" s="114" t="s">
        <v>98</v>
      </c>
      <c r="E114" s="116" t="s">
        <v>86</v>
      </c>
      <c r="F114" s="116" t="s">
        <v>35</v>
      </c>
      <c r="G114" s="116" t="s">
        <v>36</v>
      </c>
    </row>
    <row r="115" spans="1:7" ht="24">
      <c r="A115" s="33" t="s">
        <v>37</v>
      </c>
      <c r="B115" s="33" t="s">
        <v>848</v>
      </c>
      <c r="C115" s="34" t="s">
        <v>46</v>
      </c>
      <c r="D115" s="33" t="s">
        <v>39</v>
      </c>
      <c r="E115" s="79" t="s">
        <v>849</v>
      </c>
      <c r="F115" s="95">
        <v>55</v>
      </c>
      <c r="G115" s="36">
        <f>ROUND(E115*F115,2)</f>
        <v>1.27</v>
      </c>
    </row>
    <row r="116" spans="1:7" ht="24">
      <c r="A116" s="33" t="s">
        <v>37</v>
      </c>
      <c r="B116" s="33" t="s">
        <v>850</v>
      </c>
      <c r="C116" s="34" t="s">
        <v>851</v>
      </c>
      <c r="D116" s="33" t="s">
        <v>39</v>
      </c>
      <c r="E116" s="79" t="s">
        <v>450</v>
      </c>
      <c r="F116" s="95">
        <v>65.75</v>
      </c>
      <c r="G116" s="36">
        <f>ROUND(E116*F116,2)</f>
        <v>6.58</v>
      </c>
    </row>
    <row r="117" spans="1:7" ht="18" customHeight="1">
      <c r="A117" s="33" t="s">
        <v>37</v>
      </c>
      <c r="B117" s="33" t="s">
        <v>852</v>
      </c>
      <c r="C117" s="34" t="s">
        <v>228</v>
      </c>
      <c r="D117" s="33" t="s">
        <v>140</v>
      </c>
      <c r="E117" s="79" t="s">
        <v>853</v>
      </c>
      <c r="F117" s="95">
        <v>0.53</v>
      </c>
      <c r="G117" s="36">
        <f t="shared" ref="G117:G120" si="4">ROUND(E117*F117,2)</f>
        <v>4.83</v>
      </c>
    </row>
    <row r="118" spans="1:7" ht="36">
      <c r="A118" s="33" t="s">
        <v>37</v>
      </c>
      <c r="B118" s="33" t="s">
        <v>854</v>
      </c>
      <c r="C118" s="34" t="s">
        <v>855</v>
      </c>
      <c r="D118" s="33" t="s">
        <v>856</v>
      </c>
      <c r="E118" s="79" t="s">
        <v>857</v>
      </c>
      <c r="F118" s="95">
        <v>478.85</v>
      </c>
      <c r="G118" s="36">
        <f t="shared" si="4"/>
        <v>16.760000000000002</v>
      </c>
    </row>
    <row r="119" spans="1:7" ht="18" customHeight="1">
      <c r="A119" s="33" t="s">
        <v>38</v>
      </c>
      <c r="B119" s="33">
        <v>88260</v>
      </c>
      <c r="C119" s="34" t="s">
        <v>259</v>
      </c>
      <c r="D119" s="33" t="s">
        <v>42</v>
      </c>
      <c r="E119" s="79" t="s">
        <v>241</v>
      </c>
      <c r="F119" s="95">
        <v>20.010000000000002</v>
      </c>
      <c r="G119" s="36">
        <f t="shared" si="4"/>
        <v>8</v>
      </c>
    </row>
    <row r="120" spans="1:7" ht="18" customHeight="1">
      <c r="A120" s="33" t="s">
        <v>38</v>
      </c>
      <c r="B120" s="33" t="s">
        <v>45</v>
      </c>
      <c r="C120" s="34" t="s">
        <v>43</v>
      </c>
      <c r="D120" s="33" t="s">
        <v>42</v>
      </c>
      <c r="E120" s="79" t="s">
        <v>858</v>
      </c>
      <c r="F120" s="95">
        <v>13.7</v>
      </c>
      <c r="G120" s="36">
        <f t="shared" si="4"/>
        <v>12.47</v>
      </c>
    </row>
    <row r="121" spans="1:7" ht="21.95" customHeight="1">
      <c r="A121" s="133"/>
      <c r="B121" s="10"/>
      <c r="C121" s="10"/>
      <c r="D121" s="268" t="s">
        <v>40</v>
      </c>
      <c r="E121" s="269"/>
      <c r="F121" s="270"/>
      <c r="G121" s="96">
        <f>SUM(G115:G120)</f>
        <v>49.91</v>
      </c>
    </row>
    <row r="122" spans="1:7" ht="21.95" customHeight="1">
      <c r="A122" s="133"/>
      <c r="B122" s="10"/>
      <c r="C122" s="10"/>
      <c r="D122" s="268" t="str">
        <f>"BDI ( " &amp;TEXT($G$9,"0,00") &amp;" ) %:"</f>
        <v>BDI ( 28,82 ) %:</v>
      </c>
      <c r="E122" s="269"/>
      <c r="F122" s="270"/>
      <c r="G122" s="96">
        <f>ROUND(G121*($G$9/100),2)</f>
        <v>14.38</v>
      </c>
    </row>
    <row r="123" spans="1:7" ht="21.95" customHeight="1">
      <c r="A123" s="133"/>
      <c r="B123" s="10"/>
      <c r="C123" s="10"/>
      <c r="D123" s="268" t="s">
        <v>41</v>
      </c>
      <c r="E123" s="269"/>
      <c r="F123" s="270"/>
      <c r="G123" s="111">
        <f>ROUND(SUM(G121:G122),2)</f>
        <v>64.290000000000006</v>
      </c>
    </row>
    <row r="124" spans="1:7">
      <c r="A124" s="133"/>
      <c r="B124" s="10"/>
      <c r="C124" s="10"/>
      <c r="D124" s="10"/>
      <c r="E124" s="10"/>
      <c r="F124" s="10"/>
      <c r="G124" s="179"/>
    </row>
    <row r="125" spans="1:7" ht="66.75" customHeight="1">
      <c r="A125" s="114" t="s">
        <v>493</v>
      </c>
      <c r="B125" s="114" t="s">
        <v>188</v>
      </c>
      <c r="C125" s="115" t="s">
        <v>189</v>
      </c>
      <c r="D125" s="114" t="s">
        <v>140</v>
      </c>
      <c r="E125" s="116" t="s">
        <v>86</v>
      </c>
      <c r="F125" s="116" t="s">
        <v>35</v>
      </c>
      <c r="G125" s="116" t="s">
        <v>36</v>
      </c>
    </row>
    <row r="126" spans="1:7" ht="18" customHeight="1">
      <c r="A126" s="33" t="s">
        <v>37</v>
      </c>
      <c r="B126" s="33">
        <v>337</v>
      </c>
      <c r="C126" s="34" t="s">
        <v>191</v>
      </c>
      <c r="D126" s="33" t="s">
        <v>140</v>
      </c>
      <c r="E126" s="79" t="s">
        <v>192</v>
      </c>
      <c r="F126" s="95">
        <v>10.28</v>
      </c>
      <c r="G126" s="36">
        <f>ROUND(E126*F126,2)</f>
        <v>0.26</v>
      </c>
    </row>
    <row r="127" spans="1:7" ht="36">
      <c r="A127" s="33" t="s">
        <v>37</v>
      </c>
      <c r="B127" s="33">
        <v>39017</v>
      </c>
      <c r="C127" s="34" t="s">
        <v>194</v>
      </c>
      <c r="D127" s="33" t="s">
        <v>75</v>
      </c>
      <c r="E127" s="79" t="s">
        <v>195</v>
      </c>
      <c r="F127" s="95">
        <v>0.13</v>
      </c>
      <c r="G127" s="36">
        <f>ROUND(E127*F127,2)</f>
        <v>0.1</v>
      </c>
    </row>
    <row r="128" spans="1:7" ht="24">
      <c r="A128" s="33" t="s">
        <v>38</v>
      </c>
      <c r="B128" s="33">
        <v>88238</v>
      </c>
      <c r="C128" s="34" t="s">
        <v>197</v>
      </c>
      <c r="D128" s="33" t="s">
        <v>42</v>
      </c>
      <c r="E128" s="79" t="s">
        <v>156</v>
      </c>
      <c r="F128" s="95">
        <v>15.15</v>
      </c>
      <c r="G128" s="36">
        <f>ROUND(E128*F128,2)</f>
        <v>0.17</v>
      </c>
    </row>
    <row r="129" spans="1:7" ht="18" customHeight="1">
      <c r="A129" s="33" t="s">
        <v>38</v>
      </c>
      <c r="B129" s="33" t="s">
        <v>198</v>
      </c>
      <c r="C129" s="34" t="s">
        <v>199</v>
      </c>
      <c r="D129" s="33" t="s">
        <v>42</v>
      </c>
      <c r="E129" s="79" t="s">
        <v>200</v>
      </c>
      <c r="F129" s="95">
        <v>19.45</v>
      </c>
      <c r="G129" s="36">
        <f>ROUND(E129*F129,2)</f>
        <v>1.38</v>
      </c>
    </row>
    <row r="130" spans="1:7" ht="36">
      <c r="A130" s="33" t="s">
        <v>38</v>
      </c>
      <c r="B130" s="33">
        <v>92793</v>
      </c>
      <c r="C130" s="34" t="s">
        <v>201</v>
      </c>
      <c r="D130" s="33" t="s">
        <v>140</v>
      </c>
      <c r="E130" s="79" t="s">
        <v>136</v>
      </c>
      <c r="F130" s="95">
        <v>5.94</v>
      </c>
      <c r="G130" s="36">
        <f>ROUND(E130*F130,2)</f>
        <v>5.94</v>
      </c>
    </row>
    <row r="131" spans="1:7" ht="21.95" customHeight="1">
      <c r="A131" s="133"/>
      <c r="B131" s="10"/>
      <c r="C131" s="10"/>
      <c r="D131" s="268" t="s">
        <v>40</v>
      </c>
      <c r="E131" s="269"/>
      <c r="F131" s="270"/>
      <c r="G131" s="96">
        <f>SUM(G126:G130)</f>
        <v>7.8500000000000005</v>
      </c>
    </row>
    <row r="132" spans="1:7" ht="21.95" customHeight="1">
      <c r="A132" s="133"/>
      <c r="B132" s="10"/>
      <c r="C132" s="10"/>
      <c r="D132" s="268" t="str">
        <f>"BDI ( " &amp;TEXT($G$9,"0,00") &amp;" ) %:"</f>
        <v>BDI ( 28,82 ) %:</v>
      </c>
      <c r="E132" s="269"/>
      <c r="F132" s="270"/>
      <c r="G132" s="96">
        <f>ROUND(G131*($G$9/100),2)</f>
        <v>2.2599999999999998</v>
      </c>
    </row>
    <row r="133" spans="1:7" ht="21.95" customHeight="1">
      <c r="A133" s="133"/>
      <c r="B133" s="10"/>
      <c r="C133" s="10"/>
      <c r="D133" s="268" t="s">
        <v>41</v>
      </c>
      <c r="E133" s="269"/>
      <c r="F133" s="270"/>
      <c r="G133" s="111">
        <f>ROUND(SUM(G131:G132),2)</f>
        <v>10.11</v>
      </c>
    </row>
    <row r="134" spans="1:7">
      <c r="A134" s="133"/>
      <c r="B134" s="10"/>
      <c r="C134" s="10"/>
      <c r="D134" s="10"/>
      <c r="E134" s="10"/>
      <c r="F134" s="10"/>
      <c r="G134" s="179"/>
    </row>
    <row r="135" spans="1:7" ht="69" customHeight="1">
      <c r="A135" s="114" t="s">
        <v>494</v>
      </c>
      <c r="B135" s="114" t="s">
        <v>202</v>
      </c>
      <c r="C135" s="115" t="s">
        <v>203</v>
      </c>
      <c r="D135" s="114" t="s">
        <v>140</v>
      </c>
      <c r="E135" s="116" t="s">
        <v>86</v>
      </c>
      <c r="F135" s="116" t="s">
        <v>35</v>
      </c>
      <c r="G135" s="116" t="s">
        <v>36</v>
      </c>
    </row>
    <row r="136" spans="1:7" ht="18" customHeight="1">
      <c r="A136" s="33" t="s">
        <v>37</v>
      </c>
      <c r="B136" s="33" t="s">
        <v>190</v>
      </c>
      <c r="C136" s="34" t="s">
        <v>191</v>
      </c>
      <c r="D136" s="33" t="s">
        <v>140</v>
      </c>
      <c r="E136" s="79" t="s">
        <v>192</v>
      </c>
      <c r="F136" s="95">
        <v>10.28</v>
      </c>
      <c r="G136" s="36">
        <f>ROUND(E136*F136,2)</f>
        <v>0.26</v>
      </c>
    </row>
    <row r="137" spans="1:7" ht="36">
      <c r="A137" s="33" t="s">
        <v>37</v>
      </c>
      <c r="B137" s="33" t="s">
        <v>193</v>
      </c>
      <c r="C137" s="34" t="s">
        <v>194</v>
      </c>
      <c r="D137" s="33" t="s">
        <v>75</v>
      </c>
      <c r="E137" s="79" t="s">
        <v>204</v>
      </c>
      <c r="F137" s="95">
        <v>0.13</v>
      </c>
      <c r="G137" s="36">
        <f>ROUND(E137*F137,2)</f>
        <v>7.0000000000000007E-2</v>
      </c>
    </row>
    <row r="138" spans="1:7" ht="24">
      <c r="A138" s="33" t="s">
        <v>38</v>
      </c>
      <c r="B138" s="33" t="s">
        <v>196</v>
      </c>
      <c r="C138" s="34" t="s">
        <v>197</v>
      </c>
      <c r="D138" s="33" t="s">
        <v>42</v>
      </c>
      <c r="E138" s="79" t="s">
        <v>205</v>
      </c>
      <c r="F138" s="95">
        <v>15.15</v>
      </c>
      <c r="G138" s="36">
        <f>ROUND(E138*F138,2)</f>
        <v>0.13</v>
      </c>
    </row>
    <row r="139" spans="1:7" ht="18" customHeight="1">
      <c r="A139" s="33" t="s">
        <v>38</v>
      </c>
      <c r="B139" s="33" t="s">
        <v>198</v>
      </c>
      <c r="C139" s="34" t="s">
        <v>199</v>
      </c>
      <c r="D139" s="33" t="s">
        <v>42</v>
      </c>
      <c r="E139" s="79" t="s">
        <v>206</v>
      </c>
      <c r="F139" s="95">
        <v>19.45</v>
      </c>
      <c r="G139" s="36">
        <f>ROUND(E139*F139,2)</f>
        <v>1.03</v>
      </c>
    </row>
    <row r="140" spans="1:7" ht="36">
      <c r="A140" s="33" t="s">
        <v>38</v>
      </c>
      <c r="B140" s="33">
        <v>92794</v>
      </c>
      <c r="C140" s="34" t="s">
        <v>207</v>
      </c>
      <c r="D140" s="33" t="s">
        <v>140</v>
      </c>
      <c r="E140" s="79" t="s">
        <v>136</v>
      </c>
      <c r="F140" s="95">
        <v>4.91</v>
      </c>
      <c r="G140" s="36">
        <f>ROUND(E140*F140,2)</f>
        <v>4.91</v>
      </c>
    </row>
    <row r="141" spans="1:7" ht="21.95" customHeight="1">
      <c r="A141" s="133"/>
      <c r="B141" s="10"/>
      <c r="C141" s="10"/>
      <c r="D141" s="268" t="s">
        <v>40</v>
      </c>
      <c r="E141" s="269"/>
      <c r="F141" s="270"/>
      <c r="G141" s="96">
        <f>SUM(G136:G140)</f>
        <v>6.4</v>
      </c>
    </row>
    <row r="142" spans="1:7" ht="21.95" customHeight="1">
      <c r="A142" s="133"/>
      <c r="B142" s="10"/>
      <c r="C142" s="10"/>
      <c r="D142" s="268" t="str">
        <f>"BDI ( " &amp;TEXT($G$9,"0,00") &amp;" ) %:"</f>
        <v>BDI ( 28,82 ) %:</v>
      </c>
      <c r="E142" s="269"/>
      <c r="F142" s="270"/>
      <c r="G142" s="96">
        <f>ROUND(G141*($G$9/100),2)</f>
        <v>1.84</v>
      </c>
    </row>
    <row r="143" spans="1:7" ht="21.95" customHeight="1">
      <c r="A143" s="133"/>
      <c r="B143" s="10"/>
      <c r="C143" s="10"/>
      <c r="D143" s="268" t="s">
        <v>41</v>
      </c>
      <c r="E143" s="269"/>
      <c r="F143" s="270"/>
      <c r="G143" s="111">
        <f>ROUND(SUM(G141:G142),2)</f>
        <v>8.24</v>
      </c>
    </row>
    <row r="144" spans="1:7">
      <c r="A144" s="133"/>
      <c r="B144" s="10"/>
      <c r="C144" s="10"/>
      <c r="D144" s="10"/>
      <c r="E144" s="10"/>
      <c r="F144" s="10"/>
      <c r="G144" s="179"/>
    </row>
    <row r="145" spans="1:7" ht="64.5" customHeight="1">
      <c r="A145" s="114" t="s">
        <v>495</v>
      </c>
      <c r="B145" s="114" t="s">
        <v>208</v>
      </c>
      <c r="C145" s="115" t="s">
        <v>209</v>
      </c>
      <c r="D145" s="114" t="s">
        <v>140</v>
      </c>
      <c r="E145" s="116" t="s">
        <v>86</v>
      </c>
      <c r="F145" s="116" t="s">
        <v>35</v>
      </c>
      <c r="G145" s="116" t="s">
        <v>36</v>
      </c>
    </row>
    <row r="146" spans="1:7" ht="18" customHeight="1">
      <c r="A146" s="33" t="s">
        <v>37</v>
      </c>
      <c r="B146" s="33" t="s">
        <v>190</v>
      </c>
      <c r="C146" s="34" t="s">
        <v>191</v>
      </c>
      <c r="D146" s="33" t="s">
        <v>140</v>
      </c>
      <c r="E146" s="79" t="s">
        <v>192</v>
      </c>
      <c r="F146" s="95">
        <v>10.28</v>
      </c>
      <c r="G146" s="36">
        <f>ROUND(E146*F146,2)</f>
        <v>0.26</v>
      </c>
    </row>
    <row r="147" spans="1:7" ht="36">
      <c r="A147" s="33" t="s">
        <v>37</v>
      </c>
      <c r="B147" s="33" t="s">
        <v>193</v>
      </c>
      <c r="C147" s="34" t="s">
        <v>194</v>
      </c>
      <c r="D147" s="33" t="s">
        <v>75</v>
      </c>
      <c r="E147" s="79" t="s">
        <v>210</v>
      </c>
      <c r="F147" s="95">
        <v>0.13</v>
      </c>
      <c r="G147" s="36">
        <f>ROUND(E147*F147,2)</f>
        <v>0.37</v>
      </c>
    </row>
    <row r="148" spans="1:7" ht="24">
      <c r="A148" s="33" t="s">
        <v>38</v>
      </c>
      <c r="B148" s="33" t="s">
        <v>196</v>
      </c>
      <c r="C148" s="34" t="s">
        <v>197</v>
      </c>
      <c r="D148" s="33" t="s">
        <v>42</v>
      </c>
      <c r="E148" s="79" t="s">
        <v>211</v>
      </c>
      <c r="F148" s="95">
        <v>15.15</v>
      </c>
      <c r="G148" s="36">
        <f>ROUND(E148*F148,2)</f>
        <v>0.47</v>
      </c>
    </row>
    <row r="149" spans="1:7" ht="18" customHeight="1">
      <c r="A149" s="33" t="s">
        <v>38</v>
      </c>
      <c r="B149" s="33" t="s">
        <v>198</v>
      </c>
      <c r="C149" s="34" t="s">
        <v>199</v>
      </c>
      <c r="D149" s="33" t="s">
        <v>42</v>
      </c>
      <c r="E149" s="79" t="s">
        <v>212</v>
      </c>
      <c r="F149" s="95">
        <v>19.45</v>
      </c>
      <c r="G149" s="36">
        <f>ROUND(E149*F149,2)</f>
        <v>3.69</v>
      </c>
    </row>
    <row r="150" spans="1:7" ht="24">
      <c r="A150" s="33" t="s">
        <v>38</v>
      </c>
      <c r="B150" s="33">
        <v>92799</v>
      </c>
      <c r="C150" s="34" t="s">
        <v>213</v>
      </c>
      <c r="D150" s="33" t="s">
        <v>140</v>
      </c>
      <c r="E150" s="79" t="s">
        <v>136</v>
      </c>
      <c r="F150" s="95">
        <v>6.45</v>
      </c>
      <c r="G150" s="36">
        <f>ROUND(E150*F150,2)</f>
        <v>6.45</v>
      </c>
    </row>
    <row r="151" spans="1:7" ht="21.95" customHeight="1">
      <c r="A151" s="133"/>
      <c r="B151" s="10"/>
      <c r="C151" s="10"/>
      <c r="D151" s="268" t="s">
        <v>40</v>
      </c>
      <c r="E151" s="269"/>
      <c r="F151" s="270"/>
      <c r="G151" s="96">
        <f>SUM(G146:G150)</f>
        <v>11.24</v>
      </c>
    </row>
    <row r="152" spans="1:7" ht="21.95" customHeight="1">
      <c r="A152" s="133"/>
      <c r="B152" s="10"/>
      <c r="C152" s="10"/>
      <c r="D152" s="268" t="str">
        <f>"BDI ( " &amp;TEXT($G$9,"0,00") &amp;" ) %:"</f>
        <v>BDI ( 28,82 ) %:</v>
      </c>
      <c r="E152" s="269"/>
      <c r="F152" s="270"/>
      <c r="G152" s="96">
        <f>ROUND(G151*($G$9/100),2)</f>
        <v>3.24</v>
      </c>
    </row>
    <row r="153" spans="1:7" ht="21.95" customHeight="1">
      <c r="A153" s="133"/>
      <c r="B153" s="10"/>
      <c r="C153" s="10"/>
      <c r="D153" s="268" t="s">
        <v>41</v>
      </c>
      <c r="E153" s="269"/>
      <c r="F153" s="270"/>
      <c r="G153" s="111">
        <f>ROUND(SUM(G151:G152),2)</f>
        <v>14.48</v>
      </c>
    </row>
    <row r="154" spans="1:7">
      <c r="A154" s="133"/>
      <c r="B154" s="10"/>
      <c r="C154" s="10"/>
      <c r="D154" s="10"/>
      <c r="E154" s="10"/>
      <c r="F154" s="10"/>
      <c r="G154" s="179"/>
    </row>
    <row r="155" spans="1:7" ht="48.75" customHeight="1">
      <c r="A155" s="114" t="s">
        <v>496</v>
      </c>
      <c r="B155" s="114">
        <v>92269</v>
      </c>
      <c r="C155" s="115" t="s">
        <v>214</v>
      </c>
      <c r="D155" s="114" t="s">
        <v>98</v>
      </c>
      <c r="E155" s="116" t="s">
        <v>86</v>
      </c>
      <c r="F155" s="116" t="s">
        <v>35</v>
      </c>
      <c r="G155" s="116" t="s">
        <v>36</v>
      </c>
    </row>
    <row r="156" spans="1:7" ht="24">
      <c r="A156" s="33" t="s">
        <v>37</v>
      </c>
      <c r="B156" s="33" t="s">
        <v>172</v>
      </c>
      <c r="C156" s="34" t="s">
        <v>173</v>
      </c>
      <c r="D156" s="33" t="s">
        <v>100</v>
      </c>
      <c r="E156" s="79" t="s">
        <v>215</v>
      </c>
      <c r="F156" s="95">
        <v>0.8</v>
      </c>
      <c r="G156" s="36">
        <f t="shared" ref="G156:G162" si="5">ROUND(E156*F156,2)</f>
        <v>5.73</v>
      </c>
    </row>
    <row r="157" spans="1:7" ht="24">
      <c r="A157" s="33" t="s">
        <v>37</v>
      </c>
      <c r="B157" s="33">
        <v>5068</v>
      </c>
      <c r="C157" s="34" t="s">
        <v>216</v>
      </c>
      <c r="D157" s="33" t="s">
        <v>140</v>
      </c>
      <c r="E157" s="79" t="s">
        <v>217</v>
      </c>
      <c r="F157" s="95">
        <v>9.4700000000000006</v>
      </c>
      <c r="G157" s="36">
        <f t="shared" si="5"/>
        <v>0.56000000000000005</v>
      </c>
    </row>
    <row r="158" spans="1:7" ht="24">
      <c r="A158" s="33" t="s">
        <v>37</v>
      </c>
      <c r="B158" s="33">
        <v>6189</v>
      </c>
      <c r="C158" s="34" t="s">
        <v>218</v>
      </c>
      <c r="D158" s="33" t="s">
        <v>100</v>
      </c>
      <c r="E158" s="79" t="s">
        <v>219</v>
      </c>
      <c r="F158" s="95">
        <v>19.2</v>
      </c>
      <c r="G158" s="36">
        <f t="shared" si="5"/>
        <v>76.97</v>
      </c>
    </row>
    <row r="159" spans="1:7" ht="24">
      <c r="A159" s="33" t="s">
        <v>38</v>
      </c>
      <c r="B159" s="33">
        <v>88239</v>
      </c>
      <c r="C159" s="34" t="s">
        <v>220</v>
      </c>
      <c r="D159" s="33" t="s">
        <v>42</v>
      </c>
      <c r="E159" s="79" t="s">
        <v>221</v>
      </c>
      <c r="F159" s="95">
        <v>19.48</v>
      </c>
      <c r="G159" s="36">
        <f t="shared" si="5"/>
        <v>2.63</v>
      </c>
    </row>
    <row r="160" spans="1:7" ht="24">
      <c r="A160" s="33" t="s">
        <v>38</v>
      </c>
      <c r="B160" s="33" t="s">
        <v>142</v>
      </c>
      <c r="C160" s="34" t="s">
        <v>143</v>
      </c>
      <c r="D160" s="33" t="s">
        <v>42</v>
      </c>
      <c r="E160" s="79" t="s">
        <v>222</v>
      </c>
      <c r="F160" s="95">
        <v>19.45</v>
      </c>
      <c r="G160" s="36">
        <f t="shared" si="5"/>
        <v>13.13</v>
      </c>
    </row>
    <row r="161" spans="1:7" ht="36">
      <c r="A161" s="33" t="s">
        <v>38</v>
      </c>
      <c r="B161" s="33">
        <v>91692</v>
      </c>
      <c r="C161" s="34" t="s">
        <v>223</v>
      </c>
      <c r="D161" s="33" t="s">
        <v>132</v>
      </c>
      <c r="E161" s="79" t="s">
        <v>224</v>
      </c>
      <c r="F161" s="95">
        <v>24.79</v>
      </c>
      <c r="G161" s="36">
        <f t="shared" si="5"/>
        <v>1.56</v>
      </c>
    </row>
    <row r="162" spans="1:7" ht="36">
      <c r="A162" s="33" t="s">
        <v>38</v>
      </c>
      <c r="B162" s="33">
        <v>91693</v>
      </c>
      <c r="C162" s="34" t="s">
        <v>225</v>
      </c>
      <c r="D162" s="33" t="s">
        <v>155</v>
      </c>
      <c r="E162" s="79" t="s">
        <v>226</v>
      </c>
      <c r="F162" s="95">
        <v>23.27</v>
      </c>
      <c r="G162" s="36">
        <f t="shared" si="5"/>
        <v>1.68</v>
      </c>
    </row>
    <row r="163" spans="1:7" ht="21.95" customHeight="1">
      <c r="A163" s="133"/>
      <c r="B163" s="10"/>
      <c r="C163" s="10"/>
      <c r="D163" s="268" t="s">
        <v>40</v>
      </c>
      <c r="E163" s="269"/>
      <c r="F163" s="270"/>
      <c r="G163" s="96">
        <f>SUM(G156:G162)</f>
        <v>102.26</v>
      </c>
    </row>
    <row r="164" spans="1:7" ht="21.95" customHeight="1">
      <c r="A164" s="133"/>
      <c r="B164" s="10"/>
      <c r="C164" s="10"/>
      <c r="D164" s="268" t="str">
        <f>"BDI ( " &amp;TEXT($G$9,"0,00") &amp;" ) %:"</f>
        <v>BDI ( 28,82 ) %:</v>
      </c>
      <c r="E164" s="269"/>
      <c r="F164" s="270"/>
      <c r="G164" s="96">
        <f>ROUND(G163*($G$9/100),2)</f>
        <v>29.47</v>
      </c>
    </row>
    <row r="165" spans="1:7" ht="21.95" customHeight="1">
      <c r="A165" s="133"/>
      <c r="B165" s="10"/>
      <c r="C165" s="10"/>
      <c r="D165" s="268" t="s">
        <v>41</v>
      </c>
      <c r="E165" s="269"/>
      <c r="F165" s="270"/>
      <c r="G165" s="111">
        <f>ROUND(SUM(G163:G164),2)</f>
        <v>131.72999999999999</v>
      </c>
    </row>
    <row r="166" spans="1:7">
      <c r="A166" s="133"/>
      <c r="B166" s="10"/>
      <c r="C166" s="10"/>
      <c r="D166" s="10"/>
      <c r="E166" s="10"/>
      <c r="F166" s="10"/>
      <c r="G166" s="179"/>
    </row>
    <row r="167" spans="1:7" ht="53.25" customHeight="1">
      <c r="A167" s="114" t="s">
        <v>497</v>
      </c>
      <c r="B167" s="114" t="s">
        <v>177</v>
      </c>
      <c r="C167" s="115" t="s">
        <v>178</v>
      </c>
      <c r="D167" s="114" t="s">
        <v>39</v>
      </c>
      <c r="E167" s="116" t="s">
        <v>86</v>
      </c>
      <c r="F167" s="116" t="s">
        <v>35</v>
      </c>
      <c r="G167" s="116" t="s">
        <v>36</v>
      </c>
    </row>
    <row r="168" spans="1:7" ht="24">
      <c r="A168" s="33" t="s">
        <v>37</v>
      </c>
      <c r="B168" s="33" t="s">
        <v>160</v>
      </c>
      <c r="C168" s="34" t="s">
        <v>161</v>
      </c>
      <c r="D168" s="33" t="s">
        <v>39</v>
      </c>
      <c r="E168" s="79" t="s">
        <v>227</v>
      </c>
      <c r="F168" s="95">
        <v>66</v>
      </c>
      <c r="G168" s="36">
        <f t="shared" ref="G168:G174" si="6">ROUND(E168*F168,2)</f>
        <v>51.81</v>
      </c>
    </row>
    <row r="169" spans="1:7" ht="18" customHeight="1">
      <c r="A169" s="33" t="s">
        <v>37</v>
      </c>
      <c r="B169" s="33">
        <v>1379</v>
      </c>
      <c r="C169" s="34" t="s">
        <v>228</v>
      </c>
      <c r="D169" s="33" t="s">
        <v>140</v>
      </c>
      <c r="E169" s="79" t="s">
        <v>229</v>
      </c>
      <c r="F169" s="95">
        <v>0.53</v>
      </c>
      <c r="G169" s="36">
        <f t="shared" si="6"/>
        <v>171.18</v>
      </c>
    </row>
    <row r="170" spans="1:7" ht="24">
      <c r="A170" s="33" t="s">
        <v>37</v>
      </c>
      <c r="B170" s="33">
        <v>4721</v>
      </c>
      <c r="C170" s="34" t="s">
        <v>230</v>
      </c>
      <c r="D170" s="33" t="s">
        <v>39</v>
      </c>
      <c r="E170" s="79" t="s">
        <v>231</v>
      </c>
      <c r="F170" s="95">
        <v>55.38</v>
      </c>
      <c r="G170" s="36">
        <f t="shared" si="6"/>
        <v>32.51</v>
      </c>
    </row>
    <row r="171" spans="1:7" ht="18" customHeight="1">
      <c r="A171" s="33" t="s">
        <v>38</v>
      </c>
      <c r="B171" s="33" t="s">
        <v>45</v>
      </c>
      <c r="C171" s="34" t="s">
        <v>43</v>
      </c>
      <c r="D171" s="33" t="s">
        <v>42</v>
      </c>
      <c r="E171" s="79" t="s">
        <v>232</v>
      </c>
      <c r="F171" s="95">
        <v>13.7</v>
      </c>
      <c r="G171" s="36">
        <f t="shared" si="6"/>
        <v>34.659999999999997</v>
      </c>
    </row>
    <row r="172" spans="1:7" ht="36">
      <c r="A172" s="33" t="s">
        <v>38</v>
      </c>
      <c r="B172" s="33">
        <v>88377</v>
      </c>
      <c r="C172" s="34" t="s">
        <v>233</v>
      </c>
      <c r="D172" s="33" t="s">
        <v>42</v>
      </c>
      <c r="E172" s="79" t="s">
        <v>234</v>
      </c>
      <c r="F172" s="95">
        <v>19.13</v>
      </c>
      <c r="G172" s="36">
        <f t="shared" si="6"/>
        <v>30.61</v>
      </c>
    </row>
    <row r="173" spans="1:7" ht="48">
      <c r="A173" s="33" t="s">
        <v>38</v>
      </c>
      <c r="B173" s="33">
        <v>88830</v>
      </c>
      <c r="C173" s="34" t="s">
        <v>235</v>
      </c>
      <c r="D173" s="33" t="s">
        <v>132</v>
      </c>
      <c r="E173" s="79" t="s">
        <v>236</v>
      </c>
      <c r="F173" s="95">
        <v>1.01</v>
      </c>
      <c r="G173" s="36">
        <f t="shared" si="6"/>
        <v>0.84</v>
      </c>
    </row>
    <row r="174" spans="1:7" ht="48">
      <c r="A174" s="33" t="s">
        <v>38</v>
      </c>
      <c r="B174" s="33">
        <v>88831</v>
      </c>
      <c r="C174" s="34" t="s">
        <v>237</v>
      </c>
      <c r="D174" s="33" t="s">
        <v>155</v>
      </c>
      <c r="E174" s="79" t="s">
        <v>238</v>
      </c>
      <c r="F174" s="95">
        <v>0.24</v>
      </c>
      <c r="G174" s="36">
        <f t="shared" si="6"/>
        <v>0.19</v>
      </c>
    </row>
    <row r="175" spans="1:7" ht="21.95" customHeight="1">
      <c r="A175" s="133"/>
      <c r="B175" s="10"/>
      <c r="C175" s="10"/>
      <c r="D175" s="268" t="s">
        <v>40</v>
      </c>
      <c r="E175" s="269"/>
      <c r="F175" s="270"/>
      <c r="G175" s="96">
        <f>SUM(G168:G174)</f>
        <v>321.79999999999995</v>
      </c>
    </row>
    <row r="176" spans="1:7" ht="21.95" customHeight="1">
      <c r="A176" s="133"/>
      <c r="B176" s="10"/>
      <c r="C176" s="10"/>
      <c r="D176" s="268" t="str">
        <f>"BDI ( " &amp;TEXT($G$9,"0,00") &amp;" ) %:"</f>
        <v>BDI ( 28,82 ) %:</v>
      </c>
      <c r="E176" s="269"/>
      <c r="F176" s="270"/>
      <c r="G176" s="96">
        <f>ROUND(G175*($G$9/100),2)</f>
        <v>92.74</v>
      </c>
    </row>
    <row r="177" spans="1:7" ht="21.95" customHeight="1">
      <c r="A177" s="133"/>
      <c r="B177" s="10"/>
      <c r="C177" s="10"/>
      <c r="D177" s="268" t="s">
        <v>41</v>
      </c>
      <c r="E177" s="269"/>
      <c r="F177" s="270"/>
      <c r="G177" s="111">
        <f>ROUND(SUM(G175:G176),2)</f>
        <v>414.54</v>
      </c>
    </row>
    <row r="178" spans="1:7">
      <c r="A178" s="133"/>
      <c r="B178" s="10"/>
      <c r="C178" s="10"/>
      <c r="D178" s="10"/>
      <c r="E178" s="10"/>
      <c r="F178" s="10"/>
      <c r="G178" s="179"/>
    </row>
    <row r="179" spans="1:7" ht="52.5" customHeight="1">
      <c r="A179" s="114" t="s">
        <v>498</v>
      </c>
      <c r="B179" s="114" t="s">
        <v>249</v>
      </c>
      <c r="C179" s="115" t="s">
        <v>250</v>
      </c>
      <c r="D179" s="114" t="s">
        <v>98</v>
      </c>
      <c r="E179" s="116" t="s">
        <v>86</v>
      </c>
      <c r="F179" s="116" t="s">
        <v>35</v>
      </c>
      <c r="G179" s="116" t="s">
        <v>36</v>
      </c>
    </row>
    <row r="180" spans="1:7" ht="36">
      <c r="A180" s="33" t="s">
        <v>38</v>
      </c>
      <c r="B180" s="33">
        <v>87377</v>
      </c>
      <c r="C180" s="34" t="s">
        <v>251</v>
      </c>
      <c r="D180" s="33" t="s">
        <v>39</v>
      </c>
      <c r="E180" s="79" t="s">
        <v>252</v>
      </c>
      <c r="F180" s="95">
        <v>430.79</v>
      </c>
      <c r="G180" s="36">
        <f>ROUND(E180*F180,2)</f>
        <v>1.81</v>
      </c>
    </row>
    <row r="181" spans="1:7" ht="18" customHeight="1">
      <c r="A181" s="33" t="s">
        <v>38</v>
      </c>
      <c r="B181" s="33" t="s">
        <v>164</v>
      </c>
      <c r="C181" s="34" t="s">
        <v>165</v>
      </c>
      <c r="D181" s="33" t="s">
        <v>42</v>
      </c>
      <c r="E181" s="79" t="s">
        <v>253</v>
      </c>
      <c r="F181" s="95">
        <v>19.559999999999999</v>
      </c>
      <c r="G181" s="36">
        <f>ROUND(E181*F181,2)</f>
        <v>1.37</v>
      </c>
    </row>
    <row r="182" spans="1:7" ht="18" customHeight="1">
      <c r="A182" s="33" t="s">
        <v>38</v>
      </c>
      <c r="B182" s="33" t="s">
        <v>45</v>
      </c>
      <c r="C182" s="34" t="s">
        <v>43</v>
      </c>
      <c r="D182" s="33" t="s">
        <v>42</v>
      </c>
      <c r="E182" s="79" t="s">
        <v>150</v>
      </c>
      <c r="F182" s="95">
        <v>13.7</v>
      </c>
      <c r="G182" s="36">
        <f>ROUND(E182*F182,2)</f>
        <v>0.1</v>
      </c>
    </row>
    <row r="183" spans="1:7" ht="21.95" customHeight="1">
      <c r="A183" s="133"/>
      <c r="B183" s="10"/>
      <c r="C183" s="10"/>
      <c r="D183" s="268" t="s">
        <v>40</v>
      </c>
      <c r="E183" s="269"/>
      <c r="F183" s="270"/>
      <c r="G183" s="96">
        <f>SUM(G180:G182)</f>
        <v>3.2800000000000002</v>
      </c>
    </row>
    <row r="184" spans="1:7" ht="21.95" customHeight="1">
      <c r="A184" s="133"/>
      <c r="B184" s="10"/>
      <c r="C184" s="10"/>
      <c r="D184" s="268" t="str">
        <f>"BDI ( " &amp;TEXT($G$9,"0,00") &amp;" ) %:"</f>
        <v>BDI ( 28,82 ) %:</v>
      </c>
      <c r="E184" s="269"/>
      <c r="F184" s="270"/>
      <c r="G184" s="96">
        <f>ROUND(G183*($G$9/100),2)</f>
        <v>0.95</v>
      </c>
    </row>
    <row r="185" spans="1:7" ht="21.95" customHeight="1">
      <c r="A185" s="133"/>
      <c r="B185" s="10"/>
      <c r="C185" s="10"/>
      <c r="D185" s="268" t="s">
        <v>41</v>
      </c>
      <c r="E185" s="269"/>
      <c r="F185" s="270"/>
      <c r="G185" s="111">
        <f>ROUND(SUM(G183:G184),2)</f>
        <v>4.2300000000000004</v>
      </c>
    </row>
    <row r="186" spans="1:7">
      <c r="A186" s="133"/>
      <c r="B186" s="10"/>
      <c r="C186" s="10"/>
      <c r="D186" s="10"/>
      <c r="E186" s="10"/>
      <c r="F186" s="10"/>
      <c r="G186" s="179"/>
    </row>
    <row r="187" spans="1:7" ht="78.75" customHeight="1">
      <c r="A187" s="114" t="s">
        <v>499</v>
      </c>
      <c r="B187" s="114">
        <v>87529</v>
      </c>
      <c r="C187" s="115" t="s">
        <v>727</v>
      </c>
      <c r="D187" s="114" t="s">
        <v>98</v>
      </c>
      <c r="E187" s="116" t="s">
        <v>86</v>
      </c>
      <c r="F187" s="116" t="s">
        <v>35</v>
      </c>
      <c r="G187" s="116" t="s">
        <v>36</v>
      </c>
    </row>
    <row r="188" spans="1:7" ht="51.75" customHeight="1">
      <c r="A188" s="33" t="s">
        <v>38</v>
      </c>
      <c r="B188" s="33">
        <v>87292</v>
      </c>
      <c r="C188" s="34" t="s">
        <v>254</v>
      </c>
      <c r="D188" s="33" t="s">
        <v>39</v>
      </c>
      <c r="E188" s="79" t="s">
        <v>255</v>
      </c>
      <c r="F188" s="95">
        <v>456.51</v>
      </c>
      <c r="G188" s="36">
        <f>ROUND(E188*F188,2)</f>
        <v>17.16</v>
      </c>
    </row>
    <row r="189" spans="1:7" ht="18" customHeight="1">
      <c r="A189" s="33" t="s">
        <v>38</v>
      </c>
      <c r="B189" s="33" t="s">
        <v>164</v>
      </c>
      <c r="C189" s="34" t="s">
        <v>165</v>
      </c>
      <c r="D189" s="33" t="s">
        <v>42</v>
      </c>
      <c r="E189" s="79" t="s">
        <v>728</v>
      </c>
      <c r="F189" s="95">
        <v>19.559999999999999</v>
      </c>
      <c r="G189" s="36">
        <f>ROUND(E189*F189,2)</f>
        <v>9.19</v>
      </c>
    </row>
    <row r="190" spans="1:7" ht="18" customHeight="1">
      <c r="A190" s="33" t="s">
        <v>38</v>
      </c>
      <c r="B190" s="33" t="s">
        <v>45</v>
      </c>
      <c r="C190" s="34" t="s">
        <v>43</v>
      </c>
      <c r="D190" s="33" t="s">
        <v>42</v>
      </c>
      <c r="E190" s="79" t="s">
        <v>729</v>
      </c>
      <c r="F190" s="95">
        <v>13.7</v>
      </c>
      <c r="G190" s="36">
        <f>ROUND(E190*F190,2)</f>
        <v>2.34</v>
      </c>
    </row>
    <row r="191" spans="1:7" ht="21.95" customHeight="1">
      <c r="A191" s="133"/>
      <c r="B191" s="10"/>
      <c r="C191" s="10"/>
      <c r="D191" s="268" t="s">
        <v>40</v>
      </c>
      <c r="E191" s="269"/>
      <c r="F191" s="270"/>
      <c r="G191" s="96">
        <f>SUM(G188:G190)</f>
        <v>28.69</v>
      </c>
    </row>
    <row r="192" spans="1:7" ht="21.95" customHeight="1">
      <c r="A192" s="133"/>
      <c r="B192" s="10"/>
      <c r="C192" s="10"/>
      <c r="D192" s="268" t="str">
        <f>"BDI ( " &amp;TEXT($G$9,"0,00") &amp;" ) %:"</f>
        <v>BDI ( 28,82 ) %:</v>
      </c>
      <c r="E192" s="269"/>
      <c r="F192" s="270"/>
      <c r="G192" s="96">
        <f>ROUND(G191*($G$9/100),2)</f>
        <v>8.27</v>
      </c>
    </row>
    <row r="193" spans="1:7" ht="21.95" customHeight="1">
      <c r="A193" s="133"/>
      <c r="B193" s="10"/>
      <c r="C193" s="10"/>
      <c r="D193" s="268" t="s">
        <v>41</v>
      </c>
      <c r="E193" s="269"/>
      <c r="F193" s="270"/>
      <c r="G193" s="111">
        <f>ROUND(SUM(G191:G192),2)</f>
        <v>36.96</v>
      </c>
    </row>
    <row r="194" spans="1:7">
      <c r="A194" s="133"/>
      <c r="B194" s="10"/>
      <c r="C194" s="10"/>
      <c r="D194" s="10"/>
      <c r="E194" s="10"/>
      <c r="F194" s="10"/>
      <c r="G194" s="179"/>
    </row>
    <row r="195" spans="1:7" ht="46.5" customHeight="1">
      <c r="A195" s="114" t="s">
        <v>500</v>
      </c>
      <c r="B195" s="114" t="s">
        <v>629</v>
      </c>
      <c r="C195" s="115" t="s">
        <v>630</v>
      </c>
      <c r="D195" s="114" t="s">
        <v>98</v>
      </c>
      <c r="E195" s="116" t="s">
        <v>86</v>
      </c>
      <c r="F195" s="116" t="s">
        <v>35</v>
      </c>
      <c r="G195" s="116" t="s">
        <v>36</v>
      </c>
    </row>
    <row r="196" spans="1:7" ht="24">
      <c r="A196" s="33" t="s">
        <v>37</v>
      </c>
      <c r="B196" s="33">
        <v>38877</v>
      </c>
      <c r="C196" s="34" t="s">
        <v>631</v>
      </c>
      <c r="D196" s="33" t="s">
        <v>140</v>
      </c>
      <c r="E196" s="79" t="s">
        <v>632</v>
      </c>
      <c r="F196" s="95">
        <v>4.33</v>
      </c>
      <c r="G196" s="36">
        <f>ROUND(E196*F196,2)</f>
        <v>4.9400000000000004</v>
      </c>
    </row>
    <row r="197" spans="1:7" ht="18" customHeight="1">
      <c r="A197" s="33" t="s">
        <v>38</v>
      </c>
      <c r="B197" s="33" t="s">
        <v>184</v>
      </c>
      <c r="C197" s="34" t="s">
        <v>185</v>
      </c>
      <c r="D197" s="33" t="s">
        <v>42</v>
      </c>
      <c r="E197" s="79" t="s">
        <v>633</v>
      </c>
      <c r="F197" s="95">
        <v>19.48</v>
      </c>
      <c r="G197" s="36">
        <f>ROUND(E197*F197,2)</f>
        <v>3.66</v>
      </c>
    </row>
    <row r="198" spans="1:7" ht="18" customHeight="1">
      <c r="A198" s="33" t="s">
        <v>38</v>
      </c>
      <c r="B198" s="33" t="s">
        <v>45</v>
      </c>
      <c r="C198" s="34" t="s">
        <v>43</v>
      </c>
      <c r="D198" s="33" t="s">
        <v>42</v>
      </c>
      <c r="E198" s="79" t="s">
        <v>634</v>
      </c>
      <c r="F198" s="95">
        <v>13.7</v>
      </c>
      <c r="G198" s="36">
        <f>ROUND(E198*F198,2)</f>
        <v>0.95</v>
      </c>
    </row>
    <row r="199" spans="1:7" ht="21.95" customHeight="1">
      <c r="A199" s="133"/>
      <c r="B199" s="10"/>
      <c r="C199" s="10"/>
      <c r="D199" s="268" t="s">
        <v>40</v>
      </c>
      <c r="E199" s="269"/>
      <c r="F199" s="270"/>
      <c r="G199" s="96">
        <f>SUM(G196:G198)</f>
        <v>9.5500000000000007</v>
      </c>
    </row>
    <row r="200" spans="1:7" ht="21.95" customHeight="1">
      <c r="A200" s="133"/>
      <c r="B200" s="10"/>
      <c r="C200" s="10"/>
      <c r="D200" s="268" t="str">
        <f>"BDI ( " &amp;TEXT($G$9,"0,00") &amp;" ) %:"</f>
        <v>BDI ( 28,82 ) %:</v>
      </c>
      <c r="E200" s="269"/>
      <c r="F200" s="270"/>
      <c r="G200" s="96">
        <f>ROUND(G199*($G$9/100),2)</f>
        <v>2.75</v>
      </c>
    </row>
    <row r="201" spans="1:7" ht="21.95" customHeight="1">
      <c r="A201" s="133"/>
      <c r="B201" s="10"/>
      <c r="C201" s="10"/>
      <c r="D201" s="268" t="s">
        <v>41</v>
      </c>
      <c r="E201" s="269"/>
      <c r="F201" s="270"/>
      <c r="G201" s="111">
        <f>ROUND(SUM(G199:G200),2)</f>
        <v>12.3</v>
      </c>
    </row>
    <row r="202" spans="1:7">
      <c r="A202" s="133"/>
      <c r="B202" s="10"/>
      <c r="C202" s="10"/>
      <c r="D202" s="10"/>
      <c r="E202" s="10"/>
      <c r="F202" s="10"/>
      <c r="G202" s="179"/>
    </row>
    <row r="203" spans="1:7" ht="42.75" customHeight="1">
      <c r="A203" s="114" t="s">
        <v>501</v>
      </c>
      <c r="B203" s="114">
        <v>96135</v>
      </c>
      <c r="C203" s="115" t="s">
        <v>737</v>
      </c>
      <c r="D203" s="114" t="s">
        <v>98</v>
      </c>
      <c r="E203" s="116" t="s">
        <v>86</v>
      </c>
      <c r="F203" s="116" t="s">
        <v>35</v>
      </c>
      <c r="G203" s="116" t="s">
        <v>36</v>
      </c>
    </row>
    <row r="204" spans="1:7" ht="24">
      <c r="A204" s="33" t="s">
        <v>37</v>
      </c>
      <c r="B204" s="33">
        <v>3767</v>
      </c>
      <c r="C204" s="34" t="s">
        <v>731</v>
      </c>
      <c r="D204" s="33" t="s">
        <v>75</v>
      </c>
      <c r="E204" s="79" t="s">
        <v>450</v>
      </c>
      <c r="F204" s="95">
        <v>0.46</v>
      </c>
      <c r="G204" s="36">
        <f>ROUND(E204*F204,2)</f>
        <v>0.05</v>
      </c>
    </row>
    <row r="205" spans="1:7" ht="24">
      <c r="A205" s="33" t="s">
        <v>37</v>
      </c>
      <c r="B205" s="33">
        <v>4056</v>
      </c>
      <c r="C205" s="34" t="s">
        <v>732</v>
      </c>
      <c r="D205" s="33" t="s">
        <v>733</v>
      </c>
      <c r="E205" s="79" t="s">
        <v>734</v>
      </c>
      <c r="F205" s="95">
        <v>21.41</v>
      </c>
      <c r="G205" s="36">
        <f t="shared" ref="G205:G207" si="7">ROUND(E205*F205,2)</f>
        <v>5.22</v>
      </c>
    </row>
    <row r="206" spans="1:7" ht="18" customHeight="1">
      <c r="A206" s="33" t="s">
        <v>38</v>
      </c>
      <c r="B206" s="33" t="s">
        <v>184</v>
      </c>
      <c r="C206" s="34" t="s">
        <v>185</v>
      </c>
      <c r="D206" s="33" t="s">
        <v>42</v>
      </c>
      <c r="E206" s="79" t="s">
        <v>735</v>
      </c>
      <c r="F206" s="95">
        <v>19.48</v>
      </c>
      <c r="G206" s="36">
        <f t="shared" si="7"/>
        <v>11.12</v>
      </c>
    </row>
    <row r="207" spans="1:7" ht="18" customHeight="1">
      <c r="A207" s="33" t="s">
        <v>38</v>
      </c>
      <c r="B207" s="33" t="s">
        <v>45</v>
      </c>
      <c r="C207" s="34" t="s">
        <v>43</v>
      </c>
      <c r="D207" s="33" t="s">
        <v>42</v>
      </c>
      <c r="E207" s="79" t="s">
        <v>736</v>
      </c>
      <c r="F207" s="95">
        <v>13.7</v>
      </c>
      <c r="G207" s="36">
        <f t="shared" si="7"/>
        <v>1.96</v>
      </c>
    </row>
    <row r="208" spans="1:7" ht="21.95" customHeight="1">
      <c r="A208" s="133"/>
      <c r="B208" s="10"/>
      <c r="C208" s="10"/>
      <c r="D208" s="268" t="s">
        <v>40</v>
      </c>
      <c r="E208" s="269"/>
      <c r="F208" s="270"/>
      <c r="G208" s="96">
        <f>SUM(G204:G207)</f>
        <v>18.350000000000001</v>
      </c>
    </row>
    <row r="209" spans="1:7" ht="21.95" customHeight="1">
      <c r="A209" s="133"/>
      <c r="B209" s="10"/>
      <c r="C209" s="10"/>
      <c r="D209" s="268" t="str">
        <f>"BDI ( " &amp;TEXT($G$9,"0,00") &amp;" ) %:"</f>
        <v>BDI ( 28,82 ) %:</v>
      </c>
      <c r="E209" s="269"/>
      <c r="F209" s="270"/>
      <c r="G209" s="96">
        <f>ROUND(G208*($G$9/100),2)</f>
        <v>5.29</v>
      </c>
    </row>
    <row r="210" spans="1:7" ht="21.95" customHeight="1">
      <c r="A210" s="133"/>
      <c r="B210" s="10"/>
      <c r="C210" s="10"/>
      <c r="D210" s="268" t="s">
        <v>41</v>
      </c>
      <c r="E210" s="269"/>
      <c r="F210" s="270"/>
      <c r="G210" s="111">
        <f>ROUND(SUM(G208:G209),2)</f>
        <v>23.64</v>
      </c>
    </row>
    <row r="211" spans="1:7">
      <c r="A211" s="133"/>
      <c r="B211" s="10"/>
      <c r="C211" s="10"/>
      <c r="D211" s="10"/>
      <c r="E211" s="10"/>
      <c r="F211" s="10"/>
      <c r="G211" s="179"/>
    </row>
    <row r="212" spans="1:7" ht="39.75" customHeight="1">
      <c r="A212" s="114" t="s">
        <v>502</v>
      </c>
      <c r="B212" s="114">
        <v>88487</v>
      </c>
      <c r="C212" s="115" t="s">
        <v>110</v>
      </c>
      <c r="D212" s="114" t="s">
        <v>98</v>
      </c>
      <c r="E212" s="116" t="s">
        <v>86</v>
      </c>
      <c r="F212" s="116" t="s">
        <v>35</v>
      </c>
      <c r="G212" s="116" t="s">
        <v>36</v>
      </c>
    </row>
    <row r="213" spans="1:7" ht="18" customHeight="1">
      <c r="A213" s="33" t="s">
        <v>37</v>
      </c>
      <c r="B213" s="33">
        <v>7345</v>
      </c>
      <c r="C213" s="34" t="s">
        <v>739</v>
      </c>
      <c r="D213" s="33" t="s">
        <v>182</v>
      </c>
      <c r="E213" s="79" t="s">
        <v>740</v>
      </c>
      <c r="F213" s="95">
        <v>12.16</v>
      </c>
      <c r="G213" s="36">
        <f>ROUND(E213*F213,2)</f>
        <v>4.01</v>
      </c>
    </row>
    <row r="214" spans="1:7" ht="18" customHeight="1">
      <c r="A214" s="33" t="s">
        <v>38</v>
      </c>
      <c r="B214" s="33" t="s">
        <v>184</v>
      </c>
      <c r="C214" s="34" t="s">
        <v>185</v>
      </c>
      <c r="D214" s="33" t="s">
        <v>42</v>
      </c>
      <c r="E214" s="79" t="s">
        <v>741</v>
      </c>
      <c r="F214" s="95">
        <v>19.48</v>
      </c>
      <c r="G214" s="36">
        <f>ROUND(E214*F214,2)</f>
        <v>2.5299999999999998</v>
      </c>
    </row>
    <row r="215" spans="1:7" ht="18" customHeight="1">
      <c r="A215" s="33" t="s">
        <v>38</v>
      </c>
      <c r="B215" s="33" t="s">
        <v>45</v>
      </c>
      <c r="C215" s="34" t="s">
        <v>43</v>
      </c>
      <c r="D215" s="33" t="s">
        <v>42</v>
      </c>
      <c r="E215" s="79" t="s">
        <v>742</v>
      </c>
      <c r="F215" s="95">
        <v>13.7</v>
      </c>
      <c r="G215" s="36">
        <f>ROUND(E215*F215,2)</f>
        <v>0.66</v>
      </c>
    </row>
    <row r="216" spans="1:7" ht="21.95" customHeight="1">
      <c r="A216" s="133"/>
      <c r="B216" s="10"/>
      <c r="C216" s="10"/>
      <c r="D216" s="268" t="s">
        <v>40</v>
      </c>
      <c r="E216" s="269"/>
      <c r="F216" s="270"/>
      <c r="G216" s="96">
        <f>SUM(G213:G215)</f>
        <v>7.1999999999999993</v>
      </c>
    </row>
    <row r="217" spans="1:7" ht="21.95" customHeight="1">
      <c r="A217" s="133"/>
      <c r="B217" s="10"/>
      <c r="C217" s="10"/>
      <c r="D217" s="268" t="str">
        <f>"BDI ( " &amp;TEXT($G$9,"0,00") &amp;" ) %:"</f>
        <v>BDI ( 28,82 ) %:</v>
      </c>
      <c r="E217" s="269"/>
      <c r="F217" s="270"/>
      <c r="G217" s="96">
        <f>ROUND(G216*($G$9/100),2)</f>
        <v>2.08</v>
      </c>
    </row>
    <row r="218" spans="1:7" ht="21.95" customHeight="1">
      <c r="A218" s="133"/>
      <c r="B218" s="10"/>
      <c r="C218" s="10"/>
      <c r="D218" s="268" t="s">
        <v>41</v>
      </c>
      <c r="E218" s="269"/>
      <c r="F218" s="270"/>
      <c r="G218" s="111">
        <f>ROUND(SUM(G216:G217),2)</f>
        <v>9.2799999999999994</v>
      </c>
    </row>
    <row r="219" spans="1:7">
      <c r="A219" s="133"/>
      <c r="B219" s="10"/>
      <c r="C219" s="10"/>
      <c r="D219" s="10"/>
      <c r="E219" s="10"/>
      <c r="F219" s="10"/>
      <c r="G219" s="179"/>
    </row>
    <row r="220" spans="1:7" ht="84">
      <c r="A220" s="114" t="s">
        <v>503</v>
      </c>
      <c r="B220" s="114">
        <v>87517</v>
      </c>
      <c r="C220" s="115" t="s">
        <v>753</v>
      </c>
      <c r="D220" s="114" t="s">
        <v>98</v>
      </c>
      <c r="E220" s="116" t="s">
        <v>86</v>
      </c>
      <c r="F220" s="116" t="s">
        <v>35</v>
      </c>
      <c r="G220" s="116" t="s">
        <v>36</v>
      </c>
    </row>
    <row r="221" spans="1:7" ht="24">
      <c r="A221" s="33" t="s">
        <v>37</v>
      </c>
      <c r="B221" s="33">
        <v>7267</v>
      </c>
      <c r="C221" s="34" t="s">
        <v>744</v>
      </c>
      <c r="D221" s="33" t="s">
        <v>75</v>
      </c>
      <c r="E221" s="79" t="s">
        <v>745</v>
      </c>
      <c r="F221" s="95">
        <v>0.32</v>
      </c>
      <c r="G221" s="36">
        <f>ROUND(E221*F221,2)</f>
        <v>18.12</v>
      </c>
    </row>
    <row r="222" spans="1:7" ht="36">
      <c r="A222" s="33" t="s">
        <v>37</v>
      </c>
      <c r="B222" s="33">
        <v>34547</v>
      </c>
      <c r="C222" s="34" t="s">
        <v>746</v>
      </c>
      <c r="D222" s="33" t="s">
        <v>100</v>
      </c>
      <c r="E222" s="79" t="s">
        <v>747</v>
      </c>
      <c r="F222" s="95">
        <v>2.21</v>
      </c>
      <c r="G222" s="36">
        <f>ROUND(E222*F222,2)</f>
        <v>3.34</v>
      </c>
    </row>
    <row r="223" spans="1:7" ht="24">
      <c r="A223" s="33" t="s">
        <v>37</v>
      </c>
      <c r="B223" s="33">
        <v>37395</v>
      </c>
      <c r="C223" s="34" t="s">
        <v>748</v>
      </c>
      <c r="D223" s="33" t="s">
        <v>749</v>
      </c>
      <c r="E223" s="79" t="s">
        <v>750</v>
      </c>
      <c r="F223" s="95">
        <v>47.25</v>
      </c>
      <c r="G223" s="36">
        <f t="shared" ref="G223:G226" si="8">ROUND(E223*F223,2)</f>
        <v>1.72</v>
      </c>
    </row>
    <row r="224" spans="1:7" ht="48">
      <c r="A224" s="33" t="s">
        <v>38</v>
      </c>
      <c r="B224" s="33">
        <v>87292</v>
      </c>
      <c r="C224" s="34" t="s">
        <v>254</v>
      </c>
      <c r="D224" s="33" t="s">
        <v>39</v>
      </c>
      <c r="E224" s="79" t="s">
        <v>275</v>
      </c>
      <c r="F224" s="95">
        <v>456.51</v>
      </c>
      <c r="G224" s="36">
        <f t="shared" si="8"/>
        <v>6.16</v>
      </c>
    </row>
    <row r="225" spans="1:7" ht="18" customHeight="1">
      <c r="A225" s="33" t="s">
        <v>38</v>
      </c>
      <c r="B225" s="33" t="s">
        <v>164</v>
      </c>
      <c r="C225" s="34" t="s">
        <v>165</v>
      </c>
      <c r="D225" s="33" t="s">
        <v>42</v>
      </c>
      <c r="E225" s="79" t="s">
        <v>751</v>
      </c>
      <c r="F225" s="95">
        <v>19.559999999999999</v>
      </c>
      <c r="G225" s="36">
        <f t="shared" si="8"/>
        <v>71.02</v>
      </c>
    </row>
    <row r="226" spans="1:7" ht="18" customHeight="1">
      <c r="A226" s="33" t="s">
        <v>38</v>
      </c>
      <c r="B226" s="33" t="s">
        <v>45</v>
      </c>
      <c r="C226" s="34" t="s">
        <v>43</v>
      </c>
      <c r="D226" s="33" t="s">
        <v>42</v>
      </c>
      <c r="E226" s="79" t="s">
        <v>752</v>
      </c>
      <c r="F226" s="95">
        <v>13.7</v>
      </c>
      <c r="G226" s="36">
        <f t="shared" si="8"/>
        <v>24.88</v>
      </c>
    </row>
    <row r="227" spans="1:7" ht="21.95" customHeight="1">
      <c r="A227" s="133"/>
      <c r="B227" s="10"/>
      <c r="C227" s="10"/>
      <c r="D227" s="268" t="s">
        <v>40</v>
      </c>
      <c r="E227" s="269"/>
      <c r="F227" s="270"/>
      <c r="G227" s="96">
        <f>SUM(G221:G226)</f>
        <v>125.24</v>
      </c>
    </row>
    <row r="228" spans="1:7" ht="21.95" customHeight="1">
      <c r="A228" s="133"/>
      <c r="B228" s="10"/>
      <c r="C228" s="10"/>
      <c r="D228" s="268" t="str">
        <f>"BDI ( " &amp;TEXT($G$9,"0,00") &amp;" ) %:"</f>
        <v>BDI ( 28,82 ) %:</v>
      </c>
      <c r="E228" s="269"/>
      <c r="F228" s="270"/>
      <c r="G228" s="96">
        <f>ROUND(G227*($G$9/100),2)</f>
        <v>36.090000000000003</v>
      </c>
    </row>
    <row r="229" spans="1:7" ht="21.95" customHeight="1">
      <c r="A229" s="133"/>
      <c r="B229" s="10"/>
      <c r="C229" s="10"/>
      <c r="D229" s="268" t="s">
        <v>41</v>
      </c>
      <c r="E229" s="269"/>
      <c r="F229" s="270"/>
      <c r="G229" s="111">
        <f>ROUND(SUM(G227:G228),2)</f>
        <v>161.33000000000001</v>
      </c>
    </row>
    <row r="230" spans="1:7">
      <c r="A230" s="133"/>
      <c r="B230" s="10"/>
      <c r="C230" s="10"/>
      <c r="D230" s="10"/>
      <c r="E230" s="10"/>
      <c r="F230" s="10"/>
      <c r="G230" s="179"/>
    </row>
    <row r="231" spans="1:7" ht="60">
      <c r="A231" s="114" t="s">
        <v>504</v>
      </c>
      <c r="B231" s="114" t="s">
        <v>243</v>
      </c>
      <c r="C231" s="115" t="s">
        <v>244</v>
      </c>
      <c r="D231" s="114" t="s">
        <v>140</v>
      </c>
      <c r="E231" s="116" t="s">
        <v>86</v>
      </c>
      <c r="F231" s="116" t="s">
        <v>35</v>
      </c>
      <c r="G231" s="116" t="s">
        <v>36</v>
      </c>
    </row>
    <row r="232" spans="1:7" ht="18" customHeight="1">
      <c r="A232" s="33" t="s">
        <v>37</v>
      </c>
      <c r="B232" s="33" t="s">
        <v>190</v>
      </c>
      <c r="C232" s="34" t="s">
        <v>191</v>
      </c>
      <c r="D232" s="33" t="s">
        <v>140</v>
      </c>
      <c r="E232" s="79" t="s">
        <v>192</v>
      </c>
      <c r="F232" s="95">
        <v>10.28</v>
      </c>
      <c r="G232" s="36">
        <f>ROUND(E232*F232,2)</f>
        <v>0.26</v>
      </c>
    </row>
    <row r="233" spans="1:7" ht="36">
      <c r="A233" s="33" t="s">
        <v>37</v>
      </c>
      <c r="B233" s="33" t="s">
        <v>193</v>
      </c>
      <c r="C233" s="34" t="s">
        <v>194</v>
      </c>
      <c r="D233" s="33" t="s">
        <v>75</v>
      </c>
      <c r="E233" s="79" t="s">
        <v>245</v>
      </c>
      <c r="F233" s="95">
        <v>0.13</v>
      </c>
      <c r="G233" s="36">
        <f>ROUND(E233*F233,2)</f>
        <v>0.13</v>
      </c>
    </row>
    <row r="234" spans="1:7" ht="24">
      <c r="A234" s="33" t="s">
        <v>38</v>
      </c>
      <c r="B234" s="33" t="s">
        <v>196</v>
      </c>
      <c r="C234" s="34" t="s">
        <v>197</v>
      </c>
      <c r="D234" s="33" t="s">
        <v>42</v>
      </c>
      <c r="E234" s="79" t="s">
        <v>246</v>
      </c>
      <c r="F234" s="95">
        <v>15.15</v>
      </c>
      <c r="G234" s="36">
        <f>ROUND(E234*F234,2)</f>
        <v>0.23</v>
      </c>
    </row>
    <row r="235" spans="1:7" ht="18" customHeight="1">
      <c r="A235" s="33" t="s">
        <v>38</v>
      </c>
      <c r="B235" s="33">
        <v>88245</v>
      </c>
      <c r="C235" s="34" t="s">
        <v>199</v>
      </c>
      <c r="D235" s="33" t="s">
        <v>42</v>
      </c>
      <c r="E235" s="79" t="s">
        <v>247</v>
      </c>
      <c r="F235" s="95">
        <v>19.45</v>
      </c>
      <c r="G235" s="36">
        <f>ROUND(E235*F235,2)</f>
        <v>1.84</v>
      </c>
    </row>
    <row r="236" spans="1:7" ht="36">
      <c r="A236" s="33" t="s">
        <v>38</v>
      </c>
      <c r="B236" s="33">
        <v>92792</v>
      </c>
      <c r="C236" s="34" t="s">
        <v>248</v>
      </c>
      <c r="D236" s="33" t="s">
        <v>140</v>
      </c>
      <c r="E236" s="79" t="s">
        <v>136</v>
      </c>
      <c r="F236" s="95">
        <v>5.58</v>
      </c>
      <c r="G236" s="36">
        <f>ROUND(E236*F236,2)</f>
        <v>5.58</v>
      </c>
    </row>
    <row r="237" spans="1:7" ht="21.95" customHeight="1">
      <c r="A237" s="133"/>
      <c r="B237" s="10"/>
      <c r="C237" s="10"/>
      <c r="D237" s="268" t="s">
        <v>40</v>
      </c>
      <c r="E237" s="269"/>
      <c r="F237" s="270"/>
      <c r="G237" s="96">
        <f>SUM(G232:G236)</f>
        <v>8.0399999999999991</v>
      </c>
    </row>
    <row r="238" spans="1:7" ht="21.95" customHeight="1">
      <c r="A238" s="133"/>
      <c r="B238" s="10"/>
      <c r="C238" s="10"/>
      <c r="D238" s="268" t="str">
        <f>"BDI ( " &amp;TEXT($G$9,"0,00") &amp;" ) %:"</f>
        <v>BDI ( 28,82 ) %:</v>
      </c>
      <c r="E238" s="269"/>
      <c r="F238" s="270"/>
      <c r="G238" s="96">
        <f>ROUND(G237*($G$9/100),2)</f>
        <v>2.3199999999999998</v>
      </c>
    </row>
    <row r="239" spans="1:7" ht="21.95" customHeight="1">
      <c r="A239" s="133"/>
      <c r="B239" s="10"/>
      <c r="C239" s="10"/>
      <c r="D239" s="268" t="s">
        <v>41</v>
      </c>
      <c r="E239" s="269"/>
      <c r="F239" s="270"/>
      <c r="G239" s="111">
        <f>ROUND(SUM(G237:G238),2)</f>
        <v>10.36</v>
      </c>
    </row>
    <row r="240" spans="1:7">
      <c r="A240" s="133"/>
      <c r="B240" s="10"/>
      <c r="C240" s="10"/>
      <c r="D240" s="10"/>
      <c r="E240" s="10"/>
      <c r="F240" s="10"/>
      <c r="G240" s="179"/>
    </row>
    <row r="241" spans="1:7" ht="84">
      <c r="A241" s="114" t="s">
        <v>663</v>
      </c>
      <c r="B241" s="114" t="s">
        <v>625</v>
      </c>
      <c r="C241" s="115" t="s">
        <v>626</v>
      </c>
      <c r="D241" s="114" t="s">
        <v>98</v>
      </c>
      <c r="E241" s="116" t="s">
        <v>86</v>
      </c>
      <c r="F241" s="116" t="s">
        <v>35</v>
      </c>
      <c r="G241" s="116" t="s">
        <v>36</v>
      </c>
    </row>
    <row r="242" spans="1:7" ht="48">
      <c r="A242" s="33" t="s">
        <v>38</v>
      </c>
      <c r="B242" s="33" t="s">
        <v>627</v>
      </c>
      <c r="C242" s="34" t="s">
        <v>254</v>
      </c>
      <c r="D242" s="33" t="s">
        <v>39</v>
      </c>
      <c r="E242" s="79" t="s">
        <v>255</v>
      </c>
      <c r="F242" s="95">
        <v>456.51</v>
      </c>
      <c r="G242" s="36">
        <f>ROUND(E242*F242,2)</f>
        <v>17.16</v>
      </c>
    </row>
    <row r="243" spans="1:7" ht="18" customHeight="1">
      <c r="A243" s="33" t="s">
        <v>38</v>
      </c>
      <c r="B243" s="33" t="s">
        <v>164</v>
      </c>
      <c r="C243" s="34" t="s">
        <v>165</v>
      </c>
      <c r="D243" s="33" t="s">
        <v>42</v>
      </c>
      <c r="E243" s="79" t="s">
        <v>628</v>
      </c>
      <c r="F243" s="95">
        <v>19.559999999999999</v>
      </c>
      <c r="G243" s="36">
        <f>ROUND(E243*F243,2)</f>
        <v>11.34</v>
      </c>
    </row>
    <row r="244" spans="1:7" ht="18" customHeight="1">
      <c r="A244" s="33" t="s">
        <v>38</v>
      </c>
      <c r="B244" s="33" t="s">
        <v>45</v>
      </c>
      <c r="C244" s="34" t="s">
        <v>43</v>
      </c>
      <c r="D244" s="33" t="s">
        <v>42</v>
      </c>
      <c r="E244" s="79" t="s">
        <v>618</v>
      </c>
      <c r="F244" s="95">
        <v>13.7</v>
      </c>
      <c r="G244" s="36">
        <f>ROUND(E244*F244,2)</f>
        <v>2.89</v>
      </c>
    </row>
    <row r="245" spans="1:7" ht="21.95" customHeight="1">
      <c r="A245" s="133"/>
      <c r="B245" s="10"/>
      <c r="C245" s="10"/>
      <c r="D245" s="268" t="s">
        <v>40</v>
      </c>
      <c r="E245" s="269"/>
      <c r="F245" s="270"/>
      <c r="G245" s="96">
        <f>SUM(G242:G244)</f>
        <v>31.39</v>
      </c>
    </row>
    <row r="246" spans="1:7" ht="21.95" customHeight="1">
      <c r="A246" s="133"/>
      <c r="B246" s="10"/>
      <c r="C246" s="10"/>
      <c r="D246" s="268" t="str">
        <f>"BDI ( " &amp;TEXT($G$9,"0,00") &amp;" ) %:"</f>
        <v>BDI ( 28,82 ) %:</v>
      </c>
      <c r="E246" s="269"/>
      <c r="F246" s="270"/>
      <c r="G246" s="96">
        <f>ROUND(G245*($G$9/100),2)</f>
        <v>9.0500000000000007</v>
      </c>
    </row>
    <row r="247" spans="1:7" ht="21.95" customHeight="1">
      <c r="A247" s="133"/>
      <c r="B247" s="10"/>
      <c r="C247" s="10"/>
      <c r="D247" s="268" t="s">
        <v>41</v>
      </c>
      <c r="E247" s="269"/>
      <c r="F247" s="270"/>
      <c r="G247" s="111">
        <f>ROUND(SUM(G245:G246),2)</f>
        <v>40.44</v>
      </c>
    </row>
    <row r="248" spans="1:7">
      <c r="A248" s="133"/>
      <c r="B248" s="10"/>
      <c r="C248" s="10"/>
      <c r="D248" s="10"/>
      <c r="E248" s="10"/>
      <c r="F248" s="10"/>
      <c r="G248" s="179"/>
    </row>
    <row r="249" spans="1:7" ht="60">
      <c r="A249" s="114" t="s">
        <v>899</v>
      </c>
      <c r="B249" s="114" t="s">
        <v>606</v>
      </c>
      <c r="C249" s="115" t="s">
        <v>607</v>
      </c>
      <c r="D249" s="114" t="s">
        <v>98</v>
      </c>
      <c r="E249" s="116" t="s">
        <v>86</v>
      </c>
      <c r="F249" s="116" t="s">
        <v>35</v>
      </c>
      <c r="G249" s="116" t="s">
        <v>36</v>
      </c>
    </row>
    <row r="250" spans="1:7" ht="24">
      <c r="A250" s="33" t="s">
        <v>37</v>
      </c>
      <c r="B250" s="33">
        <v>36881</v>
      </c>
      <c r="C250" s="34" t="s">
        <v>608</v>
      </c>
      <c r="D250" s="33" t="s">
        <v>98</v>
      </c>
      <c r="E250" s="79" t="s">
        <v>609</v>
      </c>
      <c r="F250" s="95">
        <v>71.760000000000005</v>
      </c>
      <c r="G250" s="36">
        <f>ROUND(E250*F250,2)</f>
        <v>95.44</v>
      </c>
    </row>
    <row r="251" spans="1:7" ht="18" customHeight="1">
      <c r="A251" s="33" t="s">
        <v>37</v>
      </c>
      <c r="B251" s="33">
        <v>37596</v>
      </c>
      <c r="C251" s="34" t="s">
        <v>610</v>
      </c>
      <c r="D251" s="33" t="s">
        <v>140</v>
      </c>
      <c r="E251" s="79" t="s">
        <v>611</v>
      </c>
      <c r="F251" s="95">
        <v>2.72</v>
      </c>
      <c r="G251" s="36">
        <f>ROUND(E251*F251,2)</f>
        <v>20.92</v>
      </c>
    </row>
    <row r="252" spans="1:7" ht="24">
      <c r="A252" s="33" t="s">
        <v>38</v>
      </c>
      <c r="B252" s="33">
        <v>88256</v>
      </c>
      <c r="C252" s="34" t="s">
        <v>612</v>
      </c>
      <c r="D252" s="33" t="s">
        <v>42</v>
      </c>
      <c r="E252" s="79" t="s">
        <v>613</v>
      </c>
      <c r="F252" s="95">
        <v>20.54</v>
      </c>
      <c r="G252" s="36">
        <f>ROUND(E252*F252,2)</f>
        <v>34.92</v>
      </c>
    </row>
    <row r="253" spans="1:7" ht="18" customHeight="1">
      <c r="A253" s="33" t="s">
        <v>38</v>
      </c>
      <c r="B253" s="33" t="s">
        <v>45</v>
      </c>
      <c r="C253" s="34" t="s">
        <v>43</v>
      </c>
      <c r="D253" s="33" t="s">
        <v>42</v>
      </c>
      <c r="E253" s="79" t="s">
        <v>614</v>
      </c>
      <c r="F253" s="95">
        <v>13.7</v>
      </c>
      <c r="G253" s="36">
        <f>ROUND(E253*F253,2)</f>
        <v>11.65</v>
      </c>
    </row>
    <row r="254" spans="1:7" ht="21.95" customHeight="1">
      <c r="A254" s="133"/>
      <c r="B254" s="10"/>
      <c r="C254" s="10"/>
      <c r="D254" s="268" t="s">
        <v>40</v>
      </c>
      <c r="E254" s="269"/>
      <c r="F254" s="270"/>
      <c r="G254" s="96">
        <f>SUM(G250:G253)</f>
        <v>162.93</v>
      </c>
    </row>
    <row r="255" spans="1:7" ht="21.95" customHeight="1">
      <c r="A255" s="133"/>
      <c r="B255" s="10"/>
      <c r="C255" s="10"/>
      <c r="D255" s="268" t="str">
        <f>"BDI ( " &amp;TEXT($G$9,"0,00") &amp;" ) %:"</f>
        <v>BDI ( 28,82 ) %:</v>
      </c>
      <c r="E255" s="269"/>
      <c r="F255" s="270"/>
      <c r="G255" s="96">
        <f>ROUND(G254*($G$9/100),2)</f>
        <v>46.96</v>
      </c>
    </row>
    <row r="256" spans="1:7" ht="21.95" customHeight="1">
      <c r="A256" s="133"/>
      <c r="B256" s="10"/>
      <c r="C256" s="10"/>
      <c r="D256" s="268" t="s">
        <v>41</v>
      </c>
      <c r="E256" s="269"/>
      <c r="F256" s="270"/>
      <c r="G256" s="111">
        <f>ROUND(SUM(G254:G255),2)</f>
        <v>209.89</v>
      </c>
    </row>
    <row r="257" spans="1:7">
      <c r="A257" s="133"/>
      <c r="B257" s="10"/>
      <c r="C257" s="10"/>
      <c r="D257" s="10"/>
      <c r="E257" s="10"/>
      <c r="F257" s="10"/>
      <c r="G257" s="179"/>
    </row>
    <row r="258" spans="1:7" ht="48">
      <c r="A258" s="114" t="s">
        <v>505</v>
      </c>
      <c r="B258" s="114" t="s">
        <v>615</v>
      </c>
      <c r="C258" s="115" t="s">
        <v>616</v>
      </c>
      <c r="D258" s="114" t="s">
        <v>98</v>
      </c>
      <c r="E258" s="116" t="s">
        <v>86</v>
      </c>
      <c r="F258" s="116" t="s">
        <v>35</v>
      </c>
      <c r="G258" s="116" t="s">
        <v>36</v>
      </c>
    </row>
    <row r="259" spans="1:7" ht="18" customHeight="1">
      <c r="A259" s="33" t="s">
        <v>37</v>
      </c>
      <c r="B259" s="33">
        <v>1380</v>
      </c>
      <c r="C259" s="34" t="s">
        <v>617</v>
      </c>
      <c r="D259" s="33" t="s">
        <v>140</v>
      </c>
      <c r="E259" s="79" t="s">
        <v>618</v>
      </c>
      <c r="F259" s="95">
        <v>3.16</v>
      </c>
      <c r="G259" s="36">
        <f>ROUND(E259*F259,2)</f>
        <v>0.67</v>
      </c>
    </row>
    <row r="260" spans="1:7" ht="18" customHeight="1">
      <c r="A260" s="33" t="s">
        <v>37</v>
      </c>
      <c r="B260" s="33">
        <v>1381</v>
      </c>
      <c r="C260" s="34" t="s">
        <v>619</v>
      </c>
      <c r="D260" s="33" t="s">
        <v>140</v>
      </c>
      <c r="E260" s="79" t="s">
        <v>620</v>
      </c>
      <c r="F260" s="95">
        <v>0.6</v>
      </c>
      <c r="G260" s="36">
        <f>ROUND(E260*F260,2)</f>
        <v>4.8</v>
      </c>
    </row>
    <row r="261" spans="1:7" ht="48">
      <c r="A261" s="33" t="s">
        <v>37</v>
      </c>
      <c r="B261" s="33">
        <v>25980</v>
      </c>
      <c r="C261" s="34" t="s">
        <v>621</v>
      </c>
      <c r="D261" s="33" t="s">
        <v>98</v>
      </c>
      <c r="E261" s="79" t="s">
        <v>622</v>
      </c>
      <c r="F261" s="95">
        <v>212.15</v>
      </c>
      <c r="G261" s="36">
        <f>ROUND(E261*F261,2)</f>
        <v>222.76</v>
      </c>
    </row>
    <row r="262" spans="1:7" ht="24">
      <c r="A262" s="33" t="s">
        <v>38</v>
      </c>
      <c r="B262" s="33">
        <v>88274</v>
      </c>
      <c r="C262" s="34" t="s">
        <v>623</v>
      </c>
      <c r="D262" s="33" t="s">
        <v>42</v>
      </c>
      <c r="E262" s="79" t="s">
        <v>240</v>
      </c>
      <c r="F262" s="95">
        <v>19.55</v>
      </c>
      <c r="G262" s="36">
        <f>ROUND(E262*F262,2)</f>
        <v>9.7799999999999994</v>
      </c>
    </row>
    <row r="263" spans="1:7" ht="18" customHeight="1">
      <c r="A263" s="33" t="s">
        <v>38</v>
      </c>
      <c r="B263" s="33" t="s">
        <v>45</v>
      </c>
      <c r="C263" s="34" t="s">
        <v>43</v>
      </c>
      <c r="D263" s="33" t="s">
        <v>42</v>
      </c>
      <c r="E263" s="79" t="s">
        <v>240</v>
      </c>
      <c r="F263" s="95">
        <v>13.7</v>
      </c>
      <c r="G263" s="36">
        <f>ROUND(E263*F263,2)</f>
        <v>6.85</v>
      </c>
    </row>
    <row r="264" spans="1:7" ht="21.95" customHeight="1">
      <c r="A264" s="133"/>
      <c r="B264" s="10"/>
      <c r="C264" s="10"/>
      <c r="D264" s="268" t="s">
        <v>40</v>
      </c>
      <c r="E264" s="269"/>
      <c r="F264" s="270"/>
      <c r="G264" s="96">
        <f>SUM(G259:G263)</f>
        <v>244.85999999999999</v>
      </c>
    </row>
    <row r="265" spans="1:7" ht="21.95" customHeight="1">
      <c r="A265" s="133"/>
      <c r="B265" s="10"/>
      <c r="C265" s="10"/>
      <c r="D265" s="268" t="str">
        <f>"BDI ( " &amp;TEXT($G$9,"0,00") &amp;" ) %:"</f>
        <v>BDI ( 28,82 ) %:</v>
      </c>
      <c r="E265" s="269"/>
      <c r="F265" s="270"/>
      <c r="G265" s="96">
        <f>ROUND(G264*($G$9/100),2)</f>
        <v>70.569999999999993</v>
      </c>
    </row>
    <row r="266" spans="1:7" ht="21.95" customHeight="1">
      <c r="A266" s="133"/>
      <c r="B266" s="10"/>
      <c r="C266" s="10"/>
      <c r="D266" s="268" t="s">
        <v>41</v>
      </c>
      <c r="E266" s="269"/>
      <c r="F266" s="270"/>
      <c r="G266" s="111">
        <f>ROUND(SUM(G264:G265),2)</f>
        <v>315.43</v>
      </c>
    </row>
    <row r="267" spans="1:7">
      <c r="A267" s="133"/>
      <c r="B267" s="10"/>
      <c r="C267" s="10"/>
      <c r="D267" s="10"/>
      <c r="E267" s="10"/>
      <c r="F267" s="10"/>
      <c r="G267" s="179"/>
    </row>
    <row r="268" spans="1:7" ht="69.75" customHeight="1">
      <c r="A268" s="114" t="s">
        <v>506</v>
      </c>
      <c r="B268" s="114" t="s">
        <v>789</v>
      </c>
      <c r="C268" s="115" t="s">
        <v>790</v>
      </c>
      <c r="D268" s="114" t="s">
        <v>98</v>
      </c>
      <c r="E268" s="116" t="s">
        <v>86</v>
      </c>
      <c r="F268" s="116" t="s">
        <v>35</v>
      </c>
      <c r="G268" s="116" t="s">
        <v>36</v>
      </c>
    </row>
    <row r="269" spans="1:7" ht="18" customHeight="1">
      <c r="A269" s="33" t="s">
        <v>37</v>
      </c>
      <c r="B269" s="33" t="s">
        <v>777</v>
      </c>
      <c r="C269" s="34" t="s">
        <v>778</v>
      </c>
      <c r="D269" s="33" t="s">
        <v>140</v>
      </c>
      <c r="E269" s="79" t="s">
        <v>779</v>
      </c>
      <c r="F269" s="95">
        <v>4.16</v>
      </c>
      <c r="G269" s="36">
        <f t="shared" ref="G269:G279" si="9">ROUND(E269*F269,2)</f>
        <v>1.96</v>
      </c>
    </row>
    <row r="270" spans="1:7" ht="48">
      <c r="A270" s="33" t="s">
        <v>37</v>
      </c>
      <c r="B270" s="33">
        <v>3736</v>
      </c>
      <c r="C270" s="34" t="s">
        <v>780</v>
      </c>
      <c r="D270" s="33" t="s">
        <v>98</v>
      </c>
      <c r="E270" s="79" t="s">
        <v>136</v>
      </c>
      <c r="F270" s="95">
        <v>26</v>
      </c>
      <c r="G270" s="36">
        <f t="shared" si="9"/>
        <v>26</v>
      </c>
    </row>
    <row r="271" spans="1:7" ht="24">
      <c r="A271" s="33" t="s">
        <v>37</v>
      </c>
      <c r="B271" s="33">
        <v>4491</v>
      </c>
      <c r="C271" s="34" t="s">
        <v>99</v>
      </c>
      <c r="D271" s="33" t="s">
        <v>100</v>
      </c>
      <c r="E271" s="79" t="s">
        <v>781</v>
      </c>
      <c r="F271" s="95">
        <v>6.44</v>
      </c>
      <c r="G271" s="36">
        <f t="shared" si="9"/>
        <v>1.87</v>
      </c>
    </row>
    <row r="272" spans="1:7" ht="24">
      <c r="A272" s="33" t="s">
        <v>37</v>
      </c>
      <c r="B272" s="33">
        <v>5061</v>
      </c>
      <c r="C272" s="34" t="s">
        <v>782</v>
      </c>
      <c r="D272" s="33" t="s">
        <v>140</v>
      </c>
      <c r="E272" s="79" t="s">
        <v>783</v>
      </c>
      <c r="F272" s="95">
        <v>9.31</v>
      </c>
      <c r="G272" s="36">
        <f t="shared" si="9"/>
        <v>0.28000000000000003</v>
      </c>
    </row>
    <row r="273" spans="1:7" ht="24">
      <c r="A273" s="33" t="s">
        <v>37</v>
      </c>
      <c r="B273" s="33">
        <v>6189</v>
      </c>
      <c r="C273" s="34" t="s">
        <v>218</v>
      </c>
      <c r="D273" s="33" t="s">
        <v>100</v>
      </c>
      <c r="E273" s="79" t="s">
        <v>183</v>
      </c>
      <c r="F273" s="95">
        <v>12.9</v>
      </c>
      <c r="G273" s="36">
        <f t="shared" si="9"/>
        <v>2.19</v>
      </c>
    </row>
    <row r="274" spans="1:7" ht="24">
      <c r="A274" s="33" t="s">
        <v>38</v>
      </c>
      <c r="B274" s="33">
        <v>88239</v>
      </c>
      <c r="C274" s="34" t="s">
        <v>220</v>
      </c>
      <c r="D274" s="33" t="s">
        <v>42</v>
      </c>
      <c r="E274" s="79" t="s">
        <v>784</v>
      </c>
      <c r="F274" s="95">
        <v>19.48</v>
      </c>
      <c r="G274" s="36">
        <f t="shared" si="9"/>
        <v>3.12</v>
      </c>
    </row>
    <row r="275" spans="1:7" ht="24">
      <c r="A275" s="33" t="s">
        <v>38</v>
      </c>
      <c r="B275" s="33">
        <v>88262</v>
      </c>
      <c r="C275" s="34" t="s">
        <v>143</v>
      </c>
      <c r="D275" s="33" t="s">
        <v>42</v>
      </c>
      <c r="E275" s="79" t="s">
        <v>784</v>
      </c>
      <c r="F275" s="95">
        <v>19.45</v>
      </c>
      <c r="G275" s="36">
        <f t="shared" si="9"/>
        <v>3.11</v>
      </c>
    </row>
    <row r="276" spans="1:7" ht="18" customHeight="1">
      <c r="A276" s="33" t="s">
        <v>38</v>
      </c>
      <c r="B276" s="33">
        <v>88309</v>
      </c>
      <c r="C276" s="34" t="s">
        <v>165</v>
      </c>
      <c r="D276" s="33" t="s">
        <v>42</v>
      </c>
      <c r="E276" s="79" t="s">
        <v>186</v>
      </c>
      <c r="F276" s="95">
        <v>19.056000000000001</v>
      </c>
      <c r="G276" s="36">
        <f t="shared" si="9"/>
        <v>6.67</v>
      </c>
    </row>
    <row r="277" spans="1:7" ht="18" customHeight="1">
      <c r="A277" s="33" t="s">
        <v>38</v>
      </c>
      <c r="B277" s="33" t="s">
        <v>45</v>
      </c>
      <c r="C277" s="34" t="s">
        <v>43</v>
      </c>
      <c r="D277" s="33" t="s">
        <v>42</v>
      </c>
      <c r="E277" s="79" t="s">
        <v>785</v>
      </c>
      <c r="F277" s="95">
        <v>13.7</v>
      </c>
      <c r="G277" s="36">
        <f t="shared" si="9"/>
        <v>4.93</v>
      </c>
    </row>
    <row r="278" spans="1:7" ht="36">
      <c r="A278" s="33" t="s">
        <v>38</v>
      </c>
      <c r="B278" s="33">
        <v>92874</v>
      </c>
      <c r="C278" s="34" t="s">
        <v>786</v>
      </c>
      <c r="D278" s="33" t="s">
        <v>39</v>
      </c>
      <c r="E278" s="79" t="s">
        <v>787</v>
      </c>
      <c r="F278" s="95">
        <v>24.19</v>
      </c>
      <c r="G278" s="36">
        <f t="shared" si="9"/>
        <v>0.8</v>
      </c>
    </row>
    <row r="279" spans="1:7" ht="36">
      <c r="A279" s="33" t="s">
        <v>38</v>
      </c>
      <c r="B279" s="33">
        <v>94970</v>
      </c>
      <c r="C279" s="34" t="s">
        <v>788</v>
      </c>
      <c r="D279" s="33" t="s">
        <v>39</v>
      </c>
      <c r="E279" s="79" t="s">
        <v>787</v>
      </c>
      <c r="F279" s="95">
        <v>312.08</v>
      </c>
      <c r="G279" s="36">
        <f t="shared" si="9"/>
        <v>10.3</v>
      </c>
    </row>
    <row r="280" spans="1:7" ht="21.95" customHeight="1">
      <c r="A280" s="133"/>
      <c r="B280" s="10"/>
      <c r="C280" s="10"/>
      <c r="D280" s="268" t="s">
        <v>40</v>
      </c>
      <c r="E280" s="269"/>
      <c r="F280" s="270"/>
      <c r="G280" s="96">
        <f>SUM(G269:G279)</f>
        <v>61.230000000000004</v>
      </c>
    </row>
    <row r="281" spans="1:7" ht="21.95" customHeight="1">
      <c r="A281" s="133"/>
      <c r="B281" s="10"/>
      <c r="C281" s="10"/>
      <c r="D281" s="268" t="str">
        <f>"BDI ( " &amp;TEXT($G$9,"0,00") &amp;" ) %:"</f>
        <v>BDI ( 28,82 ) %:</v>
      </c>
      <c r="E281" s="269"/>
      <c r="F281" s="270"/>
      <c r="G281" s="96">
        <f>ROUND(G280*($G$9/100),2)</f>
        <v>17.649999999999999</v>
      </c>
    </row>
    <row r="282" spans="1:7" ht="21.95" customHeight="1">
      <c r="A282" s="133"/>
      <c r="B282" s="10"/>
      <c r="C282" s="10"/>
      <c r="D282" s="268" t="s">
        <v>41</v>
      </c>
      <c r="E282" s="269"/>
      <c r="F282" s="270"/>
      <c r="G282" s="111">
        <f>ROUND(SUM(G280:G281),2)</f>
        <v>78.88</v>
      </c>
    </row>
    <row r="283" spans="1:7">
      <c r="A283" s="133"/>
      <c r="B283" s="10"/>
      <c r="C283" s="10"/>
      <c r="D283" s="10"/>
      <c r="E283" s="10"/>
      <c r="F283" s="10"/>
      <c r="G283" s="179"/>
    </row>
    <row r="284" spans="1:7" ht="66.75" customHeight="1">
      <c r="A284" s="114" t="s">
        <v>508</v>
      </c>
      <c r="B284" s="114">
        <v>92540</v>
      </c>
      <c r="C284" s="115" t="s">
        <v>794</v>
      </c>
      <c r="D284" s="114" t="s">
        <v>98</v>
      </c>
      <c r="E284" s="116" t="s">
        <v>86</v>
      </c>
      <c r="F284" s="116" t="s">
        <v>35</v>
      </c>
      <c r="G284" s="116" t="s">
        <v>36</v>
      </c>
    </row>
    <row r="285" spans="1:7" ht="36">
      <c r="A285" s="33" t="s">
        <v>37</v>
      </c>
      <c r="B285" s="33">
        <v>4408</v>
      </c>
      <c r="C285" s="34" t="s">
        <v>795</v>
      </c>
      <c r="D285" s="33" t="s">
        <v>100</v>
      </c>
      <c r="E285" s="79" t="s">
        <v>796</v>
      </c>
      <c r="F285" s="95">
        <v>2.2799999999999998</v>
      </c>
      <c r="G285" s="36">
        <f t="shared" ref="G285:G294" si="10">ROUND(E285*F285,2)</f>
        <v>7.23</v>
      </c>
    </row>
    <row r="286" spans="1:7" ht="36">
      <c r="A286" s="33" t="s">
        <v>37</v>
      </c>
      <c r="B286" s="33">
        <v>4425</v>
      </c>
      <c r="C286" s="34" t="s">
        <v>797</v>
      </c>
      <c r="D286" s="33" t="s">
        <v>100</v>
      </c>
      <c r="E286" s="79" t="s">
        <v>798</v>
      </c>
      <c r="F286" s="95">
        <v>20.05</v>
      </c>
      <c r="G286" s="36">
        <f t="shared" si="10"/>
        <v>12.73</v>
      </c>
    </row>
    <row r="287" spans="1:7" ht="36">
      <c r="A287" s="33" t="s">
        <v>37</v>
      </c>
      <c r="B287" s="33">
        <v>4430</v>
      </c>
      <c r="C287" s="34" t="s">
        <v>799</v>
      </c>
      <c r="D287" s="33" t="s">
        <v>100</v>
      </c>
      <c r="E287" s="79" t="s">
        <v>800</v>
      </c>
      <c r="F287" s="95">
        <v>10.35</v>
      </c>
      <c r="G287" s="36">
        <f t="shared" si="10"/>
        <v>19.59</v>
      </c>
    </row>
    <row r="288" spans="1:7" ht="24">
      <c r="A288" s="33" t="s">
        <v>37</v>
      </c>
      <c r="B288" s="33">
        <v>20247</v>
      </c>
      <c r="C288" s="34" t="s">
        <v>801</v>
      </c>
      <c r="D288" s="33" t="s">
        <v>140</v>
      </c>
      <c r="E288" s="79" t="s">
        <v>253</v>
      </c>
      <c r="F288" s="95">
        <v>10.48</v>
      </c>
      <c r="G288" s="36">
        <f t="shared" si="10"/>
        <v>0.73</v>
      </c>
    </row>
    <row r="289" spans="1:7" ht="24">
      <c r="A289" s="33" t="s">
        <v>37</v>
      </c>
      <c r="B289" s="33">
        <v>39027</v>
      </c>
      <c r="C289" s="34" t="s">
        <v>802</v>
      </c>
      <c r="D289" s="33" t="s">
        <v>140</v>
      </c>
      <c r="E289" s="79" t="s">
        <v>239</v>
      </c>
      <c r="F289" s="95">
        <v>4.46</v>
      </c>
      <c r="G289" s="36">
        <f t="shared" si="10"/>
        <v>0.22</v>
      </c>
    </row>
    <row r="290" spans="1:7" ht="24">
      <c r="A290" s="33" t="s">
        <v>37</v>
      </c>
      <c r="B290" s="33">
        <v>40568</v>
      </c>
      <c r="C290" s="34" t="s">
        <v>803</v>
      </c>
      <c r="D290" s="33" t="s">
        <v>140</v>
      </c>
      <c r="E290" s="79" t="s">
        <v>783</v>
      </c>
      <c r="F290" s="95">
        <v>9.5399999999999991</v>
      </c>
      <c r="G290" s="36">
        <f t="shared" si="10"/>
        <v>0.28999999999999998</v>
      </c>
    </row>
    <row r="291" spans="1:7" ht="24">
      <c r="A291" s="33" t="s">
        <v>38</v>
      </c>
      <c r="B291" s="33">
        <v>88239</v>
      </c>
      <c r="C291" s="34" t="s">
        <v>220</v>
      </c>
      <c r="D291" s="33" t="s">
        <v>42</v>
      </c>
      <c r="E291" s="79" t="s">
        <v>779</v>
      </c>
      <c r="F291" s="95">
        <v>19.48</v>
      </c>
      <c r="G291" s="36">
        <f t="shared" si="10"/>
        <v>9.18</v>
      </c>
    </row>
    <row r="292" spans="1:7" ht="24">
      <c r="A292" s="33" t="s">
        <v>38</v>
      </c>
      <c r="B292" s="33">
        <v>88262</v>
      </c>
      <c r="C292" s="34" t="s">
        <v>143</v>
      </c>
      <c r="D292" s="33" t="s">
        <v>42</v>
      </c>
      <c r="E292" s="79" t="s">
        <v>804</v>
      </c>
      <c r="F292" s="95">
        <v>19.45</v>
      </c>
      <c r="G292" s="36">
        <f t="shared" si="10"/>
        <v>12.47</v>
      </c>
    </row>
    <row r="293" spans="1:7" ht="36">
      <c r="A293" s="33" t="s">
        <v>38</v>
      </c>
      <c r="B293" s="33" t="s">
        <v>805</v>
      </c>
      <c r="C293" s="34" t="s">
        <v>806</v>
      </c>
      <c r="D293" s="33" t="s">
        <v>132</v>
      </c>
      <c r="E293" s="79" t="s">
        <v>807</v>
      </c>
      <c r="F293" s="95">
        <v>22.15</v>
      </c>
      <c r="G293" s="36">
        <f t="shared" si="10"/>
        <v>0.92</v>
      </c>
    </row>
    <row r="294" spans="1:7" ht="36">
      <c r="A294" s="33" t="s">
        <v>38</v>
      </c>
      <c r="B294" s="33" t="s">
        <v>808</v>
      </c>
      <c r="C294" s="34" t="s">
        <v>809</v>
      </c>
      <c r="D294" s="33" t="s">
        <v>155</v>
      </c>
      <c r="E294" s="79" t="s">
        <v>810</v>
      </c>
      <c r="F294" s="95">
        <v>21.53</v>
      </c>
      <c r="G294" s="36">
        <f t="shared" si="10"/>
        <v>1.24</v>
      </c>
    </row>
    <row r="295" spans="1:7" ht="21.95" customHeight="1">
      <c r="A295" s="133"/>
      <c r="B295" s="10"/>
      <c r="C295" s="10"/>
      <c r="D295" s="268" t="s">
        <v>40</v>
      </c>
      <c r="E295" s="269"/>
      <c r="F295" s="270"/>
      <c r="G295" s="96">
        <f>SUM(G285:G294)</f>
        <v>64.599999999999994</v>
      </c>
    </row>
    <row r="296" spans="1:7" ht="21.95" customHeight="1">
      <c r="A296" s="133"/>
      <c r="B296" s="10"/>
      <c r="C296" s="10"/>
      <c r="D296" s="268" t="str">
        <f>"BDI ( " &amp;TEXT($G$9,"0,00") &amp;" ) %:"</f>
        <v>BDI ( 28,82 ) %:</v>
      </c>
      <c r="E296" s="269"/>
      <c r="F296" s="270"/>
      <c r="G296" s="96">
        <f>ROUND(G295*($G$9/100),2)</f>
        <v>18.62</v>
      </c>
    </row>
    <row r="297" spans="1:7" ht="21.95" customHeight="1">
      <c r="A297" s="133"/>
      <c r="B297" s="10"/>
      <c r="C297" s="10"/>
      <c r="D297" s="268" t="s">
        <v>41</v>
      </c>
      <c r="E297" s="269"/>
      <c r="F297" s="270"/>
      <c r="G297" s="111">
        <f>ROUND(SUM(G295:G296),2)</f>
        <v>83.22</v>
      </c>
    </row>
    <row r="298" spans="1:7">
      <c r="A298" s="133"/>
      <c r="B298" s="10"/>
      <c r="C298" s="10"/>
      <c r="D298" s="10"/>
      <c r="E298" s="10"/>
      <c r="F298" s="10"/>
      <c r="G298" s="179"/>
    </row>
    <row r="299" spans="1:7" ht="51.75" customHeight="1">
      <c r="A299" s="114" t="s">
        <v>507</v>
      </c>
      <c r="B299" s="114">
        <v>94446</v>
      </c>
      <c r="C299" s="115" t="s">
        <v>811</v>
      </c>
      <c r="D299" s="114" t="s">
        <v>98</v>
      </c>
      <c r="E299" s="116" t="s">
        <v>86</v>
      </c>
      <c r="F299" s="116" t="s">
        <v>35</v>
      </c>
      <c r="G299" s="116" t="s">
        <v>36</v>
      </c>
    </row>
    <row r="300" spans="1:7" ht="24">
      <c r="A300" s="33" t="s">
        <v>37</v>
      </c>
      <c r="B300" s="33">
        <v>11088</v>
      </c>
      <c r="C300" s="34" t="s">
        <v>812</v>
      </c>
      <c r="D300" s="33" t="s">
        <v>75</v>
      </c>
      <c r="E300" s="79" t="s">
        <v>813</v>
      </c>
      <c r="F300" s="95">
        <v>0.52</v>
      </c>
      <c r="G300" s="36">
        <f t="shared" ref="G300:G304" si="11">ROUND(E300*F300,2)</f>
        <v>14.32</v>
      </c>
    </row>
    <row r="301" spans="1:7" ht="18" customHeight="1">
      <c r="A301" s="33" t="s">
        <v>38</v>
      </c>
      <c r="B301" s="33">
        <v>88316</v>
      </c>
      <c r="C301" s="34" t="s">
        <v>43</v>
      </c>
      <c r="D301" s="33" t="s">
        <v>42</v>
      </c>
      <c r="E301" s="79" t="s">
        <v>814</v>
      </c>
      <c r="F301" s="95">
        <v>13.7</v>
      </c>
      <c r="G301" s="36">
        <f t="shared" si="11"/>
        <v>7.14</v>
      </c>
    </row>
    <row r="302" spans="1:7" ht="18" customHeight="1">
      <c r="A302" s="33" t="s">
        <v>38</v>
      </c>
      <c r="B302" s="33">
        <v>88323</v>
      </c>
      <c r="C302" s="34" t="s">
        <v>815</v>
      </c>
      <c r="D302" s="33" t="s">
        <v>42</v>
      </c>
      <c r="E302" s="79" t="s">
        <v>816</v>
      </c>
      <c r="F302" s="95">
        <v>20.51</v>
      </c>
      <c r="G302" s="36">
        <f t="shared" si="11"/>
        <v>5.21</v>
      </c>
    </row>
    <row r="303" spans="1:7" ht="36">
      <c r="A303" s="33" t="s">
        <v>38</v>
      </c>
      <c r="B303" s="33">
        <v>93281</v>
      </c>
      <c r="C303" s="34" t="s">
        <v>806</v>
      </c>
      <c r="D303" s="33" t="s">
        <v>132</v>
      </c>
      <c r="E303" s="79" t="s">
        <v>817</v>
      </c>
      <c r="F303" s="95">
        <v>22.15</v>
      </c>
      <c r="G303" s="36">
        <f t="shared" si="11"/>
        <v>0.82</v>
      </c>
    </row>
    <row r="304" spans="1:7" ht="36">
      <c r="A304" s="33" t="s">
        <v>38</v>
      </c>
      <c r="B304" s="33">
        <v>93282</v>
      </c>
      <c r="C304" s="34" t="s">
        <v>809</v>
      </c>
      <c r="D304" s="33" t="s">
        <v>155</v>
      </c>
      <c r="E304" s="79" t="s">
        <v>818</v>
      </c>
      <c r="F304" s="95">
        <v>21.53</v>
      </c>
      <c r="G304" s="36">
        <f t="shared" si="11"/>
        <v>1.1100000000000001</v>
      </c>
    </row>
    <row r="305" spans="1:7" ht="21.95" customHeight="1">
      <c r="A305" s="133"/>
      <c r="B305" s="10"/>
      <c r="C305" s="10"/>
      <c r="D305" s="268" t="s">
        <v>40</v>
      </c>
      <c r="E305" s="269"/>
      <c r="F305" s="270"/>
      <c r="G305" s="96">
        <f>SUM(G300:G304)</f>
        <v>28.6</v>
      </c>
    </row>
    <row r="306" spans="1:7" ht="21.95" customHeight="1">
      <c r="A306" s="133"/>
      <c r="B306" s="10"/>
      <c r="C306" s="10"/>
      <c r="D306" s="268" t="str">
        <f>"BDI ( " &amp;TEXT($G$9,"0,00") &amp;" ) %:"</f>
        <v>BDI ( 28,82 ) %:</v>
      </c>
      <c r="E306" s="269"/>
      <c r="F306" s="270"/>
      <c r="G306" s="96">
        <f>ROUND(G305*($G$9/100),2)</f>
        <v>8.24</v>
      </c>
    </row>
    <row r="307" spans="1:7" ht="21.95" customHeight="1">
      <c r="A307" s="133"/>
      <c r="B307" s="10"/>
      <c r="C307" s="10"/>
      <c r="D307" s="268" t="s">
        <v>41</v>
      </c>
      <c r="E307" s="269"/>
      <c r="F307" s="270"/>
      <c r="G307" s="111">
        <f>ROUND(SUM(G305:G306),2)</f>
        <v>36.840000000000003</v>
      </c>
    </row>
    <row r="308" spans="1:7">
      <c r="A308" s="133"/>
      <c r="B308" s="10"/>
      <c r="C308" s="10"/>
      <c r="D308" s="10"/>
      <c r="E308" s="10"/>
      <c r="F308" s="10"/>
      <c r="G308" s="179"/>
    </row>
    <row r="309" spans="1:7" ht="46.5" customHeight="1">
      <c r="A309" s="114" t="s">
        <v>994</v>
      </c>
      <c r="B309" s="114">
        <v>96617</v>
      </c>
      <c r="C309" s="115" t="s">
        <v>932</v>
      </c>
      <c r="D309" s="114" t="s">
        <v>98</v>
      </c>
      <c r="E309" s="116" t="s">
        <v>86</v>
      </c>
      <c r="F309" s="116" t="s">
        <v>35</v>
      </c>
      <c r="G309" s="116" t="s">
        <v>36</v>
      </c>
    </row>
    <row r="310" spans="1:7" ht="18" customHeight="1">
      <c r="A310" s="33" t="s">
        <v>38</v>
      </c>
      <c r="B310" s="33">
        <v>88309</v>
      </c>
      <c r="C310" s="34" t="s">
        <v>165</v>
      </c>
      <c r="D310" s="33" t="s">
        <v>42</v>
      </c>
      <c r="E310" s="79" t="s">
        <v>933</v>
      </c>
      <c r="F310" s="95">
        <v>19.559999999999999</v>
      </c>
      <c r="G310" s="36">
        <f t="shared" ref="G310:G312" si="12">ROUND(E310*F310,2)</f>
        <v>3.64</v>
      </c>
    </row>
    <row r="311" spans="1:7" ht="18" customHeight="1">
      <c r="A311" s="33" t="s">
        <v>38</v>
      </c>
      <c r="B311" s="33" t="s">
        <v>45</v>
      </c>
      <c r="C311" s="34" t="s">
        <v>43</v>
      </c>
      <c r="D311" s="33" t="s">
        <v>42</v>
      </c>
      <c r="E311" s="79" t="s">
        <v>934</v>
      </c>
      <c r="F311" s="95">
        <v>13.7</v>
      </c>
      <c r="G311" s="36">
        <f t="shared" si="12"/>
        <v>0.7</v>
      </c>
    </row>
    <row r="312" spans="1:7" ht="36">
      <c r="A312" s="33" t="s">
        <v>38</v>
      </c>
      <c r="B312" s="33">
        <v>94968</v>
      </c>
      <c r="C312" s="34" t="s">
        <v>935</v>
      </c>
      <c r="D312" s="33" t="s">
        <v>39</v>
      </c>
      <c r="E312" s="79" t="s">
        <v>936</v>
      </c>
      <c r="F312" s="95">
        <v>259.43</v>
      </c>
      <c r="G312" s="36">
        <f t="shared" si="12"/>
        <v>8.7899999999999991</v>
      </c>
    </row>
    <row r="313" spans="1:7" ht="21.95" customHeight="1">
      <c r="A313" s="133"/>
      <c r="B313" s="10"/>
      <c r="C313" s="10"/>
      <c r="D313" s="268" t="s">
        <v>40</v>
      </c>
      <c r="E313" s="269"/>
      <c r="F313" s="270"/>
      <c r="G313" s="96">
        <f>SUM(G310:G312)</f>
        <v>13.129999999999999</v>
      </c>
    </row>
    <row r="314" spans="1:7" ht="21.95" customHeight="1">
      <c r="A314" s="133"/>
      <c r="B314" s="10"/>
      <c r="C314" s="10"/>
      <c r="D314" s="268" t="str">
        <f>"BDI ( " &amp;TEXT($G$9,"0,00") &amp;" ) %:"</f>
        <v>BDI ( 28,82 ) %:</v>
      </c>
      <c r="E314" s="269"/>
      <c r="F314" s="270"/>
      <c r="G314" s="96">
        <f>ROUND(G313*($G$9/100),2)</f>
        <v>3.78</v>
      </c>
    </row>
    <row r="315" spans="1:7" ht="21.95" customHeight="1">
      <c r="A315" s="133"/>
      <c r="B315" s="10"/>
      <c r="C315" s="10"/>
      <c r="D315" s="268" t="s">
        <v>41</v>
      </c>
      <c r="E315" s="269"/>
      <c r="F315" s="270"/>
      <c r="G315" s="111">
        <f>ROUND(SUM(G313:G314),2)</f>
        <v>16.91</v>
      </c>
    </row>
    <row r="316" spans="1:7">
      <c r="A316" s="133"/>
      <c r="B316" s="10"/>
      <c r="C316" s="10"/>
      <c r="D316" s="10"/>
      <c r="E316" s="10"/>
      <c r="F316" s="10"/>
      <c r="G316" s="179"/>
    </row>
    <row r="317" spans="1:7" ht="60">
      <c r="A317" s="114" t="s">
        <v>509</v>
      </c>
      <c r="B317" s="114">
        <v>87620</v>
      </c>
      <c r="C317" s="115" t="s">
        <v>931</v>
      </c>
      <c r="D317" s="114" t="s">
        <v>98</v>
      </c>
      <c r="E317" s="116" t="s">
        <v>86</v>
      </c>
      <c r="F317" s="116" t="s">
        <v>35</v>
      </c>
      <c r="G317" s="116" t="s">
        <v>36</v>
      </c>
    </row>
    <row r="318" spans="1:7" ht="18" customHeight="1">
      <c r="A318" s="33" t="s">
        <v>37</v>
      </c>
      <c r="B318" s="33" t="s">
        <v>852</v>
      </c>
      <c r="C318" s="34" t="s">
        <v>228</v>
      </c>
      <c r="D318" s="33" t="s">
        <v>140</v>
      </c>
      <c r="E318" s="79" t="s">
        <v>240</v>
      </c>
      <c r="F318" s="95">
        <v>0.53</v>
      </c>
      <c r="G318" s="36">
        <f t="shared" ref="G318:G322" si="13">ROUND(E318*F318,2)</f>
        <v>0.27</v>
      </c>
    </row>
    <row r="319" spans="1:7" ht="24">
      <c r="A319" s="33" t="s">
        <v>37</v>
      </c>
      <c r="B319" s="33">
        <v>7334</v>
      </c>
      <c r="C319" s="34" t="s">
        <v>928</v>
      </c>
      <c r="D319" s="33" t="s">
        <v>182</v>
      </c>
      <c r="E319" s="79" t="s">
        <v>929</v>
      </c>
      <c r="F319" s="95">
        <v>9.4700000000000006</v>
      </c>
      <c r="G319" s="36">
        <f t="shared" si="13"/>
        <v>4.12</v>
      </c>
    </row>
    <row r="320" spans="1:7" ht="36">
      <c r="A320" s="33" t="s">
        <v>38</v>
      </c>
      <c r="B320" s="33">
        <v>87301</v>
      </c>
      <c r="C320" s="34" t="s">
        <v>526</v>
      </c>
      <c r="D320" s="33" t="s">
        <v>39</v>
      </c>
      <c r="E320" s="79" t="s">
        <v>211</v>
      </c>
      <c r="F320" s="95">
        <v>434.14</v>
      </c>
      <c r="G320" s="36">
        <f t="shared" si="13"/>
        <v>13.46</v>
      </c>
    </row>
    <row r="321" spans="1:7" ht="18" customHeight="1">
      <c r="A321" s="33" t="s">
        <v>38</v>
      </c>
      <c r="B321" s="33" t="s">
        <v>164</v>
      </c>
      <c r="C321" s="34" t="s">
        <v>165</v>
      </c>
      <c r="D321" s="33" t="s">
        <v>42</v>
      </c>
      <c r="E321" s="79" t="s">
        <v>781</v>
      </c>
      <c r="F321" s="95">
        <v>19.559999999999999</v>
      </c>
      <c r="G321" s="36">
        <f t="shared" si="13"/>
        <v>5.67</v>
      </c>
    </row>
    <row r="322" spans="1:7" ht="18" customHeight="1">
      <c r="A322" s="33" t="s">
        <v>38</v>
      </c>
      <c r="B322" s="33" t="s">
        <v>45</v>
      </c>
      <c r="C322" s="34" t="s">
        <v>43</v>
      </c>
      <c r="D322" s="33" t="s">
        <v>42</v>
      </c>
      <c r="E322" s="79" t="s">
        <v>930</v>
      </c>
      <c r="F322" s="95">
        <v>13.7</v>
      </c>
      <c r="G322" s="36">
        <f t="shared" si="13"/>
        <v>1.99</v>
      </c>
    </row>
    <row r="323" spans="1:7" ht="21.95" customHeight="1">
      <c r="A323" s="133"/>
      <c r="B323" s="10"/>
      <c r="C323" s="10"/>
      <c r="D323" s="268" t="s">
        <v>40</v>
      </c>
      <c r="E323" s="269"/>
      <c r="F323" s="270"/>
      <c r="G323" s="96">
        <f>SUM(G318:G322)</f>
        <v>25.51</v>
      </c>
    </row>
    <row r="324" spans="1:7" ht="21.95" customHeight="1">
      <c r="A324" s="133"/>
      <c r="B324" s="10"/>
      <c r="C324" s="10"/>
      <c r="D324" s="268" t="str">
        <f>"BDI ( " &amp;TEXT($G$9,"0,00") &amp;" ) %:"</f>
        <v>BDI ( 28,82 ) %:</v>
      </c>
      <c r="E324" s="269"/>
      <c r="F324" s="270"/>
      <c r="G324" s="96">
        <f>ROUND(G323*($G$9/100),2)</f>
        <v>7.35</v>
      </c>
    </row>
    <row r="325" spans="1:7" ht="21.95" customHeight="1">
      <c r="A325" s="133"/>
      <c r="B325" s="10"/>
      <c r="C325" s="10"/>
      <c r="D325" s="268" t="s">
        <v>41</v>
      </c>
      <c r="E325" s="269"/>
      <c r="F325" s="270"/>
      <c r="G325" s="111">
        <f>ROUND(SUM(G323:G324),2)</f>
        <v>32.86</v>
      </c>
    </row>
    <row r="326" spans="1:7">
      <c r="A326" s="133"/>
      <c r="B326" s="10"/>
      <c r="C326" s="10"/>
      <c r="D326" s="10"/>
      <c r="E326" s="10"/>
      <c r="F326" s="10"/>
      <c r="G326" s="179"/>
    </row>
    <row r="327" spans="1:7" ht="58.5" customHeight="1">
      <c r="A327" s="114" t="s">
        <v>510</v>
      </c>
      <c r="B327" s="114">
        <v>87251</v>
      </c>
      <c r="C327" s="115" t="s">
        <v>918</v>
      </c>
      <c r="D327" s="114" t="s">
        <v>98</v>
      </c>
      <c r="E327" s="116" t="s">
        <v>86</v>
      </c>
      <c r="F327" s="116" t="s">
        <v>35</v>
      </c>
      <c r="G327" s="116" t="s">
        <v>36</v>
      </c>
    </row>
    <row r="328" spans="1:7" ht="36">
      <c r="A328" s="33" t="s">
        <v>37</v>
      </c>
      <c r="B328" s="33" t="s">
        <v>919</v>
      </c>
      <c r="C328" s="34" t="s">
        <v>920</v>
      </c>
      <c r="D328" s="33" t="s">
        <v>98</v>
      </c>
      <c r="E328" s="79" t="s">
        <v>921</v>
      </c>
      <c r="F328" s="95">
        <v>21.2</v>
      </c>
      <c r="G328" s="36">
        <f t="shared" ref="G328:G332" si="14">ROUND(E328*F328,2)</f>
        <v>22.47</v>
      </c>
    </row>
    <row r="329" spans="1:7" ht="18" customHeight="1">
      <c r="A329" s="33" t="s">
        <v>37</v>
      </c>
      <c r="B329" s="33" t="s">
        <v>922</v>
      </c>
      <c r="C329" s="34" t="s">
        <v>619</v>
      </c>
      <c r="D329" s="33" t="s">
        <v>140</v>
      </c>
      <c r="E329" s="79" t="s">
        <v>923</v>
      </c>
      <c r="F329" s="95">
        <v>0.6</v>
      </c>
      <c r="G329" s="36">
        <f t="shared" si="14"/>
        <v>3.68</v>
      </c>
    </row>
    <row r="330" spans="1:7" ht="18" customHeight="1">
      <c r="A330" s="33" t="s">
        <v>37</v>
      </c>
      <c r="B330" s="33">
        <v>34357</v>
      </c>
      <c r="C330" s="34" t="s">
        <v>924</v>
      </c>
      <c r="D330" s="33" t="s">
        <v>140</v>
      </c>
      <c r="E330" s="79" t="s">
        <v>925</v>
      </c>
      <c r="F330" s="95">
        <v>3.82</v>
      </c>
      <c r="G330" s="36">
        <f t="shared" si="14"/>
        <v>0.73</v>
      </c>
    </row>
    <row r="331" spans="1:7" ht="27" customHeight="1">
      <c r="A331" s="33" t="s">
        <v>38</v>
      </c>
      <c r="B331" s="33">
        <v>88256</v>
      </c>
      <c r="C331" s="34" t="s">
        <v>612</v>
      </c>
      <c r="D331" s="33" t="s">
        <v>42</v>
      </c>
      <c r="E331" s="79" t="s">
        <v>926</v>
      </c>
      <c r="F331" s="95">
        <v>20.54</v>
      </c>
      <c r="G331" s="36">
        <f t="shared" si="14"/>
        <v>5.34</v>
      </c>
    </row>
    <row r="332" spans="1:7" ht="18" customHeight="1">
      <c r="A332" s="33" t="s">
        <v>38</v>
      </c>
      <c r="B332" s="33" t="s">
        <v>45</v>
      </c>
      <c r="C332" s="34" t="s">
        <v>43</v>
      </c>
      <c r="D332" s="33" t="s">
        <v>42</v>
      </c>
      <c r="E332" s="79" t="s">
        <v>452</v>
      </c>
      <c r="F332" s="95">
        <v>13.7</v>
      </c>
      <c r="G332" s="36">
        <f t="shared" si="14"/>
        <v>2.06</v>
      </c>
    </row>
    <row r="333" spans="1:7" ht="21.95" customHeight="1">
      <c r="A333" s="133"/>
      <c r="B333" s="10"/>
      <c r="C333" s="10"/>
      <c r="D333" s="268" t="s">
        <v>40</v>
      </c>
      <c r="E333" s="269"/>
      <c r="F333" s="270"/>
      <c r="G333" s="96">
        <f>SUM(G328:G332)</f>
        <v>34.28</v>
      </c>
    </row>
    <row r="334" spans="1:7" ht="21.95" customHeight="1">
      <c r="A334" s="133"/>
      <c r="B334" s="10"/>
      <c r="C334" s="10"/>
      <c r="D334" s="268" t="str">
        <f>"BDI ( " &amp;TEXT($G$9,"0,00") &amp;" ) %:"</f>
        <v>BDI ( 28,82 ) %:</v>
      </c>
      <c r="E334" s="269"/>
      <c r="F334" s="270"/>
      <c r="G334" s="96">
        <f>ROUND(G333*($G$9/100),2)</f>
        <v>9.8800000000000008</v>
      </c>
    </row>
    <row r="335" spans="1:7" ht="21.95" customHeight="1">
      <c r="A335" s="133"/>
      <c r="B335" s="10"/>
      <c r="C335" s="10"/>
      <c r="D335" s="268" t="s">
        <v>41</v>
      </c>
      <c r="E335" s="269"/>
      <c r="F335" s="270"/>
      <c r="G335" s="111">
        <f>ROUND(SUM(G333:G334),2)</f>
        <v>44.16</v>
      </c>
    </row>
    <row r="336" spans="1:7">
      <c r="A336" s="133"/>
      <c r="B336" s="10"/>
      <c r="C336" s="10"/>
      <c r="D336" s="10"/>
      <c r="E336" s="10"/>
      <c r="F336" s="10"/>
      <c r="G336" s="179"/>
    </row>
    <row r="337" spans="1:7" ht="39" customHeight="1">
      <c r="A337" s="114" t="s">
        <v>511</v>
      </c>
      <c r="B337" s="114">
        <v>6082</v>
      </c>
      <c r="C337" s="115" t="s">
        <v>822</v>
      </c>
      <c r="D337" s="114" t="s">
        <v>98</v>
      </c>
      <c r="E337" s="116" t="s">
        <v>86</v>
      </c>
      <c r="F337" s="116" t="s">
        <v>35</v>
      </c>
      <c r="G337" s="116" t="s">
        <v>36</v>
      </c>
    </row>
    <row r="338" spans="1:7" ht="24">
      <c r="A338" s="33" t="s">
        <v>37</v>
      </c>
      <c r="B338" s="33">
        <v>3767</v>
      </c>
      <c r="C338" s="34" t="s">
        <v>731</v>
      </c>
      <c r="D338" s="33" t="s">
        <v>75</v>
      </c>
      <c r="E338" s="79" t="s">
        <v>136</v>
      </c>
      <c r="F338" s="95">
        <v>0.46</v>
      </c>
      <c r="G338" s="36">
        <f t="shared" ref="G338:G342" si="15">ROUND(E338*F338,2)</f>
        <v>0.46</v>
      </c>
    </row>
    <row r="339" spans="1:7" ht="18" customHeight="1">
      <c r="A339" s="33" t="s">
        <v>37</v>
      </c>
      <c r="B339" s="33">
        <v>5318</v>
      </c>
      <c r="C339" s="34" t="s">
        <v>823</v>
      </c>
      <c r="D339" s="33" t="s">
        <v>182</v>
      </c>
      <c r="E339" s="79" t="s">
        <v>239</v>
      </c>
      <c r="F339" s="95">
        <v>9.4499999999999993</v>
      </c>
      <c r="G339" s="36">
        <f t="shared" si="15"/>
        <v>0.47</v>
      </c>
    </row>
    <row r="340" spans="1:7" ht="36">
      <c r="A340" s="33" t="s">
        <v>37</v>
      </c>
      <c r="B340" s="33">
        <v>10481</v>
      </c>
      <c r="C340" s="34" t="s">
        <v>824</v>
      </c>
      <c r="D340" s="33" t="s">
        <v>182</v>
      </c>
      <c r="E340" s="79" t="s">
        <v>825</v>
      </c>
      <c r="F340" s="95">
        <v>21.41</v>
      </c>
      <c r="G340" s="36">
        <f t="shared" si="15"/>
        <v>1.61</v>
      </c>
    </row>
    <row r="341" spans="1:7" ht="18" customHeight="1">
      <c r="A341" s="33" t="s">
        <v>38</v>
      </c>
      <c r="B341" s="33">
        <v>88310</v>
      </c>
      <c r="C341" s="34" t="s">
        <v>185</v>
      </c>
      <c r="D341" s="33" t="s">
        <v>42</v>
      </c>
      <c r="E341" s="79" t="s">
        <v>241</v>
      </c>
      <c r="F341" s="95">
        <v>19.48</v>
      </c>
      <c r="G341" s="36">
        <f t="shared" si="15"/>
        <v>7.79</v>
      </c>
    </row>
    <row r="342" spans="1:7" ht="18" customHeight="1">
      <c r="A342" s="33" t="s">
        <v>38</v>
      </c>
      <c r="B342" s="33">
        <v>88316</v>
      </c>
      <c r="C342" s="34" t="s">
        <v>43</v>
      </c>
      <c r="D342" s="33" t="s">
        <v>42</v>
      </c>
      <c r="E342" s="79" t="s">
        <v>826</v>
      </c>
      <c r="F342" s="95">
        <v>13.7</v>
      </c>
      <c r="G342" s="36">
        <f t="shared" si="15"/>
        <v>4.1100000000000003</v>
      </c>
    </row>
    <row r="343" spans="1:7" ht="21.95" customHeight="1">
      <c r="A343" s="133"/>
      <c r="B343" s="10"/>
      <c r="C343" s="10"/>
      <c r="D343" s="268" t="s">
        <v>40</v>
      </c>
      <c r="E343" s="269"/>
      <c r="F343" s="270"/>
      <c r="G343" s="96">
        <f>SUM(G338:G342)</f>
        <v>14.440000000000001</v>
      </c>
    </row>
    <row r="344" spans="1:7" ht="21.95" customHeight="1">
      <c r="A344" s="133"/>
      <c r="B344" s="10"/>
      <c r="C344" s="10"/>
      <c r="D344" s="268" t="str">
        <f>"BDI ( " &amp;TEXT($G$9,"0,00") &amp;" ) %:"</f>
        <v>BDI ( 28,82 ) %:</v>
      </c>
      <c r="E344" s="269"/>
      <c r="F344" s="270"/>
      <c r="G344" s="96">
        <f>ROUND(G343*($G$9/100),2)</f>
        <v>4.16</v>
      </c>
    </row>
    <row r="345" spans="1:7" ht="21.95" customHeight="1">
      <c r="A345" s="133"/>
      <c r="B345" s="10"/>
      <c r="C345" s="10"/>
      <c r="D345" s="268" t="s">
        <v>41</v>
      </c>
      <c r="E345" s="269"/>
      <c r="F345" s="270"/>
      <c r="G345" s="111">
        <f>ROUND(SUM(G343:G344),2)</f>
        <v>18.600000000000001</v>
      </c>
    </row>
    <row r="346" spans="1:7">
      <c r="A346" s="133"/>
      <c r="B346" s="10"/>
      <c r="C346" s="10"/>
      <c r="D346" s="10"/>
      <c r="E346" s="10"/>
      <c r="F346" s="10"/>
      <c r="G346" s="179"/>
    </row>
    <row r="347" spans="1:7" ht="40.5" customHeight="1">
      <c r="A347" s="114" t="s">
        <v>512</v>
      </c>
      <c r="B347" s="114" t="s">
        <v>406</v>
      </c>
      <c r="C347" s="115" t="s">
        <v>28</v>
      </c>
      <c r="D347" s="114" t="s">
        <v>39</v>
      </c>
      <c r="E347" s="116" t="s">
        <v>86</v>
      </c>
      <c r="F347" s="116" t="s">
        <v>35</v>
      </c>
      <c r="G347" s="116" t="s">
        <v>36</v>
      </c>
    </row>
    <row r="348" spans="1:7" ht="18" customHeight="1">
      <c r="A348" s="33" t="s">
        <v>38</v>
      </c>
      <c r="B348" s="33" t="s">
        <v>45</v>
      </c>
      <c r="C348" s="34" t="s">
        <v>43</v>
      </c>
      <c r="D348" s="33" t="s">
        <v>42</v>
      </c>
      <c r="E348" s="36">
        <v>1</v>
      </c>
      <c r="F348" s="95">
        <v>13.7</v>
      </c>
      <c r="G348" s="36">
        <f>ROUND(E348*F348,2)</f>
        <v>13.7</v>
      </c>
    </row>
    <row r="349" spans="1:7" ht="24">
      <c r="A349" s="33" t="s">
        <v>37</v>
      </c>
      <c r="B349" s="33">
        <v>366</v>
      </c>
      <c r="C349" s="34" t="s">
        <v>46</v>
      </c>
      <c r="D349" s="33" t="s">
        <v>39</v>
      </c>
      <c r="E349" s="35">
        <v>1</v>
      </c>
      <c r="F349" s="95">
        <v>55</v>
      </c>
      <c r="G349" s="36">
        <f>ROUND(E349*F349,2)</f>
        <v>55</v>
      </c>
    </row>
    <row r="350" spans="1:7" ht="21.95" customHeight="1">
      <c r="A350" s="133"/>
      <c r="B350" s="10"/>
      <c r="C350" s="10"/>
      <c r="D350" s="268" t="s">
        <v>40</v>
      </c>
      <c r="E350" s="269"/>
      <c r="F350" s="270"/>
      <c r="G350" s="96">
        <f>SUM(G348:G349)</f>
        <v>68.7</v>
      </c>
    </row>
    <row r="351" spans="1:7" ht="21.95" customHeight="1">
      <c r="A351" s="133"/>
      <c r="B351" s="10"/>
      <c r="C351" s="10"/>
      <c r="D351" s="268" t="str">
        <f>"BDI ( " &amp;TEXT($G$9,"0,00") &amp;" ) %:"</f>
        <v>BDI ( 28,82 ) %:</v>
      </c>
      <c r="E351" s="269"/>
      <c r="F351" s="270"/>
      <c r="G351" s="96">
        <f>ROUND(G350*($G$9/100),2)</f>
        <v>19.8</v>
      </c>
    </row>
    <row r="352" spans="1:7" ht="21.95" customHeight="1">
      <c r="A352" s="133"/>
      <c r="B352" s="10"/>
      <c r="C352" s="10"/>
      <c r="D352" s="268" t="s">
        <v>41</v>
      </c>
      <c r="E352" s="269"/>
      <c r="F352" s="270"/>
      <c r="G352" s="111">
        <f>ROUND(SUM(G350:G351),2)</f>
        <v>88.5</v>
      </c>
    </row>
    <row r="353" spans="1:7">
      <c r="A353" s="133"/>
      <c r="B353" s="10"/>
      <c r="C353" s="10"/>
      <c r="D353" s="10"/>
      <c r="E353" s="10"/>
      <c r="F353" s="10"/>
      <c r="G353" s="179"/>
    </row>
    <row r="354" spans="1:7" ht="36.75" customHeight="1">
      <c r="A354" s="114" t="s">
        <v>513</v>
      </c>
      <c r="B354" s="114" t="s">
        <v>406</v>
      </c>
      <c r="C354" s="115" t="s">
        <v>404</v>
      </c>
      <c r="D354" s="114" t="s">
        <v>75</v>
      </c>
      <c r="E354" s="116" t="s">
        <v>86</v>
      </c>
      <c r="F354" s="116" t="s">
        <v>35</v>
      </c>
      <c r="G354" s="116" t="s">
        <v>36</v>
      </c>
    </row>
    <row r="355" spans="1:7" ht="18" customHeight="1">
      <c r="A355" s="33" t="s">
        <v>37</v>
      </c>
      <c r="B355" s="78" t="str">
        <f>'Equipamento Parque'!A4</f>
        <v>COTAÇÃO 01</v>
      </c>
      <c r="C355" s="34" t="s">
        <v>643</v>
      </c>
      <c r="D355" s="33" t="s">
        <v>75</v>
      </c>
      <c r="E355" s="79">
        <v>1</v>
      </c>
      <c r="F355" s="95">
        <f>'Equipamento Parque'!G4</f>
        <v>1287.33</v>
      </c>
      <c r="G355" s="36">
        <f t="shared" ref="G355:G361" si="16">ROUND(E355*F355,2)</f>
        <v>1287.33</v>
      </c>
    </row>
    <row r="356" spans="1:7" ht="27" customHeight="1">
      <c r="A356" s="33" t="s">
        <v>37</v>
      </c>
      <c r="B356" s="78" t="str">
        <f>'Equipamento Parque'!A5</f>
        <v>COTAÇÃO 02</v>
      </c>
      <c r="C356" s="34" t="s">
        <v>644</v>
      </c>
      <c r="D356" s="33" t="s">
        <v>75</v>
      </c>
      <c r="E356" s="79">
        <v>1</v>
      </c>
      <c r="F356" s="95">
        <f>'Equipamento Parque'!G5</f>
        <v>889.33</v>
      </c>
      <c r="G356" s="36">
        <f t="shared" si="16"/>
        <v>889.33</v>
      </c>
    </row>
    <row r="357" spans="1:7" ht="27" customHeight="1">
      <c r="A357" s="33" t="s">
        <v>37</v>
      </c>
      <c r="B357" s="78" t="str">
        <f>'Equipamento Parque'!A7</f>
        <v>COTAÇÃO 04</v>
      </c>
      <c r="C357" s="34" t="s">
        <v>642</v>
      </c>
      <c r="D357" s="33" t="s">
        <v>75</v>
      </c>
      <c r="E357" s="79">
        <v>1</v>
      </c>
      <c r="F357" s="95">
        <f>'Equipamento Parque'!G7</f>
        <v>1021.33</v>
      </c>
      <c r="G357" s="36">
        <f t="shared" si="16"/>
        <v>1021.33</v>
      </c>
    </row>
    <row r="358" spans="1:7" ht="18" customHeight="1">
      <c r="A358" s="33" t="s">
        <v>38</v>
      </c>
      <c r="B358" s="33">
        <v>93358</v>
      </c>
      <c r="C358" s="34" t="s">
        <v>123</v>
      </c>
      <c r="D358" s="33" t="s">
        <v>39</v>
      </c>
      <c r="E358" s="79">
        <v>0.5</v>
      </c>
      <c r="F358" s="95">
        <v>54.19</v>
      </c>
      <c r="G358" s="36">
        <f t="shared" si="16"/>
        <v>27.1</v>
      </c>
    </row>
    <row r="359" spans="1:7" ht="18" customHeight="1">
      <c r="A359" s="33" t="s">
        <v>38</v>
      </c>
      <c r="B359" s="33" t="s">
        <v>164</v>
      </c>
      <c r="C359" s="34" t="s">
        <v>165</v>
      </c>
      <c r="D359" s="33" t="s">
        <v>42</v>
      </c>
      <c r="E359" s="79">
        <v>3</v>
      </c>
      <c r="F359" s="95">
        <v>19.559999999999999</v>
      </c>
      <c r="G359" s="36">
        <f t="shared" si="16"/>
        <v>58.68</v>
      </c>
    </row>
    <row r="360" spans="1:7" ht="18" customHeight="1">
      <c r="A360" s="33" t="s">
        <v>38</v>
      </c>
      <c r="B360" s="33" t="s">
        <v>45</v>
      </c>
      <c r="C360" s="34" t="s">
        <v>43</v>
      </c>
      <c r="D360" s="33" t="s">
        <v>42</v>
      </c>
      <c r="E360" s="79">
        <v>3</v>
      </c>
      <c r="F360" s="95">
        <v>13.7</v>
      </c>
      <c r="G360" s="36">
        <f t="shared" si="16"/>
        <v>41.1</v>
      </c>
    </row>
    <row r="361" spans="1:7" ht="36">
      <c r="A361" s="33" t="s">
        <v>38</v>
      </c>
      <c r="B361" s="33" t="s">
        <v>177</v>
      </c>
      <c r="C361" s="34" t="s">
        <v>178</v>
      </c>
      <c r="D361" s="33" t="s">
        <v>39</v>
      </c>
      <c r="E361" s="79">
        <v>0.5</v>
      </c>
      <c r="F361" s="95">
        <v>321.75</v>
      </c>
      <c r="G361" s="36">
        <f t="shared" si="16"/>
        <v>160.88</v>
      </c>
    </row>
    <row r="362" spans="1:7" ht="21.95" customHeight="1">
      <c r="A362" s="133"/>
      <c r="B362" s="10"/>
      <c r="C362" s="10"/>
      <c r="D362" s="268" t="s">
        <v>40</v>
      </c>
      <c r="E362" s="269"/>
      <c r="F362" s="270"/>
      <c r="G362" s="96">
        <f>SUM(G355:G361)</f>
        <v>3485.7499999999995</v>
      </c>
    </row>
    <row r="363" spans="1:7" ht="21.95" customHeight="1">
      <c r="A363" s="133"/>
      <c r="B363" s="10"/>
      <c r="C363" s="10"/>
      <c r="D363" s="268" t="str">
        <f>"BDI ( " &amp;TEXT($G$9,"0,00") &amp;" ) %:"</f>
        <v>BDI ( 28,82 ) %:</v>
      </c>
      <c r="E363" s="269"/>
      <c r="F363" s="270"/>
      <c r="G363" s="96">
        <f>ROUND(G362*($G$9/100),2)</f>
        <v>1004.59</v>
      </c>
    </row>
    <row r="364" spans="1:7" ht="21.95" customHeight="1">
      <c r="A364" s="133"/>
      <c r="B364" s="10"/>
      <c r="C364" s="10"/>
      <c r="D364" s="268" t="s">
        <v>41</v>
      </c>
      <c r="E364" s="269"/>
      <c r="F364" s="270"/>
      <c r="G364" s="111">
        <f>ROUND(SUM(G362:G363),2)</f>
        <v>4490.34</v>
      </c>
    </row>
    <row r="365" spans="1:7">
      <c r="A365" s="133"/>
      <c r="B365" s="10"/>
      <c r="C365" s="10"/>
      <c r="D365" s="10"/>
      <c r="E365" s="10"/>
      <c r="F365" s="10"/>
      <c r="G365" s="179"/>
    </row>
    <row r="366" spans="1:7" ht="44.25" customHeight="1">
      <c r="A366" s="114" t="s">
        <v>514</v>
      </c>
      <c r="B366" s="114" t="s">
        <v>406</v>
      </c>
      <c r="C366" s="115" t="s">
        <v>403</v>
      </c>
      <c r="D366" s="114" t="s">
        <v>75</v>
      </c>
      <c r="E366" s="116" t="s">
        <v>86</v>
      </c>
      <c r="F366" s="116" t="s">
        <v>35</v>
      </c>
      <c r="G366" s="116" t="s">
        <v>36</v>
      </c>
    </row>
    <row r="367" spans="1:7" ht="18" customHeight="1">
      <c r="A367" s="33" t="s">
        <v>37</v>
      </c>
      <c r="B367" s="78" t="str">
        <f>'Equipamento Academia'!A6</f>
        <v>COTAÇÃO 07</v>
      </c>
      <c r="C367" s="164" t="s">
        <v>657</v>
      </c>
      <c r="D367" s="78" t="s">
        <v>75</v>
      </c>
      <c r="E367" s="79">
        <v>1</v>
      </c>
      <c r="F367" s="113">
        <f>'Equipamento Academia'!G6</f>
        <v>2889.69</v>
      </c>
      <c r="G367" s="36">
        <f t="shared" ref="G367:G375" si="17">ROUND(E367*F367,2)</f>
        <v>2889.69</v>
      </c>
    </row>
    <row r="368" spans="1:7" ht="18" customHeight="1">
      <c r="A368" s="33" t="s">
        <v>37</v>
      </c>
      <c r="B368" s="78" t="str">
        <f>'Equipamento Academia'!A7</f>
        <v>COTAÇÃO 08</v>
      </c>
      <c r="C368" s="164" t="s">
        <v>658</v>
      </c>
      <c r="D368" s="78" t="s">
        <v>75</v>
      </c>
      <c r="E368" s="79">
        <v>1</v>
      </c>
      <c r="F368" s="113">
        <f>'Equipamento Academia'!G7</f>
        <v>4277.68</v>
      </c>
      <c r="G368" s="36">
        <f t="shared" si="17"/>
        <v>4277.68</v>
      </c>
    </row>
    <row r="369" spans="1:7" ht="18" customHeight="1">
      <c r="A369" s="33" t="s">
        <v>37</v>
      </c>
      <c r="B369" s="78" t="str">
        <f>'Equipamento Academia'!A9</f>
        <v>COTAÇÃO 10</v>
      </c>
      <c r="C369" s="164" t="s">
        <v>659</v>
      </c>
      <c r="D369" s="78" t="s">
        <v>75</v>
      </c>
      <c r="E369" s="79">
        <v>1</v>
      </c>
      <c r="F369" s="113">
        <f>'Equipamento Academia'!G9</f>
        <v>4774.01</v>
      </c>
      <c r="G369" s="36">
        <f t="shared" si="17"/>
        <v>4774.01</v>
      </c>
    </row>
    <row r="370" spans="1:7" ht="18" customHeight="1">
      <c r="A370" s="33" t="s">
        <v>37</v>
      </c>
      <c r="B370" s="78" t="str">
        <f>'Equipamento Academia'!A10</f>
        <v>COTAÇÃO 11</v>
      </c>
      <c r="C370" s="164" t="s">
        <v>660</v>
      </c>
      <c r="D370" s="78" t="s">
        <v>75</v>
      </c>
      <c r="E370" s="79">
        <v>1</v>
      </c>
      <c r="F370" s="113">
        <f>'Equipamento Academia'!G10</f>
        <v>3385.79</v>
      </c>
      <c r="G370" s="36">
        <f t="shared" si="17"/>
        <v>3385.79</v>
      </c>
    </row>
    <row r="371" spans="1:7" ht="18" customHeight="1">
      <c r="A371" s="33" t="s">
        <v>37</v>
      </c>
      <c r="B371" s="78" t="str">
        <f>'Equipamento Academia'!A11</f>
        <v>COTAÇÃO 12</v>
      </c>
      <c r="C371" s="164" t="s">
        <v>661</v>
      </c>
      <c r="D371" s="78" t="s">
        <v>75</v>
      </c>
      <c r="E371" s="79">
        <v>1</v>
      </c>
      <c r="F371" s="113">
        <f>'Equipamento Academia'!G11</f>
        <v>1133.78</v>
      </c>
      <c r="G371" s="36">
        <f t="shared" si="17"/>
        <v>1133.78</v>
      </c>
    </row>
    <row r="372" spans="1:7" ht="18" customHeight="1">
      <c r="A372" s="33" t="s">
        <v>38</v>
      </c>
      <c r="B372" s="78">
        <v>93358</v>
      </c>
      <c r="C372" s="164" t="s">
        <v>123</v>
      </c>
      <c r="D372" s="78" t="s">
        <v>39</v>
      </c>
      <c r="E372" s="79">
        <v>0.6</v>
      </c>
      <c r="F372" s="113">
        <v>54.19</v>
      </c>
      <c r="G372" s="36">
        <f t="shared" si="17"/>
        <v>32.51</v>
      </c>
    </row>
    <row r="373" spans="1:7" ht="18" customHeight="1">
      <c r="A373" s="33" t="s">
        <v>38</v>
      </c>
      <c r="B373" s="78" t="s">
        <v>164</v>
      </c>
      <c r="C373" s="164" t="s">
        <v>165</v>
      </c>
      <c r="D373" s="78" t="s">
        <v>42</v>
      </c>
      <c r="E373" s="79">
        <v>5</v>
      </c>
      <c r="F373" s="95">
        <v>19.559999999999999</v>
      </c>
      <c r="G373" s="36">
        <f t="shared" si="17"/>
        <v>97.8</v>
      </c>
    </row>
    <row r="374" spans="1:7" ht="18" customHeight="1">
      <c r="A374" s="33" t="s">
        <v>38</v>
      </c>
      <c r="B374" s="78" t="s">
        <v>45</v>
      </c>
      <c r="C374" s="164" t="s">
        <v>43</v>
      </c>
      <c r="D374" s="78" t="s">
        <v>42</v>
      </c>
      <c r="E374" s="79">
        <v>5</v>
      </c>
      <c r="F374" s="95">
        <v>13.7</v>
      </c>
      <c r="G374" s="36">
        <f t="shared" si="17"/>
        <v>68.5</v>
      </c>
    </row>
    <row r="375" spans="1:7" ht="36">
      <c r="A375" s="33" t="s">
        <v>38</v>
      </c>
      <c r="B375" s="33" t="s">
        <v>177</v>
      </c>
      <c r="C375" s="34" t="s">
        <v>178</v>
      </c>
      <c r="D375" s="33" t="s">
        <v>39</v>
      </c>
      <c r="E375" s="79">
        <v>0.6</v>
      </c>
      <c r="F375" s="95">
        <v>321.75</v>
      </c>
      <c r="G375" s="36">
        <f t="shared" si="17"/>
        <v>193.05</v>
      </c>
    </row>
    <row r="376" spans="1:7" ht="21.95" customHeight="1">
      <c r="A376" s="133"/>
      <c r="B376" s="10"/>
      <c r="C376" s="10"/>
      <c r="D376" s="268" t="s">
        <v>40</v>
      </c>
      <c r="E376" s="269"/>
      <c r="F376" s="270"/>
      <c r="G376" s="96">
        <f>SUM(G367:G375)</f>
        <v>16852.809999999998</v>
      </c>
    </row>
    <row r="377" spans="1:7" ht="21.95" customHeight="1">
      <c r="A377" s="133"/>
      <c r="B377" s="10"/>
      <c r="C377" s="10"/>
      <c r="D377" s="268" t="str">
        <f>"BDI ( " &amp;TEXT($G$9,"0,00") &amp;" ) %:"</f>
        <v>BDI ( 28,82 ) %:</v>
      </c>
      <c r="E377" s="269"/>
      <c r="F377" s="270"/>
      <c r="G377" s="96">
        <f>ROUND(G376*($G$9/100),2)</f>
        <v>4856.9799999999996</v>
      </c>
    </row>
    <row r="378" spans="1:7" ht="21.95" customHeight="1">
      <c r="A378" s="133"/>
      <c r="B378" s="10"/>
      <c r="C378" s="10"/>
      <c r="D378" s="268" t="s">
        <v>41</v>
      </c>
      <c r="E378" s="269"/>
      <c r="F378" s="270"/>
      <c r="G378" s="111">
        <f>ROUND(SUM(G376:G377),2)</f>
        <v>21709.79</v>
      </c>
    </row>
    <row r="379" spans="1:7">
      <c r="A379" s="133"/>
      <c r="B379" s="10"/>
      <c r="C379" s="10"/>
      <c r="D379" s="10"/>
      <c r="E379" s="10"/>
      <c r="F379" s="10"/>
      <c r="G379" s="179"/>
    </row>
    <row r="380" spans="1:7" ht="48">
      <c r="A380" s="114" t="s">
        <v>515</v>
      </c>
      <c r="B380" s="114" t="s">
        <v>277</v>
      </c>
      <c r="C380" s="115" t="s">
        <v>278</v>
      </c>
      <c r="D380" s="114" t="s">
        <v>75</v>
      </c>
      <c r="E380" s="116" t="s">
        <v>86</v>
      </c>
      <c r="F380" s="116" t="s">
        <v>35</v>
      </c>
      <c r="G380" s="116" t="s">
        <v>36</v>
      </c>
    </row>
    <row r="381" spans="1:7" ht="36">
      <c r="A381" s="33" t="s">
        <v>37</v>
      </c>
      <c r="B381" s="33">
        <v>379</v>
      </c>
      <c r="C381" s="34" t="s">
        <v>279</v>
      </c>
      <c r="D381" s="33" t="s">
        <v>75</v>
      </c>
      <c r="E381" s="79" t="s">
        <v>144</v>
      </c>
      <c r="F381" s="95">
        <v>0.62</v>
      </c>
      <c r="G381" s="36">
        <f t="shared" ref="G381:G396" si="18">ROUND(E381*F381,2)</f>
        <v>1.24</v>
      </c>
    </row>
    <row r="382" spans="1:7" ht="36">
      <c r="A382" s="33" t="s">
        <v>37</v>
      </c>
      <c r="B382" s="33">
        <v>420</v>
      </c>
      <c r="C382" s="34" t="s">
        <v>280</v>
      </c>
      <c r="D382" s="33" t="s">
        <v>75</v>
      </c>
      <c r="E382" s="79" t="s">
        <v>144</v>
      </c>
      <c r="F382" s="95">
        <v>20.69</v>
      </c>
      <c r="G382" s="36">
        <f t="shared" si="18"/>
        <v>41.38</v>
      </c>
    </row>
    <row r="383" spans="1:7" ht="36">
      <c r="A383" s="33" t="s">
        <v>37</v>
      </c>
      <c r="B383" s="33">
        <v>985</v>
      </c>
      <c r="C383" s="34" t="s">
        <v>281</v>
      </c>
      <c r="D383" s="33" t="s">
        <v>100</v>
      </c>
      <c r="E383" s="79" t="s">
        <v>282</v>
      </c>
      <c r="F383" s="95">
        <v>4.6500000000000004</v>
      </c>
      <c r="G383" s="36">
        <f t="shared" si="18"/>
        <v>167.4</v>
      </c>
    </row>
    <row r="384" spans="1:7" ht="36">
      <c r="A384" s="33" t="s">
        <v>37</v>
      </c>
      <c r="B384" s="33">
        <v>1091</v>
      </c>
      <c r="C384" s="34" t="s">
        <v>283</v>
      </c>
      <c r="D384" s="33" t="s">
        <v>75</v>
      </c>
      <c r="E384" s="79" t="s">
        <v>136</v>
      </c>
      <c r="F384" s="95">
        <v>19.84</v>
      </c>
      <c r="G384" s="36">
        <f t="shared" si="18"/>
        <v>19.84</v>
      </c>
    </row>
    <row r="385" spans="1:7" ht="24">
      <c r="A385" s="33" t="s">
        <v>37</v>
      </c>
      <c r="B385" s="33">
        <v>2386</v>
      </c>
      <c r="C385" s="34" t="s">
        <v>284</v>
      </c>
      <c r="D385" s="33" t="s">
        <v>75</v>
      </c>
      <c r="E385" s="79" t="s">
        <v>136</v>
      </c>
      <c r="F385" s="95">
        <v>17.96</v>
      </c>
      <c r="G385" s="36">
        <f t="shared" si="18"/>
        <v>17.96</v>
      </c>
    </row>
    <row r="386" spans="1:7" ht="24">
      <c r="A386" s="33" t="s">
        <v>37</v>
      </c>
      <c r="B386" s="33">
        <v>2673</v>
      </c>
      <c r="C386" s="34" t="s">
        <v>285</v>
      </c>
      <c r="D386" s="33" t="s">
        <v>100</v>
      </c>
      <c r="E386" s="79" t="s">
        <v>144</v>
      </c>
      <c r="F386" s="95">
        <v>2.11</v>
      </c>
      <c r="G386" s="36">
        <f t="shared" si="18"/>
        <v>4.22</v>
      </c>
    </row>
    <row r="387" spans="1:7" ht="24">
      <c r="A387" s="33" t="s">
        <v>37</v>
      </c>
      <c r="B387" s="33">
        <v>2685</v>
      </c>
      <c r="C387" s="34" t="s">
        <v>286</v>
      </c>
      <c r="D387" s="33" t="s">
        <v>100</v>
      </c>
      <c r="E387" s="79" t="s">
        <v>287</v>
      </c>
      <c r="F387" s="95">
        <v>4.0999999999999996</v>
      </c>
      <c r="G387" s="36">
        <f t="shared" si="18"/>
        <v>36.9</v>
      </c>
    </row>
    <row r="388" spans="1:7" ht="36">
      <c r="A388" s="33" t="s">
        <v>37</v>
      </c>
      <c r="B388" s="33">
        <v>3380</v>
      </c>
      <c r="C388" s="34" t="s">
        <v>288</v>
      </c>
      <c r="D388" s="33" t="s">
        <v>75</v>
      </c>
      <c r="E388" s="79" t="s">
        <v>136</v>
      </c>
      <c r="F388" s="95">
        <v>34.700000000000003</v>
      </c>
      <c r="G388" s="36">
        <f t="shared" si="18"/>
        <v>34.700000000000003</v>
      </c>
    </row>
    <row r="389" spans="1:7" ht="36">
      <c r="A389" s="33" t="s">
        <v>37</v>
      </c>
      <c r="B389" s="33">
        <v>3398</v>
      </c>
      <c r="C389" s="34" t="s">
        <v>289</v>
      </c>
      <c r="D389" s="33" t="s">
        <v>75</v>
      </c>
      <c r="E389" s="79" t="s">
        <v>136</v>
      </c>
      <c r="F389" s="95">
        <v>4.12</v>
      </c>
      <c r="G389" s="36">
        <f t="shared" si="18"/>
        <v>4.12</v>
      </c>
    </row>
    <row r="390" spans="1:7" ht="36">
      <c r="A390" s="33" t="s">
        <v>37</v>
      </c>
      <c r="B390" s="33">
        <v>4336</v>
      </c>
      <c r="C390" s="34" t="s">
        <v>290</v>
      </c>
      <c r="D390" s="33" t="s">
        <v>75</v>
      </c>
      <c r="E390" s="79" t="s">
        <v>144</v>
      </c>
      <c r="F390" s="95">
        <v>2.4500000000000002</v>
      </c>
      <c r="G390" s="36">
        <f t="shared" si="18"/>
        <v>4.9000000000000004</v>
      </c>
    </row>
    <row r="391" spans="1:7" ht="24">
      <c r="A391" s="33" t="s">
        <v>37</v>
      </c>
      <c r="B391" s="33">
        <v>5054</v>
      </c>
      <c r="C391" s="34" t="s">
        <v>291</v>
      </c>
      <c r="D391" s="33" t="s">
        <v>75</v>
      </c>
      <c r="E391" s="79" t="s">
        <v>136</v>
      </c>
      <c r="F391" s="95">
        <v>310.73</v>
      </c>
      <c r="G391" s="36">
        <f t="shared" si="18"/>
        <v>310.73</v>
      </c>
    </row>
    <row r="392" spans="1:7" ht="24">
      <c r="A392" s="33" t="s">
        <v>37</v>
      </c>
      <c r="B392" s="33">
        <v>11856</v>
      </c>
      <c r="C392" s="34" t="s">
        <v>292</v>
      </c>
      <c r="D392" s="33" t="s">
        <v>75</v>
      </c>
      <c r="E392" s="79" t="s">
        <v>144</v>
      </c>
      <c r="F392" s="95">
        <v>2.96</v>
      </c>
      <c r="G392" s="36">
        <f t="shared" si="18"/>
        <v>5.92</v>
      </c>
    </row>
    <row r="393" spans="1:7" ht="24">
      <c r="A393" s="33" t="s">
        <v>37</v>
      </c>
      <c r="B393" s="33">
        <v>20256</v>
      </c>
      <c r="C393" s="34" t="s">
        <v>293</v>
      </c>
      <c r="D393" s="33" t="s">
        <v>75</v>
      </c>
      <c r="E393" s="79" t="s">
        <v>136</v>
      </c>
      <c r="F393" s="95">
        <v>0.18</v>
      </c>
      <c r="G393" s="36">
        <f t="shared" si="18"/>
        <v>0.18</v>
      </c>
    </row>
    <row r="394" spans="1:7" ht="36">
      <c r="A394" s="33" t="s">
        <v>37</v>
      </c>
      <c r="B394" s="33">
        <v>39680</v>
      </c>
      <c r="C394" s="34" t="s">
        <v>294</v>
      </c>
      <c r="D394" s="33" t="s">
        <v>75</v>
      </c>
      <c r="E394" s="79" t="s">
        <v>136</v>
      </c>
      <c r="F394" s="95">
        <v>51</v>
      </c>
      <c r="G394" s="36">
        <f t="shared" si="18"/>
        <v>51</v>
      </c>
    </row>
    <row r="395" spans="1:7" ht="18" customHeight="1">
      <c r="A395" s="33" t="s">
        <v>38</v>
      </c>
      <c r="B395" s="33">
        <v>88264</v>
      </c>
      <c r="C395" s="34" t="s">
        <v>296</v>
      </c>
      <c r="D395" s="33" t="s">
        <v>42</v>
      </c>
      <c r="E395" s="79" t="s">
        <v>297</v>
      </c>
      <c r="F395" s="95">
        <v>19.739999999999998</v>
      </c>
      <c r="G395" s="36">
        <f t="shared" si="18"/>
        <v>118.44</v>
      </c>
    </row>
    <row r="396" spans="1:7" ht="18" customHeight="1">
      <c r="A396" s="33" t="s">
        <v>38</v>
      </c>
      <c r="B396" s="33" t="s">
        <v>45</v>
      </c>
      <c r="C396" s="34" t="s">
        <v>43</v>
      </c>
      <c r="D396" s="33" t="s">
        <v>42</v>
      </c>
      <c r="E396" s="79" t="s">
        <v>297</v>
      </c>
      <c r="F396" s="95">
        <v>13.7</v>
      </c>
      <c r="G396" s="36">
        <f t="shared" si="18"/>
        <v>82.2</v>
      </c>
    </row>
    <row r="397" spans="1:7" ht="21.95" customHeight="1">
      <c r="A397" s="133"/>
      <c r="B397" s="10"/>
      <c r="C397" s="10"/>
      <c r="D397" s="268" t="s">
        <v>40</v>
      </c>
      <c r="E397" s="269"/>
      <c r="F397" s="270"/>
      <c r="G397" s="96">
        <f>SUM(G381:G396)</f>
        <v>901.12999999999988</v>
      </c>
    </row>
    <row r="398" spans="1:7" ht="21.95" customHeight="1">
      <c r="A398" s="133"/>
      <c r="B398" s="10"/>
      <c r="C398" s="10"/>
      <c r="D398" s="268" t="str">
        <f>"BDI ( " &amp;TEXT($G$9,"0,00") &amp;" ) %:"</f>
        <v>BDI ( 28,82 ) %:</v>
      </c>
      <c r="E398" s="269"/>
      <c r="F398" s="270"/>
      <c r="G398" s="96">
        <f>ROUND(G397*($G$9/100),2)</f>
        <v>259.70999999999998</v>
      </c>
    </row>
    <row r="399" spans="1:7" ht="21.95" customHeight="1">
      <c r="A399" s="133"/>
      <c r="B399" s="10"/>
      <c r="C399" s="10"/>
      <c r="D399" s="268" t="s">
        <v>41</v>
      </c>
      <c r="E399" s="269"/>
      <c r="F399" s="270"/>
      <c r="G399" s="111">
        <f>ROUND(SUM(G397:G398),2)</f>
        <v>1160.8399999999999</v>
      </c>
    </row>
    <row r="400" spans="1:7">
      <c r="A400" s="133"/>
      <c r="B400" s="10"/>
      <c r="C400" s="10"/>
      <c r="D400" s="10"/>
      <c r="E400" s="10"/>
      <c r="F400" s="10"/>
      <c r="G400" s="179"/>
    </row>
    <row r="401" spans="1:7" ht="43.5" customHeight="1">
      <c r="A401" s="114" t="s">
        <v>516</v>
      </c>
      <c r="B401" s="114" t="s">
        <v>299</v>
      </c>
      <c r="C401" s="115" t="s">
        <v>300</v>
      </c>
      <c r="D401" s="114" t="s">
        <v>75</v>
      </c>
      <c r="E401" s="116" t="s">
        <v>86</v>
      </c>
      <c r="F401" s="116" t="s">
        <v>35</v>
      </c>
      <c r="G401" s="116" t="s">
        <v>36</v>
      </c>
    </row>
    <row r="402" spans="1:7" ht="24">
      <c r="A402" s="33" t="s">
        <v>37</v>
      </c>
      <c r="B402" s="33">
        <v>2386</v>
      </c>
      <c r="C402" s="34" t="s">
        <v>284</v>
      </c>
      <c r="D402" s="33" t="s">
        <v>75</v>
      </c>
      <c r="E402" s="79" t="s">
        <v>136</v>
      </c>
      <c r="F402" s="95">
        <v>17.38</v>
      </c>
      <c r="G402" s="36">
        <f>ROUND(E402*F402,2)</f>
        <v>17.38</v>
      </c>
    </row>
    <row r="403" spans="1:7" ht="18" customHeight="1">
      <c r="A403" s="33" t="s">
        <v>38</v>
      </c>
      <c r="B403" s="33" t="s">
        <v>295</v>
      </c>
      <c r="C403" s="34" t="s">
        <v>296</v>
      </c>
      <c r="D403" s="33" t="s">
        <v>42</v>
      </c>
      <c r="E403" s="79" t="s">
        <v>301</v>
      </c>
      <c r="F403" s="95">
        <v>19.75</v>
      </c>
      <c r="G403" s="36">
        <f>ROUND(E403*F403,2)</f>
        <v>2.4700000000000002</v>
      </c>
    </row>
    <row r="404" spans="1:7" ht="21.95" customHeight="1">
      <c r="A404" s="133"/>
      <c r="B404" s="10"/>
      <c r="C404" s="10"/>
      <c r="D404" s="268" t="s">
        <v>40</v>
      </c>
      <c r="E404" s="269"/>
      <c r="F404" s="270"/>
      <c r="G404" s="96">
        <f>SUM(G402:G403)</f>
        <v>19.849999999999998</v>
      </c>
    </row>
    <row r="405" spans="1:7" ht="21.95" customHeight="1">
      <c r="A405" s="133"/>
      <c r="B405" s="10"/>
      <c r="C405" s="10"/>
      <c r="D405" s="268" t="str">
        <f>"BDI ( " &amp;TEXT($G$9,"0,00") &amp;" ) %:"</f>
        <v>BDI ( 28,82 ) %:</v>
      </c>
      <c r="E405" s="269"/>
      <c r="F405" s="270"/>
      <c r="G405" s="96">
        <f>ROUND(G404*($G$9/100),2)</f>
        <v>5.72</v>
      </c>
    </row>
    <row r="406" spans="1:7" ht="21.95" customHeight="1">
      <c r="A406" s="133"/>
      <c r="B406" s="10"/>
      <c r="C406" s="10"/>
      <c r="D406" s="268" t="s">
        <v>41</v>
      </c>
      <c r="E406" s="269"/>
      <c r="F406" s="270"/>
      <c r="G406" s="111">
        <f>ROUND(SUM(G404:G405),2)</f>
        <v>25.57</v>
      </c>
    </row>
    <row r="407" spans="1:7">
      <c r="A407" s="133"/>
      <c r="B407" s="10"/>
      <c r="C407" s="10"/>
      <c r="D407" s="10"/>
      <c r="E407" s="10"/>
      <c r="F407" s="10"/>
      <c r="G407" s="179"/>
    </row>
    <row r="408" spans="1:7" ht="48" customHeight="1">
      <c r="A408" s="114" t="s">
        <v>517</v>
      </c>
      <c r="B408" s="114" t="s">
        <v>323</v>
      </c>
      <c r="C408" s="115" t="s">
        <v>324</v>
      </c>
      <c r="D408" s="114" t="s">
        <v>100</v>
      </c>
      <c r="E408" s="116" t="s">
        <v>86</v>
      </c>
      <c r="F408" s="116" t="s">
        <v>35</v>
      </c>
      <c r="G408" s="116" t="s">
        <v>36</v>
      </c>
    </row>
    <row r="409" spans="1:7" ht="24">
      <c r="A409" s="33" t="s">
        <v>37</v>
      </c>
      <c r="B409" s="33">
        <v>2678</v>
      </c>
      <c r="C409" s="34" t="s">
        <v>325</v>
      </c>
      <c r="D409" s="33" t="s">
        <v>100</v>
      </c>
      <c r="E409" s="79" t="s">
        <v>326</v>
      </c>
      <c r="F409" s="95">
        <v>1.53</v>
      </c>
      <c r="G409" s="36">
        <f>ROUND(E409*F409,2)</f>
        <v>1.6</v>
      </c>
    </row>
    <row r="410" spans="1:7" ht="24">
      <c r="A410" s="33" t="s">
        <v>38</v>
      </c>
      <c r="B410" s="33">
        <v>88247</v>
      </c>
      <c r="C410" s="34" t="s">
        <v>303</v>
      </c>
      <c r="D410" s="33" t="s">
        <v>42</v>
      </c>
      <c r="E410" s="79" t="s">
        <v>327</v>
      </c>
      <c r="F410" s="95">
        <v>15.43</v>
      </c>
      <c r="G410" s="36">
        <f>ROUND(E410*F410,2)</f>
        <v>1.25</v>
      </c>
    </row>
    <row r="411" spans="1:7" ht="18" customHeight="1">
      <c r="A411" s="33" t="s">
        <v>38</v>
      </c>
      <c r="B411" s="33" t="s">
        <v>295</v>
      </c>
      <c r="C411" s="34" t="s">
        <v>296</v>
      </c>
      <c r="D411" s="33" t="s">
        <v>42</v>
      </c>
      <c r="E411" s="79" t="s">
        <v>327</v>
      </c>
      <c r="F411" s="95">
        <v>19.739999999999998</v>
      </c>
      <c r="G411" s="36">
        <f>ROUND(E411*F411,2)</f>
        <v>1.6</v>
      </c>
    </row>
    <row r="412" spans="1:7" ht="48">
      <c r="A412" s="33" t="s">
        <v>38</v>
      </c>
      <c r="B412" s="33">
        <v>91173</v>
      </c>
      <c r="C412" s="34" t="s">
        <v>112</v>
      </c>
      <c r="D412" s="33" t="s">
        <v>100</v>
      </c>
      <c r="E412" s="79" t="s">
        <v>144</v>
      </c>
      <c r="F412" s="95">
        <v>1.08</v>
      </c>
      <c r="G412" s="36">
        <f>ROUND(E412*F412,2)</f>
        <v>2.16</v>
      </c>
    </row>
    <row r="413" spans="1:7" ht="21.95" customHeight="1">
      <c r="A413" s="133"/>
      <c r="B413" s="10"/>
      <c r="C413" s="10"/>
      <c r="D413" s="268" t="s">
        <v>40</v>
      </c>
      <c r="E413" s="269"/>
      <c r="F413" s="270"/>
      <c r="G413" s="96">
        <f>SUM(G409:G412)</f>
        <v>6.61</v>
      </c>
    </row>
    <row r="414" spans="1:7" ht="21.95" customHeight="1">
      <c r="A414" s="133"/>
      <c r="B414" s="10"/>
      <c r="C414" s="10"/>
      <c r="D414" s="268" t="str">
        <f>"BDI ( " &amp;TEXT($G$9,"0,00") &amp;" ) %:"</f>
        <v>BDI ( 28,82 ) %:</v>
      </c>
      <c r="E414" s="269"/>
      <c r="F414" s="270"/>
      <c r="G414" s="96">
        <f>ROUND(G413*($G$9/100),2)</f>
        <v>1.91</v>
      </c>
    </row>
    <row r="415" spans="1:7" ht="21.95" customHeight="1">
      <c r="A415" s="133"/>
      <c r="B415" s="10"/>
      <c r="C415" s="10"/>
      <c r="D415" s="268" t="s">
        <v>41</v>
      </c>
      <c r="E415" s="269"/>
      <c r="F415" s="270"/>
      <c r="G415" s="111">
        <f>ROUND(SUM(G413:G414),2)</f>
        <v>8.52</v>
      </c>
    </row>
    <row r="416" spans="1:7">
      <c r="A416" s="133"/>
      <c r="B416" s="10"/>
      <c r="C416" s="10"/>
      <c r="D416" s="10"/>
      <c r="E416" s="10"/>
      <c r="F416" s="10"/>
      <c r="G416" s="179"/>
    </row>
    <row r="417" spans="1:7" ht="48">
      <c r="A417" s="114" t="s">
        <v>518</v>
      </c>
      <c r="B417" s="114" t="s">
        <v>304</v>
      </c>
      <c r="C417" s="115" t="s">
        <v>118</v>
      </c>
      <c r="D417" s="114" t="s">
        <v>100</v>
      </c>
      <c r="E417" s="116" t="s">
        <v>86</v>
      </c>
      <c r="F417" s="116" t="s">
        <v>35</v>
      </c>
      <c r="G417" s="116" t="s">
        <v>36</v>
      </c>
    </row>
    <row r="418" spans="1:7" ht="36">
      <c r="A418" s="33" t="s">
        <v>37</v>
      </c>
      <c r="B418" s="33">
        <v>981</v>
      </c>
      <c r="C418" s="34" t="s">
        <v>305</v>
      </c>
      <c r="D418" s="33" t="s">
        <v>100</v>
      </c>
      <c r="E418" s="79" t="s">
        <v>306</v>
      </c>
      <c r="F418" s="95">
        <v>1.83</v>
      </c>
      <c r="G418" s="36">
        <f>ROUND(E418*F418,2)</f>
        <v>2.1800000000000002</v>
      </c>
    </row>
    <row r="419" spans="1:7" ht="24">
      <c r="A419" s="33" t="s">
        <v>37</v>
      </c>
      <c r="B419" s="33">
        <v>21127</v>
      </c>
      <c r="C419" s="34" t="s">
        <v>307</v>
      </c>
      <c r="D419" s="33" t="s">
        <v>75</v>
      </c>
      <c r="E419" s="79" t="s">
        <v>308</v>
      </c>
      <c r="F419" s="95">
        <v>3.4</v>
      </c>
      <c r="G419" s="36">
        <f>ROUND(E419*F419,2)</f>
        <v>0.03</v>
      </c>
    </row>
    <row r="420" spans="1:7" ht="24">
      <c r="A420" s="33" t="s">
        <v>38</v>
      </c>
      <c r="B420" s="33" t="s">
        <v>302</v>
      </c>
      <c r="C420" s="34" t="s">
        <v>303</v>
      </c>
      <c r="D420" s="33" t="s">
        <v>42</v>
      </c>
      <c r="E420" s="79" t="s">
        <v>309</v>
      </c>
      <c r="F420" s="95">
        <v>15.43</v>
      </c>
      <c r="G420" s="36">
        <f>ROUND(E420*F420,2)</f>
        <v>0.62</v>
      </c>
    </row>
    <row r="421" spans="1:7" ht="18" customHeight="1">
      <c r="A421" s="33" t="s">
        <v>38</v>
      </c>
      <c r="B421" s="33" t="s">
        <v>295</v>
      </c>
      <c r="C421" s="34" t="s">
        <v>296</v>
      </c>
      <c r="D421" s="33" t="s">
        <v>42</v>
      </c>
      <c r="E421" s="79" t="s">
        <v>309</v>
      </c>
      <c r="F421" s="95">
        <v>19.739999999999998</v>
      </c>
      <c r="G421" s="36">
        <f>ROUND(E421*F421,2)</f>
        <v>0.79</v>
      </c>
    </row>
    <row r="422" spans="1:7" ht="21.95" customHeight="1">
      <c r="A422" s="133"/>
      <c r="B422" s="10"/>
      <c r="C422" s="10"/>
      <c r="D422" s="268" t="s">
        <v>40</v>
      </c>
      <c r="E422" s="269"/>
      <c r="F422" s="270"/>
      <c r="G422" s="96">
        <f>SUM(G418:G421)</f>
        <v>3.62</v>
      </c>
    </row>
    <row r="423" spans="1:7" ht="21.95" customHeight="1">
      <c r="A423" s="133"/>
      <c r="B423" s="10"/>
      <c r="C423" s="10"/>
      <c r="D423" s="268" t="str">
        <f>"BDI ( " &amp;TEXT($G$9,"0,00") &amp;" ) %:"</f>
        <v>BDI ( 28,82 ) %:</v>
      </c>
      <c r="E423" s="269"/>
      <c r="F423" s="270"/>
      <c r="G423" s="96">
        <f>ROUND(G422*($G$9/100),2)</f>
        <v>1.04</v>
      </c>
    </row>
    <row r="424" spans="1:7" ht="21.95" customHeight="1">
      <c r="A424" s="133"/>
      <c r="B424" s="10"/>
      <c r="C424" s="10"/>
      <c r="D424" s="268" t="s">
        <v>41</v>
      </c>
      <c r="E424" s="269"/>
      <c r="F424" s="270"/>
      <c r="G424" s="111">
        <f>ROUND(SUM(G422:G423),2)</f>
        <v>4.66</v>
      </c>
    </row>
    <row r="425" spans="1:7">
      <c r="A425" s="133"/>
      <c r="B425" s="10"/>
      <c r="C425" s="10"/>
      <c r="D425" s="10"/>
      <c r="E425" s="10"/>
      <c r="F425" s="10"/>
      <c r="G425" s="179"/>
    </row>
    <row r="426" spans="1:7" ht="48">
      <c r="A426" s="114" t="s">
        <v>520</v>
      </c>
      <c r="B426" s="114" t="s">
        <v>310</v>
      </c>
      <c r="C426" s="115" t="s">
        <v>311</v>
      </c>
      <c r="D426" s="114" t="s">
        <v>75</v>
      </c>
      <c r="E426" s="116" t="s">
        <v>86</v>
      </c>
      <c r="F426" s="116" t="s">
        <v>35</v>
      </c>
      <c r="G426" s="116" t="s">
        <v>36</v>
      </c>
    </row>
    <row r="427" spans="1:7" ht="60">
      <c r="A427" s="33" t="s">
        <v>38</v>
      </c>
      <c r="B427" s="33">
        <v>5928</v>
      </c>
      <c r="C427" s="34" t="s">
        <v>312</v>
      </c>
      <c r="D427" s="33" t="s">
        <v>132</v>
      </c>
      <c r="E427" s="79" t="s">
        <v>313</v>
      </c>
      <c r="F427" s="95">
        <v>143.18</v>
      </c>
      <c r="G427" s="36">
        <f>ROUND(E427*F427,2)</f>
        <v>31.93</v>
      </c>
    </row>
    <row r="428" spans="1:7" ht="48">
      <c r="A428" s="33" t="s">
        <v>37</v>
      </c>
      <c r="B428" s="33">
        <v>13382</v>
      </c>
      <c r="C428" s="34" t="s">
        <v>314</v>
      </c>
      <c r="D428" s="33" t="s">
        <v>75</v>
      </c>
      <c r="E428" s="79" t="s">
        <v>136</v>
      </c>
      <c r="F428" s="95">
        <v>136.44</v>
      </c>
      <c r="G428" s="36">
        <f>ROUND(E428*F428,2)</f>
        <v>136.44</v>
      </c>
    </row>
    <row r="429" spans="1:7" ht="18" customHeight="1">
      <c r="A429" s="33" t="s">
        <v>38</v>
      </c>
      <c r="B429" s="33" t="s">
        <v>295</v>
      </c>
      <c r="C429" s="34" t="s">
        <v>296</v>
      </c>
      <c r="D429" s="33" t="s">
        <v>42</v>
      </c>
      <c r="E429" s="79" t="s">
        <v>315</v>
      </c>
      <c r="F429" s="95">
        <v>19.739999999999998</v>
      </c>
      <c r="G429" s="36">
        <f>ROUND(E429*F429,2)</f>
        <v>23.69</v>
      </c>
    </row>
    <row r="430" spans="1:7" ht="18" customHeight="1">
      <c r="A430" s="33" t="s">
        <v>38</v>
      </c>
      <c r="B430" s="33" t="s">
        <v>45</v>
      </c>
      <c r="C430" s="34" t="s">
        <v>43</v>
      </c>
      <c r="D430" s="33" t="s">
        <v>42</v>
      </c>
      <c r="E430" s="79" t="s">
        <v>316</v>
      </c>
      <c r="F430" s="95">
        <v>13.7</v>
      </c>
      <c r="G430" s="36">
        <f>ROUND(E430*F430,2)</f>
        <v>16.62</v>
      </c>
    </row>
    <row r="431" spans="1:7" ht="21.95" customHeight="1">
      <c r="A431" s="133"/>
      <c r="B431" s="10"/>
      <c r="C431" s="10"/>
      <c r="D431" s="268" t="s">
        <v>40</v>
      </c>
      <c r="E431" s="269"/>
      <c r="F431" s="270"/>
      <c r="G431" s="96">
        <f>SUM(G427:G430)</f>
        <v>208.68</v>
      </c>
    </row>
    <row r="432" spans="1:7" ht="21.95" customHeight="1">
      <c r="A432" s="133"/>
      <c r="B432" s="10"/>
      <c r="C432" s="10"/>
      <c r="D432" s="268" t="str">
        <f>"BDI ( " &amp;TEXT($G$9,"0,00") &amp;" ) %:"</f>
        <v>BDI ( 28,82 ) %:</v>
      </c>
      <c r="E432" s="269"/>
      <c r="F432" s="270"/>
      <c r="G432" s="96">
        <f>ROUND(G431*($G$9/100),2)</f>
        <v>60.14</v>
      </c>
    </row>
    <row r="433" spans="1:7" ht="21.95" customHeight="1">
      <c r="A433" s="133"/>
      <c r="B433" s="10"/>
      <c r="C433" s="10"/>
      <c r="D433" s="268" t="s">
        <v>41</v>
      </c>
      <c r="E433" s="269"/>
      <c r="F433" s="270"/>
      <c r="G433" s="111">
        <f>ROUND(SUM(G431:G432),2)</f>
        <v>268.82</v>
      </c>
    </row>
    <row r="434" spans="1:7">
      <c r="A434" s="133"/>
      <c r="B434" s="10"/>
      <c r="C434" s="10"/>
      <c r="D434" s="10"/>
      <c r="E434" s="10"/>
      <c r="F434" s="10"/>
      <c r="G434" s="179"/>
    </row>
    <row r="435" spans="1:7" ht="45" customHeight="1">
      <c r="A435" s="114" t="s">
        <v>519</v>
      </c>
      <c r="B435" s="114" t="s">
        <v>330</v>
      </c>
      <c r="C435" s="115" t="s">
        <v>331</v>
      </c>
      <c r="D435" s="114" t="s">
        <v>75</v>
      </c>
      <c r="E435" s="116" t="s">
        <v>86</v>
      </c>
      <c r="F435" s="116" t="s">
        <v>35</v>
      </c>
      <c r="G435" s="116" t="s">
        <v>36</v>
      </c>
    </row>
    <row r="436" spans="1:7" ht="18" customHeight="1">
      <c r="A436" s="33" t="s">
        <v>37</v>
      </c>
      <c r="B436" s="33">
        <v>3751</v>
      </c>
      <c r="C436" s="34" t="s">
        <v>332</v>
      </c>
      <c r="D436" s="33" t="s">
        <v>75</v>
      </c>
      <c r="E436" s="79" t="s">
        <v>136</v>
      </c>
      <c r="F436" s="95">
        <v>34.11</v>
      </c>
      <c r="G436" s="36">
        <f>ROUND(E436*F436,2)</f>
        <v>34.11</v>
      </c>
    </row>
    <row r="437" spans="1:7" ht="18" customHeight="1">
      <c r="A437" s="33" t="s">
        <v>38</v>
      </c>
      <c r="B437" s="33" t="s">
        <v>295</v>
      </c>
      <c r="C437" s="34" t="s">
        <v>296</v>
      </c>
      <c r="D437" s="33" t="s">
        <v>42</v>
      </c>
      <c r="E437" s="79" t="s">
        <v>333</v>
      </c>
      <c r="F437" s="95">
        <v>19.739999999999998</v>
      </c>
      <c r="G437" s="36">
        <f>ROUND(E437*F437,2)</f>
        <v>3.95</v>
      </c>
    </row>
    <row r="438" spans="1:7" ht="21.95" customHeight="1">
      <c r="A438" s="133"/>
      <c r="B438" s="10"/>
      <c r="C438" s="10"/>
      <c r="D438" s="268" t="s">
        <v>40</v>
      </c>
      <c r="E438" s="269"/>
      <c r="F438" s="270"/>
      <c r="G438" s="96">
        <f>SUM(G436:G437)</f>
        <v>38.06</v>
      </c>
    </row>
    <row r="439" spans="1:7" ht="21.95" customHeight="1">
      <c r="A439" s="133"/>
      <c r="B439" s="10"/>
      <c r="C439" s="10"/>
      <c r="D439" s="268" t="str">
        <f>"BDI ( " &amp;TEXT($G$9,"0,00") &amp;" ) %:"</f>
        <v>BDI ( 28,82 ) %:</v>
      </c>
      <c r="E439" s="269"/>
      <c r="F439" s="270"/>
      <c r="G439" s="96">
        <f>ROUND(G438*($G$9/100),2)</f>
        <v>10.97</v>
      </c>
    </row>
    <row r="440" spans="1:7" ht="21.95" customHeight="1">
      <c r="A440" s="133"/>
      <c r="B440" s="10"/>
      <c r="C440" s="10"/>
      <c r="D440" s="268" t="s">
        <v>41</v>
      </c>
      <c r="E440" s="269"/>
      <c r="F440" s="270"/>
      <c r="G440" s="111">
        <f>ROUND(SUM(G438:G439),2)</f>
        <v>49.03</v>
      </c>
    </row>
    <row r="441" spans="1:7">
      <c r="A441" s="133"/>
      <c r="B441" s="10"/>
      <c r="C441" s="10"/>
      <c r="D441" s="10"/>
      <c r="E441" s="10"/>
      <c r="F441" s="10"/>
      <c r="G441" s="179"/>
    </row>
    <row r="442" spans="1:7" ht="48">
      <c r="A442" s="114" t="s">
        <v>521</v>
      </c>
      <c r="B442" s="114" t="s">
        <v>318</v>
      </c>
      <c r="C442" s="115" t="s">
        <v>319</v>
      </c>
      <c r="D442" s="114" t="s">
        <v>75</v>
      </c>
      <c r="E442" s="116" t="s">
        <v>86</v>
      </c>
      <c r="F442" s="116" t="s">
        <v>35</v>
      </c>
      <c r="G442" s="116" t="s">
        <v>36</v>
      </c>
    </row>
    <row r="443" spans="1:7" ht="36">
      <c r="A443" s="33" t="s">
        <v>37</v>
      </c>
      <c r="B443" s="33">
        <v>14164</v>
      </c>
      <c r="C443" s="34" t="s">
        <v>320</v>
      </c>
      <c r="D443" s="33" t="s">
        <v>75</v>
      </c>
      <c r="E443" s="79" t="s">
        <v>136</v>
      </c>
      <c r="F443" s="95">
        <v>1527.36</v>
      </c>
      <c r="G443" s="36">
        <f>ROUND(E443*F443,2)</f>
        <v>1527.36</v>
      </c>
    </row>
    <row r="444" spans="1:7" ht="18" customHeight="1">
      <c r="A444" s="33" t="s">
        <v>38</v>
      </c>
      <c r="B444" s="33" t="s">
        <v>295</v>
      </c>
      <c r="C444" s="34" t="s">
        <v>296</v>
      </c>
      <c r="D444" s="33" t="s">
        <v>42</v>
      </c>
      <c r="E444" s="79" t="s">
        <v>317</v>
      </c>
      <c r="F444" s="95">
        <v>19.739999999999998</v>
      </c>
      <c r="G444" s="36">
        <f>ROUND(E444*F444,2)</f>
        <v>138.18</v>
      </c>
    </row>
    <row r="445" spans="1:7" ht="21.95" customHeight="1">
      <c r="A445" s="133"/>
      <c r="B445" s="10"/>
      <c r="C445" s="10"/>
      <c r="D445" s="268" t="s">
        <v>40</v>
      </c>
      <c r="E445" s="269"/>
      <c r="F445" s="270"/>
      <c r="G445" s="96">
        <f>SUM(G443:G444)</f>
        <v>1665.54</v>
      </c>
    </row>
    <row r="446" spans="1:7" ht="21.95" customHeight="1">
      <c r="A446" s="133"/>
      <c r="B446" s="10"/>
      <c r="C446" s="10"/>
      <c r="D446" s="268" t="str">
        <f>"BDI ( " &amp;TEXT($G$9,"0,00") &amp;" ) %:"</f>
        <v>BDI ( 28,82 ) %:</v>
      </c>
      <c r="E446" s="269"/>
      <c r="F446" s="270"/>
      <c r="G446" s="96">
        <f>ROUND(G445*($G$9/100),2)</f>
        <v>480.01</v>
      </c>
    </row>
    <row r="447" spans="1:7" ht="21.95" customHeight="1">
      <c r="A447" s="133"/>
      <c r="B447" s="10"/>
      <c r="C447" s="10"/>
      <c r="D447" s="268" t="s">
        <v>41</v>
      </c>
      <c r="E447" s="269"/>
      <c r="F447" s="270"/>
      <c r="G447" s="111">
        <f>ROUND(SUM(G445:G446),2)</f>
        <v>2145.5500000000002</v>
      </c>
    </row>
    <row r="448" spans="1:7">
      <c r="A448" s="133"/>
      <c r="B448" s="10"/>
      <c r="C448" s="10"/>
      <c r="D448" s="10"/>
      <c r="E448" s="10"/>
      <c r="F448" s="10"/>
      <c r="G448" s="179"/>
    </row>
    <row r="449" spans="1:7" ht="42.75" customHeight="1">
      <c r="A449" s="114" t="s">
        <v>676</v>
      </c>
      <c r="B449" s="114" t="s">
        <v>336</v>
      </c>
      <c r="C449" s="115" t="s">
        <v>337</v>
      </c>
      <c r="D449" s="114" t="s">
        <v>75</v>
      </c>
      <c r="E449" s="116" t="s">
        <v>86</v>
      </c>
      <c r="F449" s="116" t="s">
        <v>35</v>
      </c>
      <c r="G449" s="116" t="s">
        <v>36</v>
      </c>
    </row>
    <row r="450" spans="1:7" ht="24">
      <c r="A450" s="33" t="s">
        <v>37</v>
      </c>
      <c r="B450" s="33">
        <v>3148</v>
      </c>
      <c r="C450" s="34" t="s">
        <v>338</v>
      </c>
      <c r="D450" s="33" t="s">
        <v>75</v>
      </c>
      <c r="E450" s="79" t="s">
        <v>339</v>
      </c>
      <c r="F450" s="95">
        <v>10.51</v>
      </c>
      <c r="G450" s="36">
        <f>ROUND(E450*F450,2)</f>
        <v>0.21</v>
      </c>
    </row>
    <row r="451" spans="1:7" ht="24">
      <c r="A451" s="33" t="s">
        <v>37</v>
      </c>
      <c r="B451" s="33">
        <v>12774</v>
      </c>
      <c r="C451" s="34" t="s">
        <v>340</v>
      </c>
      <c r="D451" s="33" t="s">
        <v>75</v>
      </c>
      <c r="E451" s="79" t="s">
        <v>136</v>
      </c>
      <c r="F451" s="95">
        <v>130.49</v>
      </c>
      <c r="G451" s="36">
        <f>ROUND(E451*F451,2)</f>
        <v>130.49</v>
      </c>
    </row>
    <row r="452" spans="1:7" ht="24">
      <c r="A452" s="33" t="s">
        <v>38</v>
      </c>
      <c r="B452" s="33">
        <v>88248</v>
      </c>
      <c r="C452" s="34" t="s">
        <v>342</v>
      </c>
      <c r="D452" s="33" t="s">
        <v>42</v>
      </c>
      <c r="E452" s="79" t="s">
        <v>343</v>
      </c>
      <c r="F452" s="95">
        <v>15.36</v>
      </c>
      <c r="G452" s="36">
        <f>ROUND(E452*F452,2)</f>
        <v>8.08</v>
      </c>
    </row>
    <row r="453" spans="1:7" ht="24">
      <c r="A453" s="33" t="s">
        <v>38</v>
      </c>
      <c r="B453" s="33">
        <v>88267</v>
      </c>
      <c r="C453" s="34" t="s">
        <v>345</v>
      </c>
      <c r="D453" s="33" t="s">
        <v>42</v>
      </c>
      <c r="E453" s="79" t="s">
        <v>343</v>
      </c>
      <c r="F453" s="95">
        <v>19.52</v>
      </c>
      <c r="G453" s="36">
        <f>ROUND(E453*F453,2)</f>
        <v>10.27</v>
      </c>
    </row>
    <row r="454" spans="1:7" ht="21.95" customHeight="1">
      <c r="A454" s="133"/>
      <c r="B454" s="10"/>
      <c r="C454" s="10"/>
      <c r="D454" s="268" t="s">
        <v>40</v>
      </c>
      <c r="E454" s="269"/>
      <c r="F454" s="270"/>
      <c r="G454" s="96">
        <f>SUM(G450:G453)</f>
        <v>149.05000000000004</v>
      </c>
    </row>
    <row r="455" spans="1:7" ht="21.95" customHeight="1">
      <c r="A455" s="133"/>
      <c r="B455" s="10"/>
      <c r="C455" s="10"/>
      <c r="D455" s="268" t="str">
        <f>"BDI ( " &amp;TEXT($G$9,"0,00") &amp;" ) %:"</f>
        <v>BDI ( 28,82 ) %:</v>
      </c>
      <c r="E455" s="269"/>
      <c r="F455" s="270"/>
      <c r="G455" s="96">
        <f>ROUND(G454*($G$9/100),2)</f>
        <v>42.96</v>
      </c>
    </row>
    <row r="456" spans="1:7" ht="21.95" customHeight="1">
      <c r="A456" s="133"/>
      <c r="B456" s="10"/>
      <c r="C456" s="10"/>
      <c r="D456" s="268" t="s">
        <v>41</v>
      </c>
      <c r="E456" s="269"/>
      <c r="F456" s="270"/>
      <c r="G456" s="111">
        <f>ROUND(SUM(G454:G455),2)</f>
        <v>192.01</v>
      </c>
    </row>
    <row r="457" spans="1:7">
      <c r="A457" s="133"/>
      <c r="B457" s="10"/>
      <c r="C457" s="10"/>
      <c r="D457" s="10"/>
      <c r="E457" s="10"/>
      <c r="F457" s="10"/>
      <c r="G457" s="179"/>
    </row>
    <row r="458" spans="1:7" ht="45" customHeight="1">
      <c r="A458" s="114" t="s">
        <v>522</v>
      </c>
      <c r="B458" s="114" t="s">
        <v>346</v>
      </c>
      <c r="C458" s="115" t="s">
        <v>347</v>
      </c>
      <c r="D458" s="114" t="s">
        <v>75</v>
      </c>
      <c r="E458" s="116" t="s">
        <v>86</v>
      </c>
      <c r="F458" s="116" t="s">
        <v>35</v>
      </c>
      <c r="G458" s="116" t="s">
        <v>36</v>
      </c>
    </row>
    <row r="459" spans="1:7" ht="18" customHeight="1">
      <c r="A459" s="33" t="s">
        <v>37</v>
      </c>
      <c r="B459" s="33">
        <v>11882</v>
      </c>
      <c r="C459" s="34" t="s">
        <v>348</v>
      </c>
      <c r="D459" s="33" t="s">
        <v>75</v>
      </c>
      <c r="E459" s="79" t="s">
        <v>136</v>
      </c>
      <c r="F459" s="95">
        <v>102.11</v>
      </c>
      <c r="G459" s="36">
        <f>ROUND(E459*F459,2)</f>
        <v>102.11</v>
      </c>
    </row>
    <row r="460" spans="1:7" ht="24">
      <c r="A460" s="33" t="s">
        <v>38</v>
      </c>
      <c r="B460" s="33" t="s">
        <v>341</v>
      </c>
      <c r="C460" s="34" t="s">
        <v>342</v>
      </c>
      <c r="D460" s="33" t="s">
        <v>42</v>
      </c>
      <c r="E460" s="79" t="s">
        <v>349</v>
      </c>
      <c r="F460" s="95">
        <v>15.36</v>
      </c>
      <c r="G460" s="36">
        <f>ROUND(E460*F460,2)</f>
        <v>3.33</v>
      </c>
    </row>
    <row r="461" spans="1:7" ht="24">
      <c r="A461" s="33" t="s">
        <v>38</v>
      </c>
      <c r="B461" s="33" t="s">
        <v>344</v>
      </c>
      <c r="C461" s="34" t="s">
        <v>345</v>
      </c>
      <c r="D461" s="33" t="s">
        <v>42</v>
      </c>
      <c r="E461" s="79" t="s">
        <v>349</v>
      </c>
      <c r="F461" s="95">
        <v>19.52</v>
      </c>
      <c r="G461" s="36">
        <f>ROUND(E461*F461,2)</f>
        <v>4.2300000000000004</v>
      </c>
    </row>
    <row r="462" spans="1:7" ht="21.95" customHeight="1">
      <c r="A462" s="133"/>
      <c r="B462" s="10"/>
      <c r="C462" s="10"/>
      <c r="D462" s="268" t="s">
        <v>40</v>
      </c>
      <c r="E462" s="269"/>
      <c r="F462" s="270"/>
      <c r="G462" s="96">
        <f>SUM(G459:G461)</f>
        <v>109.67</v>
      </c>
    </row>
    <row r="463" spans="1:7" ht="21.95" customHeight="1">
      <c r="A463" s="133"/>
      <c r="B463" s="10"/>
      <c r="C463" s="10"/>
      <c r="D463" s="268" t="str">
        <f>"BDI ( " &amp;TEXT($G$9,"0,00") &amp;" ) %:"</f>
        <v>BDI ( 28,82 ) %:</v>
      </c>
      <c r="E463" s="269"/>
      <c r="F463" s="270"/>
      <c r="G463" s="96">
        <f>ROUND(G462*($G$9/100),2)</f>
        <v>31.61</v>
      </c>
    </row>
    <row r="464" spans="1:7" ht="21.95" customHeight="1">
      <c r="A464" s="133"/>
      <c r="B464" s="10"/>
      <c r="C464" s="10"/>
      <c r="D464" s="268" t="s">
        <v>41</v>
      </c>
      <c r="E464" s="269"/>
      <c r="F464" s="270"/>
      <c r="G464" s="111">
        <f>ROUND(SUM(G462:G463),2)</f>
        <v>141.28</v>
      </c>
    </row>
    <row r="465" spans="1:7">
      <c r="A465" s="133"/>
      <c r="B465" s="10"/>
      <c r="C465" s="10"/>
      <c r="D465" s="10"/>
      <c r="E465" s="10"/>
      <c r="F465" s="10"/>
      <c r="G465" s="179"/>
    </row>
    <row r="466" spans="1:7" ht="68.25" customHeight="1">
      <c r="A466" s="114" t="s">
        <v>523</v>
      </c>
      <c r="B466" s="114" t="s">
        <v>350</v>
      </c>
      <c r="C466" s="115" t="s">
        <v>351</v>
      </c>
      <c r="D466" s="114" t="s">
        <v>75</v>
      </c>
      <c r="E466" s="116" t="s">
        <v>86</v>
      </c>
      <c r="F466" s="116" t="s">
        <v>35</v>
      </c>
      <c r="G466" s="116" t="s">
        <v>36</v>
      </c>
    </row>
    <row r="467" spans="1:7" ht="27" customHeight="1">
      <c r="A467" s="33" t="s">
        <v>37</v>
      </c>
      <c r="B467" s="33">
        <v>65</v>
      </c>
      <c r="C467" s="34" t="s">
        <v>352</v>
      </c>
      <c r="D467" s="33" t="s">
        <v>75</v>
      </c>
      <c r="E467" s="79" t="s">
        <v>144</v>
      </c>
      <c r="F467" s="95">
        <v>0.77</v>
      </c>
      <c r="G467" s="36">
        <f t="shared" ref="G467:G478" si="19">ROUND(E467*F467,2)</f>
        <v>1.54</v>
      </c>
    </row>
    <row r="468" spans="1:7" ht="27" customHeight="1">
      <c r="A468" s="33" t="s">
        <v>37</v>
      </c>
      <c r="B468" s="33" t="s">
        <v>353</v>
      </c>
      <c r="C468" s="34" t="s">
        <v>354</v>
      </c>
      <c r="D468" s="33" t="s">
        <v>75</v>
      </c>
      <c r="E468" s="79" t="s">
        <v>136</v>
      </c>
      <c r="F468" s="95">
        <v>3.5</v>
      </c>
      <c r="G468" s="36">
        <f t="shared" si="19"/>
        <v>3.5</v>
      </c>
    </row>
    <row r="469" spans="1:7" ht="27" customHeight="1">
      <c r="A469" s="33" t="s">
        <v>37</v>
      </c>
      <c r="B469" s="33">
        <v>3529</v>
      </c>
      <c r="C469" s="34" t="s">
        <v>355</v>
      </c>
      <c r="D469" s="33" t="s">
        <v>75</v>
      </c>
      <c r="E469" s="79" t="s">
        <v>144</v>
      </c>
      <c r="F469" s="95">
        <v>0.6</v>
      </c>
      <c r="G469" s="36">
        <f t="shared" si="19"/>
        <v>1.2</v>
      </c>
    </row>
    <row r="470" spans="1:7" ht="27" customHeight="1">
      <c r="A470" s="33" t="s">
        <v>37</v>
      </c>
      <c r="B470" s="33">
        <v>3540</v>
      </c>
      <c r="C470" s="34" t="s">
        <v>356</v>
      </c>
      <c r="D470" s="33" t="s">
        <v>75</v>
      </c>
      <c r="E470" s="79" t="s">
        <v>144</v>
      </c>
      <c r="F470" s="95">
        <v>4.21</v>
      </c>
      <c r="G470" s="36">
        <f t="shared" si="19"/>
        <v>8.42</v>
      </c>
    </row>
    <row r="471" spans="1:7" ht="27" customHeight="1">
      <c r="A471" s="33" t="s">
        <v>37</v>
      </c>
      <c r="B471" s="33">
        <v>6016</v>
      </c>
      <c r="C471" s="34" t="s">
        <v>357</v>
      </c>
      <c r="D471" s="33" t="s">
        <v>75</v>
      </c>
      <c r="E471" s="79" t="s">
        <v>136</v>
      </c>
      <c r="F471" s="95">
        <v>25.31</v>
      </c>
      <c r="G471" s="36">
        <f t="shared" si="19"/>
        <v>25.31</v>
      </c>
    </row>
    <row r="472" spans="1:7" ht="27" customHeight="1">
      <c r="A472" s="33" t="s">
        <v>37</v>
      </c>
      <c r="B472" s="33">
        <v>9868</v>
      </c>
      <c r="C472" s="34" t="s">
        <v>358</v>
      </c>
      <c r="D472" s="33" t="s">
        <v>100</v>
      </c>
      <c r="E472" s="79" t="s">
        <v>359</v>
      </c>
      <c r="F472" s="95">
        <v>2.74</v>
      </c>
      <c r="G472" s="36">
        <f t="shared" si="19"/>
        <v>8.2899999999999991</v>
      </c>
    </row>
    <row r="473" spans="1:7" ht="27" customHeight="1">
      <c r="A473" s="33" t="s">
        <v>37</v>
      </c>
      <c r="B473" s="33">
        <v>9875</v>
      </c>
      <c r="C473" s="34" t="s">
        <v>360</v>
      </c>
      <c r="D473" s="33" t="s">
        <v>100</v>
      </c>
      <c r="E473" s="79" t="s">
        <v>361</v>
      </c>
      <c r="F473" s="95">
        <v>10.61</v>
      </c>
      <c r="G473" s="36">
        <f t="shared" si="19"/>
        <v>10.14</v>
      </c>
    </row>
    <row r="474" spans="1:7" ht="27" customHeight="1">
      <c r="A474" s="33" t="s">
        <v>37</v>
      </c>
      <c r="B474" s="33">
        <v>20080</v>
      </c>
      <c r="C474" s="34" t="s">
        <v>362</v>
      </c>
      <c r="D474" s="33" t="s">
        <v>75</v>
      </c>
      <c r="E474" s="79" t="s">
        <v>363</v>
      </c>
      <c r="F474" s="95">
        <v>16.63</v>
      </c>
      <c r="G474" s="36">
        <f t="shared" si="19"/>
        <v>7.41</v>
      </c>
    </row>
    <row r="475" spans="1:7" ht="27" customHeight="1">
      <c r="A475" s="33" t="s">
        <v>37</v>
      </c>
      <c r="B475" s="33">
        <v>20083</v>
      </c>
      <c r="C475" s="34" t="s">
        <v>364</v>
      </c>
      <c r="D475" s="33" t="s">
        <v>75</v>
      </c>
      <c r="E475" s="79" t="s">
        <v>141</v>
      </c>
      <c r="F475" s="95">
        <v>45.5</v>
      </c>
      <c r="G475" s="36">
        <f t="shared" si="19"/>
        <v>5.01</v>
      </c>
    </row>
    <row r="476" spans="1:7" ht="27" customHeight="1">
      <c r="A476" s="33" t="s">
        <v>37</v>
      </c>
      <c r="B476" s="33">
        <v>38383</v>
      </c>
      <c r="C476" s="34" t="s">
        <v>366</v>
      </c>
      <c r="D476" s="33" t="s">
        <v>75</v>
      </c>
      <c r="E476" s="79" t="s">
        <v>367</v>
      </c>
      <c r="F476" s="95">
        <v>1.36</v>
      </c>
      <c r="G476" s="36">
        <f t="shared" si="19"/>
        <v>0.61</v>
      </c>
    </row>
    <row r="477" spans="1:7" ht="27" customHeight="1">
      <c r="A477" s="33" t="s">
        <v>38</v>
      </c>
      <c r="B477" s="33" t="s">
        <v>341</v>
      </c>
      <c r="C477" s="34" t="s">
        <v>342</v>
      </c>
      <c r="D477" s="33" t="s">
        <v>42</v>
      </c>
      <c r="E477" s="79" t="s">
        <v>368</v>
      </c>
      <c r="F477" s="95">
        <v>15.36</v>
      </c>
      <c r="G477" s="36">
        <f t="shared" si="19"/>
        <v>22.28</v>
      </c>
    </row>
    <row r="478" spans="1:7" ht="27" customHeight="1">
      <c r="A478" s="33" t="s">
        <v>38</v>
      </c>
      <c r="B478" s="33" t="s">
        <v>344</v>
      </c>
      <c r="C478" s="34" t="s">
        <v>345</v>
      </c>
      <c r="D478" s="33" t="s">
        <v>42</v>
      </c>
      <c r="E478" s="79" t="s">
        <v>368</v>
      </c>
      <c r="F478" s="95">
        <v>19.52</v>
      </c>
      <c r="G478" s="36">
        <f t="shared" si="19"/>
        <v>28.32</v>
      </c>
    </row>
    <row r="479" spans="1:7" ht="21.95" customHeight="1">
      <c r="A479" s="133"/>
      <c r="B479" s="10"/>
      <c r="C479" s="10"/>
      <c r="D479" s="268" t="s">
        <v>40</v>
      </c>
      <c r="E479" s="269"/>
      <c r="F479" s="270"/>
      <c r="G479" s="96">
        <f>SUM(G467:G478)</f>
        <v>122.03</v>
      </c>
    </row>
    <row r="480" spans="1:7" ht="21.95" customHeight="1">
      <c r="A480" s="133"/>
      <c r="B480" s="10"/>
      <c r="C480" s="10"/>
      <c r="D480" s="268" t="str">
        <f>"BDI ( " &amp;TEXT($G$9,"0,00") &amp;" ) %:"</f>
        <v>BDI ( 28,82 ) %:</v>
      </c>
      <c r="E480" s="269"/>
      <c r="F480" s="270"/>
      <c r="G480" s="96">
        <f>ROUND(G479*($G$9/100),2)</f>
        <v>35.17</v>
      </c>
    </row>
    <row r="481" spans="1:7" ht="21.95" customHeight="1">
      <c r="A481" s="133"/>
      <c r="B481" s="10"/>
      <c r="C481" s="10"/>
      <c r="D481" s="268" t="s">
        <v>41</v>
      </c>
      <c r="E481" s="269"/>
      <c r="F481" s="270"/>
      <c r="G481" s="111">
        <f>ROUND(SUM(G479:G480),2)</f>
        <v>157.19999999999999</v>
      </c>
    </row>
    <row r="482" spans="1:7">
      <c r="A482" s="133"/>
      <c r="B482" s="10"/>
      <c r="C482" s="10"/>
      <c r="D482" s="10"/>
      <c r="E482" s="10"/>
      <c r="F482" s="10"/>
      <c r="G482" s="179"/>
    </row>
    <row r="483" spans="1:7" ht="71.25" customHeight="1">
      <c r="A483" s="114" t="s">
        <v>524</v>
      </c>
      <c r="B483" s="114" t="s">
        <v>369</v>
      </c>
      <c r="C483" s="115" t="s">
        <v>370</v>
      </c>
      <c r="D483" s="114" t="s">
        <v>75</v>
      </c>
      <c r="E483" s="116" t="s">
        <v>86</v>
      </c>
      <c r="F483" s="116" t="s">
        <v>35</v>
      </c>
      <c r="G483" s="116" t="s">
        <v>36</v>
      </c>
    </row>
    <row r="484" spans="1:7" ht="24">
      <c r="A484" s="33" t="s">
        <v>37</v>
      </c>
      <c r="B484" s="33">
        <v>11674</v>
      </c>
      <c r="C484" s="34" t="s">
        <v>371</v>
      </c>
      <c r="D484" s="33" t="s">
        <v>75</v>
      </c>
      <c r="E484" s="79" t="s">
        <v>136</v>
      </c>
      <c r="F484" s="95">
        <v>8.82</v>
      </c>
      <c r="G484" s="36">
        <f t="shared" ref="G484:G489" si="20">ROUND(E484*F484,2)</f>
        <v>8.82</v>
      </c>
    </row>
    <row r="485" spans="1:7" ht="18" customHeight="1">
      <c r="A485" s="33" t="s">
        <v>37</v>
      </c>
      <c r="B485" s="33">
        <v>20080</v>
      </c>
      <c r="C485" s="34" t="s">
        <v>362</v>
      </c>
      <c r="D485" s="33" t="s">
        <v>75</v>
      </c>
      <c r="E485" s="79" t="s">
        <v>372</v>
      </c>
      <c r="F485" s="95">
        <v>16.63</v>
      </c>
      <c r="G485" s="36">
        <f t="shared" si="20"/>
        <v>1</v>
      </c>
    </row>
    <row r="486" spans="1:7" ht="24">
      <c r="A486" s="33" t="s">
        <v>37</v>
      </c>
      <c r="B486" s="33">
        <v>20083</v>
      </c>
      <c r="C486" s="34" t="s">
        <v>364</v>
      </c>
      <c r="D486" s="33" t="s">
        <v>75</v>
      </c>
      <c r="E486" s="79" t="s">
        <v>373</v>
      </c>
      <c r="F486" s="95">
        <v>45.5</v>
      </c>
      <c r="G486" s="36">
        <f t="shared" si="20"/>
        <v>0.64</v>
      </c>
    </row>
    <row r="487" spans="1:7" ht="18" customHeight="1">
      <c r="A487" s="33" t="s">
        <v>37</v>
      </c>
      <c r="B487" s="33" t="s">
        <v>365</v>
      </c>
      <c r="C487" s="34" t="s">
        <v>366</v>
      </c>
      <c r="D487" s="33" t="s">
        <v>75</v>
      </c>
      <c r="E487" s="79" t="s">
        <v>374</v>
      </c>
      <c r="F487" s="95">
        <v>1.36</v>
      </c>
      <c r="G487" s="36">
        <f t="shared" si="20"/>
        <v>0.03</v>
      </c>
    </row>
    <row r="488" spans="1:7" ht="24">
      <c r="A488" s="33" t="s">
        <v>38</v>
      </c>
      <c r="B488" s="33" t="s">
        <v>341</v>
      </c>
      <c r="C488" s="34" t="s">
        <v>342</v>
      </c>
      <c r="D488" s="33" t="s">
        <v>42</v>
      </c>
      <c r="E488" s="79" t="s">
        <v>375</v>
      </c>
      <c r="F488" s="95">
        <v>15.36</v>
      </c>
      <c r="G488" s="36">
        <f t="shared" si="20"/>
        <v>0.81</v>
      </c>
    </row>
    <row r="489" spans="1:7" ht="24">
      <c r="A489" s="33" t="s">
        <v>38</v>
      </c>
      <c r="B489" s="33" t="s">
        <v>344</v>
      </c>
      <c r="C489" s="34" t="s">
        <v>345</v>
      </c>
      <c r="D489" s="33" t="s">
        <v>42</v>
      </c>
      <c r="E489" s="79" t="s">
        <v>375</v>
      </c>
      <c r="F489" s="95">
        <v>19.52</v>
      </c>
      <c r="G489" s="36">
        <f t="shared" si="20"/>
        <v>1.03</v>
      </c>
    </row>
    <row r="490" spans="1:7" ht="21.95" customHeight="1">
      <c r="A490" s="133"/>
      <c r="B490" s="10"/>
      <c r="C490" s="10"/>
      <c r="D490" s="268" t="s">
        <v>40</v>
      </c>
      <c r="E490" s="269"/>
      <c r="F490" s="270"/>
      <c r="G490" s="96">
        <f>SUM(G484:G489)</f>
        <v>12.33</v>
      </c>
    </row>
    <row r="491" spans="1:7" ht="21.95" customHeight="1">
      <c r="A491" s="133"/>
      <c r="B491" s="10"/>
      <c r="C491" s="10"/>
      <c r="D491" s="268" t="str">
        <f>"BDI ( " &amp;TEXT($G$9,"0,00") &amp;" ) %:"</f>
        <v>BDI ( 28,82 ) %:</v>
      </c>
      <c r="E491" s="269"/>
      <c r="F491" s="270"/>
      <c r="G491" s="96">
        <f>ROUND(G490*($G$9/100),2)</f>
        <v>3.55</v>
      </c>
    </row>
    <row r="492" spans="1:7" ht="21.95" customHeight="1">
      <c r="A492" s="133"/>
      <c r="B492" s="10"/>
      <c r="C492" s="10"/>
      <c r="D492" s="268" t="s">
        <v>41</v>
      </c>
      <c r="E492" s="269"/>
      <c r="F492" s="270"/>
      <c r="G492" s="111">
        <f>ROUND(SUM(G490:G491),2)</f>
        <v>15.88</v>
      </c>
    </row>
    <row r="493" spans="1:7">
      <c r="A493" s="133"/>
      <c r="B493" s="10"/>
      <c r="C493" s="10"/>
      <c r="D493" s="10"/>
      <c r="E493" s="10"/>
      <c r="F493" s="10"/>
      <c r="G493" s="179"/>
    </row>
    <row r="494" spans="1:7" ht="51" customHeight="1">
      <c r="A494" s="114" t="s">
        <v>525</v>
      </c>
      <c r="B494" s="114" t="s">
        <v>376</v>
      </c>
      <c r="C494" s="115" t="s">
        <v>377</v>
      </c>
      <c r="D494" s="114" t="s">
        <v>100</v>
      </c>
      <c r="E494" s="116" t="s">
        <v>86</v>
      </c>
      <c r="F494" s="116" t="s">
        <v>35</v>
      </c>
      <c r="G494" s="116" t="s">
        <v>36</v>
      </c>
    </row>
    <row r="495" spans="1:7" ht="24">
      <c r="A495" s="33" t="s">
        <v>37</v>
      </c>
      <c r="B495" s="33">
        <v>9868</v>
      </c>
      <c r="C495" s="34" t="s">
        <v>358</v>
      </c>
      <c r="D495" s="33" t="s">
        <v>100</v>
      </c>
      <c r="E495" s="79" t="s">
        <v>378</v>
      </c>
      <c r="F495" s="95">
        <v>2.74</v>
      </c>
      <c r="G495" s="36">
        <f>ROUND(E495*F495,2)</f>
        <v>2.91</v>
      </c>
    </row>
    <row r="496" spans="1:7" ht="18" customHeight="1">
      <c r="A496" s="33" t="s">
        <v>37</v>
      </c>
      <c r="B496" s="33">
        <v>38383</v>
      </c>
      <c r="C496" s="34" t="s">
        <v>366</v>
      </c>
      <c r="D496" s="33" t="s">
        <v>75</v>
      </c>
      <c r="E496" s="79" t="s">
        <v>379</v>
      </c>
      <c r="F496" s="95">
        <v>1.36</v>
      </c>
      <c r="G496" s="36">
        <f>ROUND(E496*F496,2)</f>
        <v>0.17</v>
      </c>
    </row>
    <row r="497" spans="1:7" ht="27" customHeight="1">
      <c r="A497" s="33" t="s">
        <v>38</v>
      </c>
      <c r="B497" s="33" t="s">
        <v>341</v>
      </c>
      <c r="C497" s="34" t="s">
        <v>342</v>
      </c>
      <c r="D497" s="33" t="s">
        <v>42</v>
      </c>
      <c r="E497" s="79" t="s">
        <v>380</v>
      </c>
      <c r="F497" s="95">
        <v>15.36</v>
      </c>
      <c r="G497" s="36">
        <f>ROUND(E497*F497,2)</f>
        <v>5.67</v>
      </c>
    </row>
    <row r="498" spans="1:7" ht="27" customHeight="1">
      <c r="A498" s="33" t="s">
        <v>38</v>
      </c>
      <c r="B498" s="33" t="s">
        <v>344</v>
      </c>
      <c r="C498" s="34" t="s">
        <v>345</v>
      </c>
      <c r="D498" s="33" t="s">
        <v>42</v>
      </c>
      <c r="E498" s="79" t="s">
        <v>380</v>
      </c>
      <c r="F498" s="95">
        <v>19.52</v>
      </c>
      <c r="G498" s="36">
        <f>ROUND(E498*F498,2)</f>
        <v>7.2</v>
      </c>
    </row>
    <row r="499" spans="1:7" ht="21.95" customHeight="1">
      <c r="A499" s="133"/>
      <c r="B499" s="10"/>
      <c r="C499" s="10"/>
      <c r="D499" s="268" t="s">
        <v>40</v>
      </c>
      <c r="E499" s="269"/>
      <c r="F499" s="270"/>
      <c r="G499" s="96">
        <f>SUM(G495:G498)</f>
        <v>15.95</v>
      </c>
    </row>
    <row r="500" spans="1:7" ht="21.95" customHeight="1">
      <c r="A500" s="133"/>
      <c r="B500" s="10"/>
      <c r="C500" s="10"/>
      <c r="D500" s="268" t="str">
        <f>"BDI ( " &amp;TEXT($G$9,"0,00") &amp;" ) %:"</f>
        <v>BDI ( 28,82 ) %:</v>
      </c>
      <c r="E500" s="269"/>
      <c r="F500" s="270"/>
      <c r="G500" s="96">
        <f>ROUND(G499*($G$9/100),2)</f>
        <v>4.5999999999999996</v>
      </c>
    </row>
    <row r="501" spans="1:7" ht="21.95" customHeight="1">
      <c r="A501" s="133"/>
      <c r="B501" s="10"/>
      <c r="C501" s="10"/>
      <c r="D501" s="268" t="s">
        <v>41</v>
      </c>
      <c r="E501" s="269"/>
      <c r="F501" s="270"/>
      <c r="G501" s="111">
        <f>ROUND(SUM(G499:G500),2)</f>
        <v>20.55</v>
      </c>
    </row>
    <row r="502" spans="1:7">
      <c r="A502" s="133"/>
      <c r="B502" s="10"/>
      <c r="C502" s="10"/>
      <c r="D502" s="10"/>
      <c r="E502" s="10"/>
      <c r="F502" s="10"/>
      <c r="G502" s="179"/>
    </row>
    <row r="503" spans="1:7" ht="40.5" customHeight="1">
      <c r="A503" s="114" t="s">
        <v>528</v>
      </c>
      <c r="B503" s="114" t="s">
        <v>406</v>
      </c>
      <c r="C503" s="115" t="s">
        <v>436</v>
      </c>
      <c r="D503" s="114" t="s">
        <v>75</v>
      </c>
      <c r="E503" s="116" t="s">
        <v>86</v>
      </c>
      <c r="F503" s="116" t="s">
        <v>35</v>
      </c>
      <c r="G503" s="116" t="s">
        <v>36</v>
      </c>
    </row>
    <row r="504" spans="1:7" ht="18" customHeight="1">
      <c r="A504" s="33" t="s">
        <v>37</v>
      </c>
      <c r="B504" s="78" t="str">
        <f>Plantas!A4</f>
        <v>COTAÇÃO 13</v>
      </c>
      <c r="C504" s="34" t="s">
        <v>437</v>
      </c>
      <c r="D504" s="33" t="s">
        <v>75</v>
      </c>
      <c r="E504" s="79">
        <v>1</v>
      </c>
      <c r="F504" s="95">
        <f>Plantas!G4</f>
        <v>22.29</v>
      </c>
      <c r="G504" s="36">
        <f>ROUND(E504*F504,2)</f>
        <v>22.29</v>
      </c>
    </row>
    <row r="505" spans="1:7" ht="18" customHeight="1">
      <c r="A505" s="33" t="s">
        <v>38</v>
      </c>
      <c r="B505" s="33">
        <v>88316</v>
      </c>
      <c r="C505" s="34" t="s">
        <v>43</v>
      </c>
      <c r="D505" s="33" t="s">
        <v>42</v>
      </c>
      <c r="E505" s="79">
        <v>0.15</v>
      </c>
      <c r="F505" s="95">
        <v>13.7</v>
      </c>
      <c r="G505" s="36">
        <f>ROUND(E505*F505,2)</f>
        <v>2.06</v>
      </c>
    </row>
    <row r="506" spans="1:7" ht="21.95" customHeight="1">
      <c r="A506" s="133"/>
      <c r="B506" s="10"/>
      <c r="C506" s="10"/>
      <c r="D506" s="268" t="s">
        <v>40</v>
      </c>
      <c r="E506" s="269"/>
      <c r="F506" s="270"/>
      <c r="G506" s="96">
        <f>SUM(G504:G505)</f>
        <v>24.349999999999998</v>
      </c>
    </row>
    <row r="507" spans="1:7" ht="21.95" customHeight="1">
      <c r="A507" s="133"/>
      <c r="B507" s="10"/>
      <c r="C507" s="10"/>
      <c r="D507" s="268" t="str">
        <f>"BDI ( " &amp;TEXT($G$9,"0,00") &amp;" ) %:"</f>
        <v>BDI ( 28,82 ) %:</v>
      </c>
      <c r="E507" s="269"/>
      <c r="F507" s="270"/>
      <c r="G507" s="96">
        <f>ROUND(G506*($G$9/100),2)</f>
        <v>7.02</v>
      </c>
    </row>
    <row r="508" spans="1:7" ht="21.95" customHeight="1">
      <c r="A508" s="133"/>
      <c r="B508" s="10"/>
      <c r="C508" s="10"/>
      <c r="D508" s="268" t="s">
        <v>41</v>
      </c>
      <c r="E508" s="269"/>
      <c r="F508" s="270"/>
      <c r="G508" s="111">
        <f>ROUND(SUM(G506:G507),2)</f>
        <v>31.37</v>
      </c>
    </row>
    <row r="509" spans="1:7">
      <c r="A509" s="133"/>
      <c r="B509" s="10"/>
      <c r="C509" s="10"/>
      <c r="D509" s="10"/>
      <c r="E509" s="10"/>
      <c r="F509" s="10"/>
      <c r="G509" s="179"/>
    </row>
    <row r="510" spans="1:7" ht="29.25" customHeight="1">
      <c r="A510" s="114" t="s">
        <v>664</v>
      </c>
      <c r="B510" s="114" t="s">
        <v>406</v>
      </c>
      <c r="C510" s="115" t="s">
        <v>438</v>
      </c>
      <c r="D510" s="114" t="s">
        <v>75</v>
      </c>
      <c r="E510" s="116" t="s">
        <v>86</v>
      </c>
      <c r="F510" s="116" t="s">
        <v>35</v>
      </c>
      <c r="G510" s="116" t="s">
        <v>36</v>
      </c>
    </row>
    <row r="511" spans="1:7" ht="18" customHeight="1">
      <c r="A511" s="33" t="s">
        <v>37</v>
      </c>
      <c r="B511" s="78" t="str">
        <f>Plantas!A5</f>
        <v>COTAÇÃO 14</v>
      </c>
      <c r="C511" s="34" t="s">
        <v>439</v>
      </c>
      <c r="D511" s="33" t="s">
        <v>75</v>
      </c>
      <c r="E511" s="79">
        <v>1</v>
      </c>
      <c r="F511" s="95">
        <f>Plantas!G5</f>
        <v>9.06</v>
      </c>
      <c r="G511" s="36">
        <f>ROUND(E511*F511,2)</f>
        <v>9.06</v>
      </c>
    </row>
    <row r="512" spans="1:7" ht="18" customHeight="1">
      <c r="A512" s="33" t="s">
        <v>38</v>
      </c>
      <c r="B512" s="33">
        <v>88316</v>
      </c>
      <c r="C512" s="34" t="s">
        <v>43</v>
      </c>
      <c r="D512" s="33" t="s">
        <v>42</v>
      </c>
      <c r="E512" s="79">
        <v>0.15</v>
      </c>
      <c r="F512" s="95">
        <v>13.7</v>
      </c>
      <c r="G512" s="36">
        <f>ROUND(E512*F512,2)</f>
        <v>2.06</v>
      </c>
    </row>
    <row r="513" spans="1:7" ht="21.95" customHeight="1">
      <c r="A513" s="133"/>
      <c r="B513" s="10"/>
      <c r="C513" s="10"/>
      <c r="D513" s="268" t="s">
        <v>40</v>
      </c>
      <c r="E513" s="269"/>
      <c r="F513" s="270"/>
      <c r="G513" s="96">
        <f>SUM(G511:G512)</f>
        <v>11.120000000000001</v>
      </c>
    </row>
    <row r="514" spans="1:7" ht="21.95" customHeight="1">
      <c r="A514" s="133"/>
      <c r="B514" s="10"/>
      <c r="C514" s="10"/>
      <c r="D514" s="268" t="str">
        <f>"BDI ( " &amp;TEXT($G$9,"0,00") &amp;" ) %:"</f>
        <v>BDI ( 28,82 ) %:</v>
      </c>
      <c r="E514" s="269"/>
      <c r="F514" s="270"/>
      <c r="G514" s="96">
        <f>ROUND(G513*($G$9/100),2)</f>
        <v>3.2</v>
      </c>
    </row>
    <row r="515" spans="1:7" ht="21.95" customHeight="1">
      <c r="A515" s="133"/>
      <c r="B515" s="10"/>
      <c r="C515" s="10"/>
      <c r="D515" s="268" t="s">
        <v>41</v>
      </c>
      <c r="E515" s="269"/>
      <c r="F515" s="270"/>
      <c r="G515" s="111">
        <f>ROUND(SUM(G513:G514),2)</f>
        <v>14.32</v>
      </c>
    </row>
    <row r="516" spans="1:7">
      <c r="A516" s="133"/>
      <c r="B516" s="10"/>
      <c r="C516" s="10"/>
      <c r="D516" s="10"/>
      <c r="E516" s="10"/>
      <c r="F516" s="10"/>
      <c r="G516" s="179"/>
    </row>
    <row r="517" spans="1:7" ht="32.25" customHeight="1">
      <c r="A517" s="114" t="s">
        <v>665</v>
      </c>
      <c r="B517" s="114" t="s">
        <v>406</v>
      </c>
      <c r="C517" s="115" t="s">
        <v>440</v>
      </c>
      <c r="D517" s="114" t="s">
        <v>75</v>
      </c>
      <c r="E517" s="116" t="s">
        <v>86</v>
      </c>
      <c r="F517" s="116" t="s">
        <v>35</v>
      </c>
      <c r="G517" s="116" t="s">
        <v>36</v>
      </c>
    </row>
    <row r="518" spans="1:7" ht="18" customHeight="1">
      <c r="A518" s="33" t="s">
        <v>37</v>
      </c>
      <c r="B518" s="78" t="str">
        <f>Plantas!A6</f>
        <v>COTAÇÃO 15</v>
      </c>
      <c r="C518" s="34" t="s">
        <v>441</v>
      </c>
      <c r="D518" s="33" t="s">
        <v>75</v>
      </c>
      <c r="E518" s="79">
        <v>1</v>
      </c>
      <c r="F518" s="95">
        <f>Plantas!G6</f>
        <v>26.33</v>
      </c>
      <c r="G518" s="36">
        <f>ROUND(E518*F518,2)</f>
        <v>26.33</v>
      </c>
    </row>
    <row r="519" spans="1:7" ht="18" customHeight="1">
      <c r="A519" s="33" t="s">
        <v>38</v>
      </c>
      <c r="B519" s="33">
        <v>88316</v>
      </c>
      <c r="C519" s="34" t="s">
        <v>43</v>
      </c>
      <c r="D519" s="33" t="s">
        <v>42</v>
      </c>
      <c r="E519" s="79">
        <v>0.15</v>
      </c>
      <c r="F519" s="95">
        <v>13.7</v>
      </c>
      <c r="G519" s="36">
        <f>ROUND(E519*F519,2)</f>
        <v>2.06</v>
      </c>
    </row>
    <row r="520" spans="1:7" ht="21.95" customHeight="1">
      <c r="A520" s="133"/>
      <c r="B520" s="10"/>
      <c r="C520" s="10"/>
      <c r="D520" s="268" t="s">
        <v>40</v>
      </c>
      <c r="E520" s="269"/>
      <c r="F520" s="270"/>
      <c r="G520" s="96">
        <f>SUM(G518:G519)</f>
        <v>28.389999999999997</v>
      </c>
    </row>
    <row r="521" spans="1:7" ht="21.95" customHeight="1">
      <c r="A521" s="133"/>
      <c r="B521" s="10"/>
      <c r="C521" s="10"/>
      <c r="D521" s="268" t="str">
        <f>"BDI ( " &amp;TEXT($G$9,"0,00") &amp;" ) %:"</f>
        <v>BDI ( 28,82 ) %:</v>
      </c>
      <c r="E521" s="269"/>
      <c r="F521" s="270"/>
      <c r="G521" s="96">
        <f>ROUND(G520*($G$9/100),2)</f>
        <v>8.18</v>
      </c>
    </row>
    <row r="522" spans="1:7" ht="21.95" customHeight="1">
      <c r="A522" s="133"/>
      <c r="B522" s="10"/>
      <c r="C522" s="10"/>
      <c r="D522" s="268" t="s">
        <v>41</v>
      </c>
      <c r="E522" s="269"/>
      <c r="F522" s="270"/>
      <c r="G522" s="111">
        <f>ROUND(SUM(G520:G521),2)</f>
        <v>36.57</v>
      </c>
    </row>
    <row r="523" spans="1:7">
      <c r="A523" s="133"/>
      <c r="B523" s="10"/>
      <c r="C523" s="10"/>
      <c r="D523" s="10"/>
      <c r="E523" s="10"/>
      <c r="F523" s="10"/>
      <c r="G523" s="179"/>
    </row>
    <row r="524" spans="1:7" ht="32.25" customHeight="1">
      <c r="A524" s="114" t="s">
        <v>666</v>
      </c>
      <c r="B524" s="114" t="s">
        <v>406</v>
      </c>
      <c r="C524" s="115" t="s">
        <v>442</v>
      </c>
      <c r="D524" s="114" t="s">
        <v>75</v>
      </c>
      <c r="E524" s="116" t="s">
        <v>86</v>
      </c>
      <c r="F524" s="116" t="s">
        <v>35</v>
      </c>
      <c r="G524" s="116" t="s">
        <v>36</v>
      </c>
    </row>
    <row r="525" spans="1:7" ht="18" customHeight="1">
      <c r="A525" s="33" t="s">
        <v>37</v>
      </c>
      <c r="B525" s="78" t="str">
        <f>Plantas!A7</f>
        <v>COTAÇÃO 16</v>
      </c>
      <c r="C525" s="34" t="s">
        <v>443</v>
      </c>
      <c r="D525" s="33" t="s">
        <v>75</v>
      </c>
      <c r="E525" s="79">
        <v>1</v>
      </c>
      <c r="F525" s="95">
        <f>Plantas!G7</f>
        <v>43.3</v>
      </c>
      <c r="G525" s="36">
        <f>ROUND(E525*F525,2)</f>
        <v>43.3</v>
      </c>
    </row>
    <row r="526" spans="1:7" ht="18" customHeight="1">
      <c r="A526" s="33" t="s">
        <v>38</v>
      </c>
      <c r="B526" s="33">
        <v>88316</v>
      </c>
      <c r="C526" s="34" t="s">
        <v>43</v>
      </c>
      <c r="D526" s="33" t="s">
        <v>42</v>
      </c>
      <c r="E526" s="79">
        <v>0.15</v>
      </c>
      <c r="F526" s="95">
        <v>13.7</v>
      </c>
      <c r="G526" s="36">
        <f>ROUND(E526*F526,2)</f>
        <v>2.06</v>
      </c>
    </row>
    <row r="527" spans="1:7" ht="21.95" customHeight="1">
      <c r="A527" s="133"/>
      <c r="B527" s="10"/>
      <c r="C527" s="10"/>
      <c r="D527" s="268" t="s">
        <v>40</v>
      </c>
      <c r="E527" s="269"/>
      <c r="F527" s="270"/>
      <c r="G527" s="96">
        <f>SUM(G525:G526)</f>
        <v>45.36</v>
      </c>
    </row>
    <row r="528" spans="1:7" ht="21.95" customHeight="1">
      <c r="A528" s="133"/>
      <c r="B528" s="10"/>
      <c r="C528" s="10"/>
      <c r="D528" s="268" t="str">
        <f>"BDI ( " &amp;TEXT($G$9,"0,00") &amp;" ) %:"</f>
        <v>BDI ( 28,82 ) %:</v>
      </c>
      <c r="E528" s="269"/>
      <c r="F528" s="270"/>
      <c r="G528" s="96">
        <f>ROUND(G527*($G$9/100),2)</f>
        <v>13.07</v>
      </c>
    </row>
    <row r="529" spans="1:7" ht="21.95" customHeight="1">
      <c r="A529" s="133"/>
      <c r="B529" s="10"/>
      <c r="C529" s="10"/>
      <c r="D529" s="268" t="s">
        <v>41</v>
      </c>
      <c r="E529" s="269"/>
      <c r="F529" s="270"/>
      <c r="G529" s="111">
        <f>ROUND(SUM(G527:G528),2)</f>
        <v>58.43</v>
      </c>
    </row>
    <row r="530" spans="1:7">
      <c r="A530" s="133"/>
      <c r="B530" s="10"/>
      <c r="C530" s="10"/>
      <c r="D530" s="10"/>
      <c r="E530" s="10"/>
      <c r="F530" s="10"/>
      <c r="G530" s="179"/>
    </row>
    <row r="531" spans="1:7" ht="29.25" customHeight="1">
      <c r="A531" s="114" t="s">
        <v>667</v>
      </c>
      <c r="B531" s="114" t="s">
        <v>406</v>
      </c>
      <c r="C531" s="115" t="s">
        <v>444</v>
      </c>
      <c r="D531" s="114" t="s">
        <v>75</v>
      </c>
      <c r="E531" s="116" t="s">
        <v>86</v>
      </c>
      <c r="F531" s="116" t="s">
        <v>35</v>
      </c>
      <c r="G531" s="116" t="s">
        <v>36</v>
      </c>
    </row>
    <row r="532" spans="1:7" ht="18" customHeight="1">
      <c r="A532" s="33" t="s">
        <v>37</v>
      </c>
      <c r="B532" s="78" t="str">
        <f>Plantas!A8</f>
        <v>COTAÇÃO 17</v>
      </c>
      <c r="C532" s="34" t="s">
        <v>445</v>
      </c>
      <c r="D532" s="33" t="s">
        <v>75</v>
      </c>
      <c r="E532" s="79">
        <v>1</v>
      </c>
      <c r="F532" s="95">
        <f>Plantas!G8</f>
        <v>5.63</v>
      </c>
      <c r="G532" s="36">
        <f>ROUND(E532*F532,2)</f>
        <v>5.63</v>
      </c>
    </row>
    <row r="533" spans="1:7" ht="18" customHeight="1">
      <c r="A533" s="33" t="s">
        <v>38</v>
      </c>
      <c r="B533" s="33">
        <v>88316</v>
      </c>
      <c r="C533" s="34" t="s">
        <v>43</v>
      </c>
      <c r="D533" s="33" t="s">
        <v>42</v>
      </c>
      <c r="E533" s="79">
        <v>0.15</v>
      </c>
      <c r="F533" s="95">
        <v>13.7</v>
      </c>
      <c r="G533" s="36">
        <f>ROUND(E533*F533,2)</f>
        <v>2.06</v>
      </c>
    </row>
    <row r="534" spans="1:7" ht="21.95" customHeight="1">
      <c r="A534" s="133"/>
      <c r="B534" s="10"/>
      <c r="C534" s="10"/>
      <c r="D534" s="268" t="s">
        <v>40</v>
      </c>
      <c r="E534" s="269"/>
      <c r="F534" s="270"/>
      <c r="G534" s="96">
        <f>SUM(G532:G533)</f>
        <v>7.6899999999999995</v>
      </c>
    </row>
    <row r="535" spans="1:7" ht="21.95" customHeight="1">
      <c r="A535" s="133"/>
      <c r="B535" s="10"/>
      <c r="C535" s="10"/>
      <c r="D535" s="268" t="str">
        <f>"BDI ( " &amp;TEXT($G$9,"0,00") &amp;" ) %:"</f>
        <v>BDI ( 28,82 ) %:</v>
      </c>
      <c r="E535" s="269"/>
      <c r="F535" s="270"/>
      <c r="G535" s="96">
        <f>ROUND(G534*($G$9/100),2)</f>
        <v>2.2200000000000002</v>
      </c>
    </row>
    <row r="536" spans="1:7" ht="21.95" customHeight="1">
      <c r="A536" s="133"/>
      <c r="B536" s="10"/>
      <c r="C536" s="10"/>
      <c r="D536" s="268" t="s">
        <v>41</v>
      </c>
      <c r="E536" s="269"/>
      <c r="F536" s="270"/>
      <c r="G536" s="111">
        <f>ROUND(SUM(G534:G535),2)</f>
        <v>9.91</v>
      </c>
    </row>
    <row r="537" spans="1:7">
      <c r="A537" s="133"/>
      <c r="B537" s="10"/>
      <c r="C537" s="10"/>
      <c r="D537" s="10"/>
      <c r="E537" s="10"/>
      <c r="F537" s="10"/>
      <c r="G537" s="179"/>
    </row>
    <row r="538" spans="1:7" ht="34.5" customHeight="1">
      <c r="A538" s="114" t="s">
        <v>827</v>
      </c>
      <c r="B538" s="114" t="s">
        <v>446</v>
      </c>
      <c r="C538" s="115" t="s">
        <v>447</v>
      </c>
      <c r="D538" s="114" t="s">
        <v>98</v>
      </c>
      <c r="E538" s="116" t="s">
        <v>47</v>
      </c>
      <c r="F538" s="116" t="s">
        <v>35</v>
      </c>
      <c r="G538" s="116" t="s">
        <v>36</v>
      </c>
    </row>
    <row r="539" spans="1:7" ht="18" customHeight="1">
      <c r="A539" s="33" t="s">
        <v>37</v>
      </c>
      <c r="B539" s="33">
        <v>3324</v>
      </c>
      <c r="C539" s="34" t="s">
        <v>448</v>
      </c>
      <c r="D539" s="33" t="s">
        <v>98</v>
      </c>
      <c r="E539" s="79" t="s">
        <v>136</v>
      </c>
      <c r="F539" s="95">
        <v>5.35</v>
      </c>
      <c r="G539" s="36">
        <f t="shared" ref="G539:G544" si="21">ROUND(E539*F539,2)</f>
        <v>5.35</v>
      </c>
    </row>
    <row r="540" spans="1:7" ht="18" customHeight="1">
      <c r="A540" s="33" t="s">
        <v>37</v>
      </c>
      <c r="B540" s="33">
        <v>25951</v>
      </c>
      <c r="C540" s="34" t="s">
        <v>449</v>
      </c>
      <c r="D540" s="33" t="s">
        <v>140</v>
      </c>
      <c r="E540" s="79" t="s">
        <v>450</v>
      </c>
      <c r="F540" s="95">
        <v>1.88</v>
      </c>
      <c r="G540" s="36">
        <f t="shared" si="21"/>
        <v>0.19</v>
      </c>
    </row>
    <row r="541" spans="1:7" ht="27" customHeight="1">
      <c r="A541" s="33" t="s">
        <v>37</v>
      </c>
      <c r="B541" s="33">
        <v>25963</v>
      </c>
      <c r="C541" s="34" t="s">
        <v>451</v>
      </c>
      <c r="D541" s="33" t="s">
        <v>140</v>
      </c>
      <c r="E541" s="79" t="s">
        <v>452</v>
      </c>
      <c r="F541" s="95">
        <v>7.0000000000000007E-2</v>
      </c>
      <c r="G541" s="36">
        <f t="shared" si="21"/>
        <v>0.01</v>
      </c>
    </row>
    <row r="542" spans="1:7" ht="18" customHeight="1">
      <c r="A542" s="33" t="s">
        <v>37</v>
      </c>
      <c r="B542" s="33">
        <v>38125</v>
      </c>
      <c r="C542" s="34" t="s">
        <v>453</v>
      </c>
      <c r="D542" s="33" t="s">
        <v>140</v>
      </c>
      <c r="E542" s="79" t="s">
        <v>242</v>
      </c>
      <c r="F542" s="95">
        <v>0.97</v>
      </c>
      <c r="G542" s="36">
        <f t="shared" si="21"/>
        <v>2.91</v>
      </c>
    </row>
    <row r="543" spans="1:7" ht="18" customHeight="1">
      <c r="A543" s="33" t="s">
        <v>38</v>
      </c>
      <c r="B543" s="33" t="s">
        <v>45</v>
      </c>
      <c r="C543" s="34" t="s">
        <v>43</v>
      </c>
      <c r="D543" s="33" t="s">
        <v>42</v>
      </c>
      <c r="E543" s="79" t="s">
        <v>450</v>
      </c>
      <c r="F543" s="95">
        <v>13.7</v>
      </c>
      <c r="G543" s="36">
        <f t="shared" si="21"/>
        <v>1.37</v>
      </c>
    </row>
    <row r="544" spans="1:7" ht="18" customHeight="1">
      <c r="A544" s="33" t="s">
        <v>38</v>
      </c>
      <c r="B544" s="33" t="s">
        <v>454</v>
      </c>
      <c r="C544" s="34" t="s">
        <v>455</v>
      </c>
      <c r="D544" s="33" t="s">
        <v>42</v>
      </c>
      <c r="E544" s="79" t="s">
        <v>450</v>
      </c>
      <c r="F544" s="95">
        <v>18.920000000000002</v>
      </c>
      <c r="G544" s="36">
        <f t="shared" si="21"/>
        <v>1.89</v>
      </c>
    </row>
    <row r="545" spans="1:7" ht="21.95" customHeight="1">
      <c r="A545" s="133"/>
      <c r="B545" s="10"/>
      <c r="C545" s="10"/>
      <c r="D545" s="268" t="s">
        <v>40</v>
      </c>
      <c r="E545" s="269"/>
      <c r="F545" s="270"/>
      <c r="G545" s="96">
        <f>SUM(G539:G544)</f>
        <v>11.720000000000002</v>
      </c>
    </row>
    <row r="546" spans="1:7" ht="21.95" customHeight="1">
      <c r="A546" s="133"/>
      <c r="B546" s="10"/>
      <c r="C546" s="10"/>
      <c r="D546" s="268" t="str">
        <f>"BDI ( " &amp;TEXT($G$9,"0,00") &amp;" ) %:"</f>
        <v>BDI ( 28,82 ) %:</v>
      </c>
      <c r="E546" s="269"/>
      <c r="F546" s="270"/>
      <c r="G546" s="96">
        <f>ROUND(G545*($G$9/100),2)</f>
        <v>3.38</v>
      </c>
    </row>
    <row r="547" spans="1:7" ht="21.95" customHeight="1">
      <c r="A547" s="133"/>
      <c r="B547" s="10"/>
      <c r="C547" s="10"/>
      <c r="D547" s="268" t="s">
        <v>41</v>
      </c>
      <c r="E547" s="269"/>
      <c r="F547" s="270"/>
      <c r="G547" s="111">
        <f>ROUND(SUM(G545:G546),2)</f>
        <v>15.1</v>
      </c>
    </row>
    <row r="548" spans="1:7">
      <c r="A548" s="133"/>
      <c r="B548" s="10"/>
      <c r="C548" s="10"/>
      <c r="D548" s="10"/>
      <c r="E548" s="10"/>
      <c r="F548" s="10"/>
      <c r="G548" s="179"/>
    </row>
    <row r="549" spans="1:7" ht="36.75" customHeight="1">
      <c r="A549" s="114" t="s">
        <v>828</v>
      </c>
      <c r="B549" s="114" t="s">
        <v>406</v>
      </c>
      <c r="C549" s="115" t="s">
        <v>488</v>
      </c>
      <c r="D549" s="114" t="s">
        <v>75</v>
      </c>
      <c r="E549" s="116" t="s">
        <v>86</v>
      </c>
      <c r="F549" s="116" t="s">
        <v>35</v>
      </c>
      <c r="G549" s="116" t="s">
        <v>36</v>
      </c>
    </row>
    <row r="550" spans="1:7" ht="18" customHeight="1">
      <c r="A550" s="33" t="s">
        <v>37</v>
      </c>
      <c r="B550" s="78" t="str">
        <f>Diversos!A5</f>
        <v>COTAÇÃO 19</v>
      </c>
      <c r="C550" s="34" t="s">
        <v>457</v>
      </c>
      <c r="D550" s="33" t="s">
        <v>75</v>
      </c>
      <c r="E550" s="79">
        <v>1</v>
      </c>
      <c r="F550" s="95">
        <f>Diversos!G5</f>
        <v>345.73</v>
      </c>
      <c r="G550" s="36">
        <f>ROUND(E550*F550,2)</f>
        <v>345.73</v>
      </c>
    </row>
    <row r="551" spans="1:7" ht="18" customHeight="1">
      <c r="A551" s="33" t="s">
        <v>38</v>
      </c>
      <c r="B551" s="33" t="s">
        <v>164</v>
      </c>
      <c r="C551" s="34" t="s">
        <v>165</v>
      </c>
      <c r="D551" s="33" t="s">
        <v>42</v>
      </c>
      <c r="E551" s="79">
        <v>0.3</v>
      </c>
      <c r="F551" s="95">
        <v>19.559999999999999</v>
      </c>
      <c r="G551" s="36">
        <f>ROUND(E551*F551,2)</f>
        <v>5.87</v>
      </c>
    </row>
    <row r="552" spans="1:7" ht="18" customHeight="1">
      <c r="A552" s="33" t="s">
        <v>38</v>
      </c>
      <c r="B552" s="33">
        <v>88316</v>
      </c>
      <c r="C552" s="34" t="s">
        <v>43</v>
      </c>
      <c r="D552" s="33" t="s">
        <v>42</v>
      </c>
      <c r="E552" s="79">
        <v>0.3</v>
      </c>
      <c r="F552" s="95">
        <v>13.7</v>
      </c>
      <c r="G552" s="36">
        <f>ROUND(E552*F552,2)</f>
        <v>4.1100000000000003</v>
      </c>
    </row>
    <row r="553" spans="1:7" ht="21.95" customHeight="1">
      <c r="A553" s="133"/>
      <c r="B553" s="10"/>
      <c r="C553" s="10"/>
      <c r="D553" s="268" t="s">
        <v>40</v>
      </c>
      <c r="E553" s="269"/>
      <c r="F553" s="270"/>
      <c r="G553" s="96">
        <f>SUM(G550:G552)</f>
        <v>355.71000000000004</v>
      </c>
    </row>
    <row r="554" spans="1:7" ht="21.95" customHeight="1">
      <c r="A554" s="133"/>
      <c r="B554" s="10"/>
      <c r="C554" s="10"/>
      <c r="D554" s="268" t="str">
        <f>"BDI ( " &amp;TEXT($G$9,"0,00") &amp;" ) %:"</f>
        <v>BDI ( 28,82 ) %:</v>
      </c>
      <c r="E554" s="269"/>
      <c r="F554" s="270"/>
      <c r="G554" s="96">
        <f>ROUND(G553*($G$9/100),2)</f>
        <v>102.52</v>
      </c>
    </row>
    <row r="555" spans="1:7" ht="21.95" customHeight="1">
      <c r="A555" s="133"/>
      <c r="B555" s="10"/>
      <c r="C555" s="10"/>
      <c r="D555" s="268" t="s">
        <v>41</v>
      </c>
      <c r="E555" s="269"/>
      <c r="F555" s="270"/>
      <c r="G555" s="111">
        <f>ROUND(SUM(G553:G554),2)</f>
        <v>458.23</v>
      </c>
    </row>
    <row r="556" spans="1:7">
      <c r="A556" s="133"/>
      <c r="B556" s="10"/>
      <c r="C556" s="10"/>
      <c r="D556" s="10"/>
      <c r="E556" s="10"/>
      <c r="F556" s="10"/>
      <c r="G556" s="179"/>
    </row>
    <row r="557" spans="1:7" ht="38.25" customHeight="1">
      <c r="A557" s="114" t="s">
        <v>829</v>
      </c>
      <c r="B557" s="114" t="s">
        <v>406</v>
      </c>
      <c r="C557" s="115" t="s">
        <v>487</v>
      </c>
      <c r="D557" s="114" t="s">
        <v>75</v>
      </c>
      <c r="E557" s="116" t="s">
        <v>86</v>
      </c>
      <c r="F557" s="116" t="s">
        <v>35</v>
      </c>
      <c r="G557" s="116" t="s">
        <v>36</v>
      </c>
    </row>
    <row r="558" spans="1:7" ht="18" customHeight="1">
      <c r="A558" s="33" t="s">
        <v>37</v>
      </c>
      <c r="B558" s="78" t="str">
        <f>Diversos!A4</f>
        <v>COTAÇÃO 18</v>
      </c>
      <c r="C558" s="34" t="s">
        <v>458</v>
      </c>
      <c r="D558" s="33" t="s">
        <v>75</v>
      </c>
      <c r="E558" s="165">
        <v>1</v>
      </c>
      <c r="F558" s="95">
        <f>Diversos!G4</f>
        <v>336.1</v>
      </c>
      <c r="G558" s="36">
        <f>ROUND(E558*F558,2)</f>
        <v>336.1</v>
      </c>
    </row>
    <row r="559" spans="1:7" ht="18" customHeight="1">
      <c r="A559" s="33" t="s">
        <v>38</v>
      </c>
      <c r="B559" s="33" t="s">
        <v>164</v>
      </c>
      <c r="C559" s="34" t="s">
        <v>165</v>
      </c>
      <c r="D559" s="33" t="s">
        <v>42</v>
      </c>
      <c r="E559" s="165">
        <v>0.3</v>
      </c>
      <c r="F559" s="95">
        <v>19.559999999999999</v>
      </c>
      <c r="G559" s="36">
        <f t="shared" ref="G559:G562" si="22">ROUND(E559*F559,2)</f>
        <v>5.87</v>
      </c>
    </row>
    <row r="560" spans="1:7" ht="18" customHeight="1">
      <c r="A560" s="33" t="s">
        <v>38</v>
      </c>
      <c r="B560" s="33">
        <v>88316</v>
      </c>
      <c r="C560" s="34" t="s">
        <v>43</v>
      </c>
      <c r="D560" s="33" t="s">
        <v>42</v>
      </c>
      <c r="E560" s="165">
        <v>0.3</v>
      </c>
      <c r="F560" s="95">
        <v>13.7</v>
      </c>
      <c r="G560" s="36">
        <f t="shared" si="22"/>
        <v>4.1100000000000003</v>
      </c>
    </row>
    <row r="561" spans="1:7" ht="18" customHeight="1">
      <c r="A561" s="33" t="s">
        <v>38</v>
      </c>
      <c r="B561" s="33">
        <v>93358</v>
      </c>
      <c r="C561" s="34" t="s">
        <v>123</v>
      </c>
      <c r="D561" s="33" t="s">
        <v>39</v>
      </c>
      <c r="E561" s="165">
        <v>1.2E-2</v>
      </c>
      <c r="F561" s="95">
        <v>54.19</v>
      </c>
      <c r="G561" s="36">
        <f t="shared" si="22"/>
        <v>0.65</v>
      </c>
    </row>
    <row r="562" spans="1:7" ht="41.25" customHeight="1">
      <c r="A562" s="33" t="s">
        <v>38</v>
      </c>
      <c r="B562" s="33" t="s">
        <v>177</v>
      </c>
      <c r="C562" s="34" t="s">
        <v>178</v>
      </c>
      <c r="D562" s="33" t="s">
        <v>39</v>
      </c>
      <c r="E562" s="165">
        <v>1.2E-2</v>
      </c>
      <c r="F562" s="95">
        <v>321.75</v>
      </c>
      <c r="G562" s="36">
        <f t="shared" si="22"/>
        <v>3.86</v>
      </c>
    </row>
    <row r="563" spans="1:7" ht="21.95" customHeight="1">
      <c r="A563" s="133"/>
      <c r="B563" s="10"/>
      <c r="C563" s="10"/>
      <c r="D563" s="268" t="s">
        <v>40</v>
      </c>
      <c r="E563" s="269"/>
      <c r="F563" s="270"/>
      <c r="G563" s="96">
        <f>SUM(G558:G562)</f>
        <v>350.59000000000003</v>
      </c>
    </row>
    <row r="564" spans="1:7" ht="21.95" customHeight="1">
      <c r="A564" s="133"/>
      <c r="B564" s="10"/>
      <c r="C564" s="10"/>
      <c r="D564" s="268" t="str">
        <f>"BDI ( " &amp;TEXT($G$9,"0,00") &amp;" ) %:"</f>
        <v>BDI ( 28,82 ) %:</v>
      </c>
      <c r="E564" s="269"/>
      <c r="F564" s="270"/>
      <c r="G564" s="96">
        <f>ROUND(G563*($G$9/100),2)</f>
        <v>101.04</v>
      </c>
    </row>
    <row r="565" spans="1:7" ht="21.95" customHeight="1">
      <c r="A565" s="133"/>
      <c r="B565" s="10"/>
      <c r="C565" s="10"/>
      <c r="D565" s="268" t="s">
        <v>41</v>
      </c>
      <c r="E565" s="269"/>
      <c r="F565" s="270"/>
      <c r="G565" s="111">
        <f>ROUND(SUM(G563:G564),2)</f>
        <v>451.63</v>
      </c>
    </row>
    <row r="566" spans="1:7">
      <c r="A566" s="133"/>
      <c r="B566" s="10"/>
      <c r="C566" s="10"/>
      <c r="D566" s="10"/>
      <c r="E566" s="10"/>
      <c r="F566" s="10"/>
      <c r="G566" s="179"/>
    </row>
    <row r="567" spans="1:7" ht="35.25" customHeight="1">
      <c r="A567" s="114" t="s">
        <v>830</v>
      </c>
      <c r="B567" s="114" t="s">
        <v>406</v>
      </c>
      <c r="C567" s="115" t="s">
        <v>416</v>
      </c>
      <c r="D567" s="114" t="s">
        <v>98</v>
      </c>
      <c r="E567" s="116" t="s">
        <v>86</v>
      </c>
      <c r="F567" s="116" t="s">
        <v>35</v>
      </c>
      <c r="G567" s="116" t="s">
        <v>36</v>
      </c>
    </row>
    <row r="568" spans="1:7" ht="22.5" customHeight="1">
      <c r="A568" s="33" t="s">
        <v>38</v>
      </c>
      <c r="B568" s="33">
        <v>88316</v>
      </c>
      <c r="C568" s="34" t="s">
        <v>43</v>
      </c>
      <c r="D568" s="33" t="s">
        <v>42</v>
      </c>
      <c r="E568" s="79" t="s">
        <v>417</v>
      </c>
      <c r="F568" s="95">
        <v>13.7</v>
      </c>
      <c r="G568" s="36">
        <f>ROUND(E568*F568,2)</f>
        <v>1.92</v>
      </c>
    </row>
    <row r="569" spans="1:7" ht="21.95" customHeight="1">
      <c r="A569" s="178"/>
      <c r="B569" s="178"/>
      <c r="C569" s="185"/>
      <c r="D569" s="268" t="s">
        <v>40</v>
      </c>
      <c r="E569" s="269"/>
      <c r="F569" s="270"/>
      <c r="G569" s="96">
        <f>SUM(G568:G568)</f>
        <v>1.92</v>
      </c>
    </row>
    <row r="570" spans="1:7" ht="21.95" customHeight="1">
      <c r="A570" s="10"/>
      <c r="B570" s="10"/>
      <c r="C570" s="179"/>
      <c r="D570" s="268" t="str">
        <f>"BDI ( " &amp;TEXT($G$9,"0,00") &amp;" ) %:"</f>
        <v>BDI ( 28,82 ) %:</v>
      </c>
      <c r="E570" s="269"/>
      <c r="F570" s="270"/>
      <c r="G570" s="96">
        <f>ROUND(G569*($G$9/100),2)</f>
        <v>0.55000000000000004</v>
      </c>
    </row>
    <row r="571" spans="1:7" ht="21.95" customHeight="1">
      <c r="A571" s="10"/>
      <c r="B571" s="10"/>
      <c r="C571" s="179"/>
      <c r="D571" s="268" t="s">
        <v>41</v>
      </c>
      <c r="E571" s="269"/>
      <c r="F571" s="270"/>
      <c r="G571" s="111">
        <f>ROUND(SUM(G569:G570),2)</f>
        <v>2.4700000000000002</v>
      </c>
    </row>
  </sheetData>
  <mergeCells count="182">
    <mergeCell ref="D423:F423"/>
    <mergeCell ref="D424:F424"/>
    <mergeCell ref="D431:F431"/>
    <mergeCell ref="D432:F432"/>
    <mergeCell ref="D433:F433"/>
    <mergeCell ref="D343:F343"/>
    <mergeCell ref="D344:F344"/>
    <mergeCell ref="D345:F345"/>
    <mergeCell ref="D307:F307"/>
    <mergeCell ref="D333:F333"/>
    <mergeCell ref="D334:F334"/>
    <mergeCell ref="D335:F335"/>
    <mergeCell ref="D323:F323"/>
    <mergeCell ref="D324:F324"/>
    <mergeCell ref="D325:F325"/>
    <mergeCell ref="D313:F313"/>
    <mergeCell ref="D314:F314"/>
    <mergeCell ref="D315:F315"/>
    <mergeCell ref="D406:F406"/>
    <mergeCell ref="D413:F413"/>
    <mergeCell ref="D414:F414"/>
    <mergeCell ref="D415:F415"/>
    <mergeCell ref="D422:F422"/>
    <mergeCell ref="D397:F397"/>
    <mergeCell ref="D513:F513"/>
    <mergeCell ref="D514:F514"/>
    <mergeCell ref="D515:F515"/>
    <mergeCell ref="D520:F520"/>
    <mergeCell ref="D521:F521"/>
    <mergeCell ref="D522:F522"/>
    <mergeCell ref="D447:F447"/>
    <mergeCell ref="D438:F438"/>
    <mergeCell ref="D439:F439"/>
    <mergeCell ref="D440:F440"/>
    <mergeCell ref="D445:F445"/>
    <mergeCell ref="D446:F446"/>
    <mergeCell ref="D490:F490"/>
    <mergeCell ref="D491:F491"/>
    <mergeCell ref="D492:F492"/>
    <mergeCell ref="D499:F499"/>
    <mergeCell ref="D500:F500"/>
    <mergeCell ref="D501:F501"/>
    <mergeCell ref="D506:F506"/>
    <mergeCell ref="D507:F507"/>
    <mergeCell ref="D508:F508"/>
    <mergeCell ref="D455:F455"/>
    <mergeCell ref="D456:F456"/>
    <mergeCell ref="D462:F462"/>
    <mergeCell ref="D569:F569"/>
    <mergeCell ref="D570:F570"/>
    <mergeCell ref="D571:F571"/>
    <mergeCell ref="D527:F527"/>
    <mergeCell ref="D528:F528"/>
    <mergeCell ref="D529:F529"/>
    <mergeCell ref="D534:F534"/>
    <mergeCell ref="D535:F535"/>
    <mergeCell ref="D536:F536"/>
    <mergeCell ref="D545:F545"/>
    <mergeCell ref="D546:F546"/>
    <mergeCell ref="D547:F547"/>
    <mergeCell ref="D555:F555"/>
    <mergeCell ref="D563:F563"/>
    <mergeCell ref="D564:F564"/>
    <mergeCell ref="D565:F565"/>
    <mergeCell ref="D553:F553"/>
    <mergeCell ref="D554:F554"/>
    <mergeCell ref="D398:F398"/>
    <mergeCell ref="D399:F399"/>
    <mergeCell ref="D404:F404"/>
    <mergeCell ref="D405:F405"/>
    <mergeCell ref="D377:F377"/>
    <mergeCell ref="D378:F378"/>
    <mergeCell ref="D350:F350"/>
    <mergeCell ref="D351:F351"/>
    <mergeCell ref="D352:F352"/>
    <mergeCell ref="D247:F247"/>
    <mergeCell ref="D362:F362"/>
    <mergeCell ref="D363:F363"/>
    <mergeCell ref="D364:F364"/>
    <mergeCell ref="D376:F376"/>
    <mergeCell ref="D254:F254"/>
    <mergeCell ref="D255:F255"/>
    <mergeCell ref="D256:F256"/>
    <mergeCell ref="D264:F264"/>
    <mergeCell ref="D265:F265"/>
    <mergeCell ref="D266:F266"/>
    <mergeCell ref="D280:F280"/>
    <mergeCell ref="D281:F281"/>
    <mergeCell ref="D282:F282"/>
    <mergeCell ref="D295:F295"/>
    <mergeCell ref="D296:F296"/>
    <mergeCell ref="D297:F297"/>
    <mergeCell ref="D305:F305"/>
    <mergeCell ref="D306:F306"/>
    <mergeCell ref="D208:F208"/>
    <mergeCell ref="D209:F209"/>
    <mergeCell ref="D210:F210"/>
    <mergeCell ref="D216:F216"/>
    <mergeCell ref="D217:F217"/>
    <mergeCell ref="D245:F245"/>
    <mergeCell ref="D246:F246"/>
    <mergeCell ref="D237:F237"/>
    <mergeCell ref="D238:F238"/>
    <mergeCell ref="D239:F239"/>
    <mergeCell ref="D218:F218"/>
    <mergeCell ref="D227:F227"/>
    <mergeCell ref="D228:F228"/>
    <mergeCell ref="D229:F229"/>
    <mergeCell ref="D177:F177"/>
    <mergeCell ref="D163:F163"/>
    <mergeCell ref="D164:F164"/>
    <mergeCell ref="D165:F165"/>
    <mergeCell ref="D175:F175"/>
    <mergeCell ref="D176:F176"/>
    <mergeCell ref="D199:F199"/>
    <mergeCell ref="D200:F200"/>
    <mergeCell ref="D201:F201"/>
    <mergeCell ref="D183:F183"/>
    <mergeCell ref="D184:F184"/>
    <mergeCell ref="D185:F185"/>
    <mergeCell ref="D191:F191"/>
    <mergeCell ref="D192:F192"/>
    <mergeCell ref="D193:F193"/>
    <mergeCell ref="D69:F69"/>
    <mergeCell ref="D142:F142"/>
    <mergeCell ref="D143:F143"/>
    <mergeCell ref="D151:F151"/>
    <mergeCell ref="D152:F152"/>
    <mergeCell ref="D153:F153"/>
    <mergeCell ref="D112:F112"/>
    <mergeCell ref="D131:F131"/>
    <mergeCell ref="D132:F132"/>
    <mergeCell ref="D133:F133"/>
    <mergeCell ref="D141:F141"/>
    <mergeCell ref="C1:G1"/>
    <mergeCell ref="C2:G2"/>
    <mergeCell ref="C3:G3"/>
    <mergeCell ref="A5:G5"/>
    <mergeCell ref="A7:G7"/>
    <mergeCell ref="E10:F10"/>
    <mergeCell ref="E11:G11"/>
    <mergeCell ref="E9:F9"/>
    <mergeCell ref="D454:F454"/>
    <mergeCell ref="D30:F30"/>
    <mergeCell ref="D31:F31"/>
    <mergeCell ref="D24:F24"/>
    <mergeCell ref="D25:F25"/>
    <mergeCell ref="D26:F26"/>
    <mergeCell ref="D42:F42"/>
    <mergeCell ref="D43:F43"/>
    <mergeCell ref="D32:F32"/>
    <mergeCell ref="D41:F41"/>
    <mergeCell ref="D110:F110"/>
    <mergeCell ref="D111:F111"/>
    <mergeCell ref="D80:F80"/>
    <mergeCell ref="D81:F81"/>
    <mergeCell ref="D102:F102"/>
    <mergeCell ref="D103:F103"/>
    <mergeCell ref="D463:F463"/>
    <mergeCell ref="D464:F464"/>
    <mergeCell ref="D479:F479"/>
    <mergeCell ref="D480:F480"/>
    <mergeCell ref="D481:F481"/>
    <mergeCell ref="D16:F16"/>
    <mergeCell ref="D17:F17"/>
    <mergeCell ref="D18:F18"/>
    <mergeCell ref="D121:F121"/>
    <mergeCell ref="D122:F122"/>
    <mergeCell ref="D123:F123"/>
    <mergeCell ref="D60:F60"/>
    <mergeCell ref="D88:F88"/>
    <mergeCell ref="D89:F89"/>
    <mergeCell ref="D90:F90"/>
    <mergeCell ref="D68:F68"/>
    <mergeCell ref="D70:F70"/>
    <mergeCell ref="D79:F79"/>
    <mergeCell ref="D104:F104"/>
    <mergeCell ref="D52:F52"/>
    <mergeCell ref="D53:F53"/>
    <mergeCell ref="D54:F54"/>
    <mergeCell ref="D58:F58"/>
    <mergeCell ref="D59:F59"/>
  </mergeCells>
  <conditionalFormatting sqref="C355:C357">
    <cfRule type="expression" dxfId="2025" priority="20295" stopIfTrue="1">
      <formula>OR(RIGHT($A355,2)="00",$A355="")</formula>
    </cfRule>
  </conditionalFormatting>
  <conditionalFormatting sqref="B348">
    <cfRule type="expression" dxfId="2024" priority="19590" stopIfTrue="1">
      <formula>RIGHT(B348,2)="00"</formula>
    </cfRule>
  </conditionalFormatting>
  <conditionalFormatting sqref="C348">
    <cfRule type="expression" dxfId="2023" priority="19575" stopIfTrue="1">
      <formula>OR(RIGHT($A348,2)="00",$A348="")</formula>
    </cfRule>
  </conditionalFormatting>
  <conditionalFormatting sqref="F467 A310:E312">
    <cfRule type="expression" dxfId="2022" priority="2358" stopIfTrue="1">
      <formula>AND($A310&lt;&gt;"COMPOSICAO",$A310&lt;&gt;"INSUMO",$A310&lt;&gt;"")</formula>
    </cfRule>
    <cfRule type="expression" dxfId="2021" priority="2359" stopIfTrue="1">
      <formula>AND(OR($A310="COMPOSICAO",$A310="INSUMO",$A310&lt;&gt;""),$A310&lt;&gt;"")</formula>
    </cfRule>
  </conditionalFormatting>
  <conditionalFormatting sqref="F467">
    <cfRule type="expression" dxfId="2020" priority="2356" stopIfTrue="1">
      <formula>AND($A467&lt;&gt;"COMPOSICAO",$A467&lt;&gt;"INSUMO",$A467&lt;&gt;"")</formula>
    </cfRule>
    <cfRule type="expression" dxfId="2019" priority="2357" stopIfTrue="1">
      <formula>AND(OR($A467="COMPOSICAO",$A467="INSUMO",$A467&lt;&gt;""),$A467&lt;&gt;"")</formula>
    </cfRule>
  </conditionalFormatting>
  <conditionalFormatting sqref="F467">
    <cfRule type="expression" dxfId="2018" priority="2354" stopIfTrue="1">
      <formula>AND($A467&lt;&gt;"COMPOSICAO",$A467&lt;&gt;"INSUMO",$A467&lt;&gt;"")</formula>
    </cfRule>
    <cfRule type="expression" dxfId="2017" priority="2355" stopIfTrue="1">
      <formula>AND(OR($A467="COMPOSICAO",$A467="INSUMO",$A467&lt;&gt;""),$A467&lt;&gt;"")</formula>
    </cfRule>
  </conditionalFormatting>
  <conditionalFormatting sqref="F467">
    <cfRule type="expression" dxfId="2016" priority="2352" stopIfTrue="1">
      <formula>AND($A467&lt;&gt;"COMPOSICAO",$A467&lt;&gt;"INSUMO",$A467&lt;&gt;"")</formula>
    </cfRule>
    <cfRule type="expression" dxfId="2015" priority="2353" stopIfTrue="1">
      <formula>AND(OR($A467="COMPOSICAO",$A467="INSUMO",$A467&lt;&gt;""),$A467&lt;&gt;"")</formula>
    </cfRule>
  </conditionalFormatting>
  <conditionalFormatting sqref="F467">
    <cfRule type="expression" dxfId="2014" priority="2350" stopIfTrue="1">
      <formula>AND($A467&lt;&gt;"COMPOSICAO",$A467&lt;&gt;"INSUMO",$A467&lt;&gt;"")</formula>
    </cfRule>
    <cfRule type="expression" dxfId="2013" priority="2351" stopIfTrue="1">
      <formula>AND(OR($A467="COMPOSICAO",$A467="INSUMO",$A467&lt;&gt;""),$A467&lt;&gt;"")</formula>
    </cfRule>
  </conditionalFormatting>
  <conditionalFormatting sqref="F467">
    <cfRule type="expression" dxfId="2012" priority="2348" stopIfTrue="1">
      <formula>AND($A467&lt;&gt;"COMPOSICAO",$A467&lt;&gt;"INSUMO",$A467&lt;&gt;"")</formula>
    </cfRule>
    <cfRule type="expression" dxfId="2011" priority="2349" stopIfTrue="1">
      <formula>AND(OR($A467="COMPOSICAO",$A467="INSUMO",$A467&lt;&gt;""),$A467&lt;&gt;"")</formula>
    </cfRule>
  </conditionalFormatting>
  <conditionalFormatting sqref="F467">
    <cfRule type="expression" dxfId="2010" priority="2346" stopIfTrue="1">
      <formula>AND($A467&lt;&gt;"COMPOSICAO",$A467&lt;&gt;"INSUMO",$A467&lt;&gt;"")</formula>
    </cfRule>
    <cfRule type="expression" dxfId="2009" priority="2347" stopIfTrue="1">
      <formula>AND(OR($A467="COMPOSICAO",$A467="INSUMO",$A467&lt;&gt;""),$A467&lt;&gt;"")</formula>
    </cfRule>
  </conditionalFormatting>
  <conditionalFormatting sqref="F467">
    <cfRule type="expression" dxfId="2008" priority="2344" stopIfTrue="1">
      <formula>AND($A467&lt;&gt;"COMPOSICAO",$A467&lt;&gt;"INSUMO",$A467&lt;&gt;"")</formula>
    </cfRule>
    <cfRule type="expression" dxfId="2007" priority="2345" stopIfTrue="1">
      <formula>AND(OR($A467="COMPOSICAO",$A467="INSUMO",$A467&lt;&gt;""),$A467&lt;&gt;"")</formula>
    </cfRule>
  </conditionalFormatting>
  <conditionalFormatting sqref="F467">
    <cfRule type="expression" dxfId="2006" priority="2342" stopIfTrue="1">
      <formula>AND($A467&lt;&gt;"COMPOSICAO",$A467&lt;&gt;"INSUMO",$A467&lt;&gt;"")</formula>
    </cfRule>
    <cfRule type="expression" dxfId="2005" priority="2343" stopIfTrue="1">
      <formula>AND(OR($A467="COMPOSICAO",$A467="INSUMO",$A467&lt;&gt;""),$A467&lt;&gt;"")</formula>
    </cfRule>
  </conditionalFormatting>
  <conditionalFormatting sqref="F467">
    <cfRule type="expression" dxfId="2004" priority="2340" stopIfTrue="1">
      <formula>AND($A467&lt;&gt;"COMPOSICAO",$A467&lt;&gt;"INSUMO",$A467&lt;&gt;"")</formula>
    </cfRule>
    <cfRule type="expression" dxfId="2003" priority="2341" stopIfTrue="1">
      <formula>AND(OR($A467="COMPOSICAO",$A467="INSUMO",$A467&lt;&gt;""),$A467&lt;&gt;"")</formula>
    </cfRule>
  </conditionalFormatting>
  <conditionalFormatting sqref="F467">
    <cfRule type="expression" dxfId="2002" priority="2338" stopIfTrue="1">
      <formula>AND($A467&lt;&gt;"COMPOSICAO",$A467&lt;&gt;"INSUMO",$A467&lt;&gt;"")</formula>
    </cfRule>
    <cfRule type="expression" dxfId="2001" priority="2339" stopIfTrue="1">
      <formula>AND(OR($A467="COMPOSICAO",$A467="INSUMO",$A467&lt;&gt;""),$A467&lt;&gt;"")</formula>
    </cfRule>
  </conditionalFormatting>
  <conditionalFormatting sqref="F467">
    <cfRule type="expression" dxfId="2000" priority="2336" stopIfTrue="1">
      <formula>AND($A467&lt;&gt;"COMPOSICAO",$A467&lt;&gt;"INSUMO",$A467&lt;&gt;"")</formula>
    </cfRule>
    <cfRule type="expression" dxfId="1999" priority="2337" stopIfTrue="1">
      <formula>AND(OR($A467="COMPOSICAO",$A467="INSUMO",$A467&lt;&gt;""),$A467&lt;&gt;"")</formula>
    </cfRule>
  </conditionalFormatting>
  <conditionalFormatting sqref="F467">
    <cfRule type="expression" dxfId="1998" priority="2334" stopIfTrue="1">
      <formula>AND($A467&lt;&gt;"COMPOSICAO",$A467&lt;&gt;"INSUMO",$A467&lt;&gt;"")</formula>
    </cfRule>
    <cfRule type="expression" dxfId="1997" priority="2335" stopIfTrue="1">
      <formula>AND(OR($A467="COMPOSICAO",$A467="INSUMO",$A467&lt;&gt;""),$A467&lt;&gt;"")</formula>
    </cfRule>
  </conditionalFormatting>
  <conditionalFormatting sqref="F467">
    <cfRule type="expression" dxfId="1996" priority="2332" stopIfTrue="1">
      <formula>AND($A467&lt;&gt;"COMPOSICAO",$A467&lt;&gt;"INSUMO",$A467&lt;&gt;"")</formula>
    </cfRule>
    <cfRule type="expression" dxfId="1995" priority="2333" stopIfTrue="1">
      <formula>AND(OR($A467="COMPOSICAO",$A467="INSUMO",$A467&lt;&gt;""),$A467&lt;&gt;"")</formula>
    </cfRule>
  </conditionalFormatting>
  <conditionalFormatting sqref="F467">
    <cfRule type="expression" dxfId="1994" priority="2330" stopIfTrue="1">
      <formula>AND($A467&lt;&gt;"COMPOSICAO",$A467&lt;&gt;"INSUMO",$A467&lt;&gt;"")</formula>
    </cfRule>
    <cfRule type="expression" dxfId="1993" priority="2331" stopIfTrue="1">
      <formula>AND(OR($A467="COMPOSICAO",$A467="INSUMO",$A467&lt;&gt;""),$A467&lt;&gt;"")</formula>
    </cfRule>
  </conditionalFormatting>
  <conditionalFormatting sqref="F467">
    <cfRule type="expression" dxfId="1992" priority="2328" stopIfTrue="1">
      <formula>AND($A467&lt;&gt;"COMPOSICAO",$A467&lt;&gt;"INSUMO",$A467&lt;&gt;"")</formula>
    </cfRule>
    <cfRule type="expression" dxfId="1991" priority="2329" stopIfTrue="1">
      <formula>AND(OR($A467="COMPOSICAO",$A467="INSUMO",$A467&lt;&gt;""),$A467&lt;&gt;"")</formula>
    </cfRule>
  </conditionalFormatting>
  <conditionalFormatting sqref="F467">
    <cfRule type="expression" dxfId="1990" priority="2326" stopIfTrue="1">
      <formula>AND($A467&lt;&gt;"COMPOSICAO",$A467&lt;&gt;"INSUMO",$A467&lt;&gt;"")</formula>
    </cfRule>
    <cfRule type="expression" dxfId="1989" priority="2327" stopIfTrue="1">
      <formula>AND(OR($A467="COMPOSICAO",$A467="INSUMO",$A467&lt;&gt;""),$A467&lt;&gt;"")</formula>
    </cfRule>
  </conditionalFormatting>
  <conditionalFormatting sqref="F467">
    <cfRule type="expression" dxfId="1988" priority="2324" stopIfTrue="1">
      <formula>AND($A467&lt;&gt;"COMPOSICAO",$A467&lt;&gt;"INSUMO",$A467&lt;&gt;"")</formula>
    </cfRule>
    <cfRule type="expression" dxfId="1987" priority="2325" stopIfTrue="1">
      <formula>AND(OR($A467="COMPOSICAO",$A467="INSUMO",$A467&lt;&gt;""),$A467&lt;&gt;"")</formula>
    </cfRule>
  </conditionalFormatting>
  <conditionalFormatting sqref="F467">
    <cfRule type="expression" dxfId="1986" priority="2322" stopIfTrue="1">
      <formula>AND($A467&lt;&gt;"COMPOSICAO",$A467&lt;&gt;"INSUMO",$A467&lt;&gt;"")</formula>
    </cfRule>
    <cfRule type="expression" dxfId="1985" priority="2323" stopIfTrue="1">
      <formula>AND(OR($A467="COMPOSICAO",$A467="INSUMO",$A467&lt;&gt;""),$A467&lt;&gt;"")</formula>
    </cfRule>
  </conditionalFormatting>
  <conditionalFormatting sqref="F467">
    <cfRule type="expression" dxfId="1984" priority="2320" stopIfTrue="1">
      <formula>AND($A467&lt;&gt;"COMPOSICAO",$A467&lt;&gt;"INSUMO",$A467&lt;&gt;"")</formula>
    </cfRule>
    <cfRule type="expression" dxfId="1983" priority="2321" stopIfTrue="1">
      <formula>AND(OR($A467="COMPOSICAO",$A467="INSUMO",$A467&lt;&gt;""),$A467&lt;&gt;"")</formula>
    </cfRule>
  </conditionalFormatting>
  <conditionalFormatting sqref="F468">
    <cfRule type="expression" dxfId="1982" priority="2318" stopIfTrue="1">
      <formula>AND($A468&lt;&gt;"COMPOSICAO",$A468&lt;&gt;"INSUMO",$A468&lt;&gt;"")</formula>
    </cfRule>
    <cfRule type="expression" dxfId="1981" priority="2319" stopIfTrue="1">
      <formula>AND(OR($A468="COMPOSICAO",$A468="INSUMO",$A468&lt;&gt;""),$A468&lt;&gt;"")</formula>
    </cfRule>
  </conditionalFormatting>
  <conditionalFormatting sqref="F468">
    <cfRule type="expression" dxfId="1980" priority="2316" stopIfTrue="1">
      <formula>AND($A468&lt;&gt;"COMPOSICAO",$A468&lt;&gt;"INSUMO",$A468&lt;&gt;"")</formula>
    </cfRule>
    <cfRule type="expression" dxfId="1979" priority="2317" stopIfTrue="1">
      <formula>AND(OR($A468="COMPOSICAO",$A468="INSUMO",$A468&lt;&gt;""),$A468&lt;&gt;"")</formula>
    </cfRule>
  </conditionalFormatting>
  <conditionalFormatting sqref="F468">
    <cfRule type="expression" dxfId="1978" priority="2314" stopIfTrue="1">
      <formula>AND($A468&lt;&gt;"COMPOSICAO",$A468&lt;&gt;"INSUMO",$A468&lt;&gt;"")</formula>
    </cfRule>
    <cfRule type="expression" dxfId="1977" priority="2315" stopIfTrue="1">
      <formula>AND(OR($A468="COMPOSICAO",$A468="INSUMO",$A468&lt;&gt;""),$A468&lt;&gt;"")</formula>
    </cfRule>
  </conditionalFormatting>
  <conditionalFormatting sqref="F468">
    <cfRule type="expression" dxfId="1976" priority="2312" stopIfTrue="1">
      <formula>AND($A468&lt;&gt;"COMPOSICAO",$A468&lt;&gt;"INSUMO",$A468&lt;&gt;"")</formula>
    </cfRule>
    <cfRule type="expression" dxfId="1975" priority="2313" stopIfTrue="1">
      <formula>AND(OR($A468="COMPOSICAO",$A468="INSUMO",$A468&lt;&gt;""),$A468&lt;&gt;"")</formula>
    </cfRule>
  </conditionalFormatting>
  <conditionalFormatting sqref="F468">
    <cfRule type="expression" dxfId="1974" priority="2310" stopIfTrue="1">
      <formula>AND($A468&lt;&gt;"COMPOSICAO",$A468&lt;&gt;"INSUMO",$A468&lt;&gt;"")</formula>
    </cfRule>
    <cfRule type="expression" dxfId="1973" priority="2311" stopIfTrue="1">
      <formula>AND(OR($A468="COMPOSICAO",$A468="INSUMO",$A468&lt;&gt;""),$A468&lt;&gt;"")</formula>
    </cfRule>
  </conditionalFormatting>
  <conditionalFormatting sqref="F468">
    <cfRule type="expression" dxfId="1972" priority="2308" stopIfTrue="1">
      <formula>AND($A468&lt;&gt;"COMPOSICAO",$A468&lt;&gt;"INSUMO",$A468&lt;&gt;"")</formula>
    </cfRule>
    <cfRule type="expression" dxfId="1971" priority="2309" stopIfTrue="1">
      <formula>AND(OR($A468="COMPOSICAO",$A468="INSUMO",$A468&lt;&gt;""),$A468&lt;&gt;"")</formula>
    </cfRule>
  </conditionalFormatting>
  <conditionalFormatting sqref="F468">
    <cfRule type="expression" dxfId="1970" priority="2306" stopIfTrue="1">
      <formula>AND($A468&lt;&gt;"COMPOSICAO",$A468&lt;&gt;"INSUMO",$A468&lt;&gt;"")</formula>
    </cfRule>
    <cfRule type="expression" dxfId="1969" priority="2307" stopIfTrue="1">
      <formula>AND(OR($A468="COMPOSICAO",$A468="INSUMO",$A468&lt;&gt;""),$A468&lt;&gt;"")</formula>
    </cfRule>
  </conditionalFormatting>
  <conditionalFormatting sqref="F468">
    <cfRule type="expression" dxfId="1968" priority="2304" stopIfTrue="1">
      <formula>AND($A468&lt;&gt;"COMPOSICAO",$A468&lt;&gt;"INSUMO",$A468&lt;&gt;"")</formula>
    </cfRule>
    <cfRule type="expression" dxfId="1967" priority="2305" stopIfTrue="1">
      <formula>AND(OR($A468="COMPOSICAO",$A468="INSUMO",$A468&lt;&gt;""),$A468&lt;&gt;"")</formula>
    </cfRule>
  </conditionalFormatting>
  <conditionalFormatting sqref="F468">
    <cfRule type="expression" dxfId="1966" priority="2302" stopIfTrue="1">
      <formula>AND($A468&lt;&gt;"COMPOSICAO",$A468&lt;&gt;"INSUMO",$A468&lt;&gt;"")</formula>
    </cfRule>
    <cfRule type="expression" dxfId="1965" priority="2303" stopIfTrue="1">
      <formula>AND(OR($A468="COMPOSICAO",$A468="INSUMO",$A468&lt;&gt;""),$A468&lt;&gt;"")</formula>
    </cfRule>
  </conditionalFormatting>
  <conditionalFormatting sqref="F468">
    <cfRule type="expression" dxfId="1964" priority="2300" stopIfTrue="1">
      <formula>AND($A468&lt;&gt;"COMPOSICAO",$A468&lt;&gt;"INSUMO",$A468&lt;&gt;"")</formula>
    </cfRule>
    <cfRule type="expression" dxfId="1963" priority="2301" stopIfTrue="1">
      <formula>AND(OR($A468="COMPOSICAO",$A468="INSUMO",$A468&lt;&gt;""),$A468&lt;&gt;"")</formula>
    </cfRule>
  </conditionalFormatting>
  <conditionalFormatting sqref="F468">
    <cfRule type="expression" dxfId="1962" priority="2298" stopIfTrue="1">
      <formula>AND($A468&lt;&gt;"COMPOSICAO",$A468&lt;&gt;"INSUMO",$A468&lt;&gt;"")</formula>
    </cfRule>
    <cfRule type="expression" dxfId="1961" priority="2299" stopIfTrue="1">
      <formula>AND(OR($A468="COMPOSICAO",$A468="INSUMO",$A468&lt;&gt;""),$A468&lt;&gt;"")</formula>
    </cfRule>
  </conditionalFormatting>
  <conditionalFormatting sqref="F468">
    <cfRule type="expression" dxfId="1960" priority="2296" stopIfTrue="1">
      <formula>AND($A468&lt;&gt;"COMPOSICAO",$A468&lt;&gt;"INSUMO",$A468&lt;&gt;"")</formula>
    </cfRule>
    <cfRule type="expression" dxfId="1959" priority="2297" stopIfTrue="1">
      <formula>AND(OR($A468="COMPOSICAO",$A468="INSUMO",$A468&lt;&gt;""),$A468&lt;&gt;"")</formula>
    </cfRule>
  </conditionalFormatting>
  <conditionalFormatting sqref="F468">
    <cfRule type="expression" dxfId="1958" priority="2294" stopIfTrue="1">
      <formula>AND($A468&lt;&gt;"COMPOSICAO",$A468&lt;&gt;"INSUMO",$A468&lt;&gt;"")</formula>
    </cfRule>
    <cfRule type="expression" dxfId="1957" priority="2295" stopIfTrue="1">
      <formula>AND(OR($A468="COMPOSICAO",$A468="INSUMO",$A468&lt;&gt;""),$A468&lt;&gt;"")</formula>
    </cfRule>
  </conditionalFormatting>
  <conditionalFormatting sqref="F468">
    <cfRule type="expression" dxfId="1956" priority="2292" stopIfTrue="1">
      <formula>AND($A468&lt;&gt;"COMPOSICAO",$A468&lt;&gt;"INSUMO",$A468&lt;&gt;"")</formula>
    </cfRule>
    <cfRule type="expression" dxfId="1955" priority="2293" stopIfTrue="1">
      <formula>AND(OR($A468="COMPOSICAO",$A468="INSUMO",$A468&lt;&gt;""),$A468&lt;&gt;"")</formula>
    </cfRule>
  </conditionalFormatting>
  <conditionalFormatting sqref="F468">
    <cfRule type="expression" dxfId="1954" priority="2290" stopIfTrue="1">
      <formula>AND($A468&lt;&gt;"COMPOSICAO",$A468&lt;&gt;"INSUMO",$A468&lt;&gt;"")</formula>
    </cfRule>
    <cfRule type="expression" dxfId="1953" priority="2291" stopIfTrue="1">
      <formula>AND(OR($A468="COMPOSICAO",$A468="INSUMO",$A468&lt;&gt;""),$A468&lt;&gt;"")</formula>
    </cfRule>
  </conditionalFormatting>
  <conditionalFormatting sqref="F468">
    <cfRule type="expression" dxfId="1952" priority="2288" stopIfTrue="1">
      <formula>AND($A468&lt;&gt;"COMPOSICAO",$A468&lt;&gt;"INSUMO",$A468&lt;&gt;"")</formula>
    </cfRule>
    <cfRule type="expression" dxfId="1951" priority="2289" stopIfTrue="1">
      <formula>AND(OR($A468="COMPOSICAO",$A468="INSUMO",$A468&lt;&gt;""),$A468&lt;&gt;"")</formula>
    </cfRule>
  </conditionalFormatting>
  <conditionalFormatting sqref="F468">
    <cfRule type="expression" dxfId="1950" priority="2286" stopIfTrue="1">
      <formula>AND($A468&lt;&gt;"COMPOSICAO",$A468&lt;&gt;"INSUMO",$A468&lt;&gt;"")</formula>
    </cfRule>
    <cfRule type="expression" dxfId="1949" priority="2287" stopIfTrue="1">
      <formula>AND(OR($A468="COMPOSICAO",$A468="INSUMO",$A468&lt;&gt;""),$A468&lt;&gt;"")</formula>
    </cfRule>
  </conditionalFormatting>
  <conditionalFormatting sqref="F468">
    <cfRule type="expression" dxfId="1948" priority="2284" stopIfTrue="1">
      <formula>AND($A468&lt;&gt;"COMPOSICAO",$A468&lt;&gt;"INSUMO",$A468&lt;&gt;"")</formula>
    </cfRule>
    <cfRule type="expression" dxfId="1947" priority="2285" stopIfTrue="1">
      <formula>AND(OR($A468="COMPOSICAO",$A468="INSUMO",$A468&lt;&gt;""),$A468&lt;&gt;"")</formula>
    </cfRule>
  </conditionalFormatting>
  <conditionalFormatting sqref="F468">
    <cfRule type="expression" dxfId="1946" priority="2282" stopIfTrue="1">
      <formula>AND($A468&lt;&gt;"COMPOSICAO",$A468&lt;&gt;"INSUMO",$A468&lt;&gt;"")</formula>
    </cfRule>
    <cfRule type="expression" dxfId="1945" priority="2283" stopIfTrue="1">
      <formula>AND(OR($A468="COMPOSICAO",$A468="INSUMO",$A468&lt;&gt;""),$A468&lt;&gt;"")</formula>
    </cfRule>
  </conditionalFormatting>
  <conditionalFormatting sqref="F468">
    <cfRule type="expression" dxfId="1944" priority="2280" stopIfTrue="1">
      <formula>AND($A468&lt;&gt;"COMPOSICAO",$A468&lt;&gt;"INSUMO",$A468&lt;&gt;"")</formula>
    </cfRule>
    <cfRule type="expression" dxfId="1943" priority="2281" stopIfTrue="1">
      <formula>AND(OR($A468="COMPOSICAO",$A468="INSUMO",$A468&lt;&gt;""),$A468&lt;&gt;"")</formula>
    </cfRule>
  </conditionalFormatting>
  <conditionalFormatting sqref="F469">
    <cfRule type="expression" dxfId="1942" priority="2278" stopIfTrue="1">
      <formula>AND($A469&lt;&gt;"COMPOSICAO",$A469&lt;&gt;"INSUMO",$A469&lt;&gt;"")</formula>
    </cfRule>
    <cfRule type="expression" dxfId="1941" priority="2279" stopIfTrue="1">
      <formula>AND(OR($A469="COMPOSICAO",$A469="INSUMO",$A469&lt;&gt;""),$A469&lt;&gt;"")</formula>
    </cfRule>
  </conditionalFormatting>
  <conditionalFormatting sqref="F469">
    <cfRule type="expression" dxfId="1940" priority="2276" stopIfTrue="1">
      <formula>AND($A469&lt;&gt;"COMPOSICAO",$A469&lt;&gt;"INSUMO",$A469&lt;&gt;"")</formula>
    </cfRule>
    <cfRule type="expression" dxfId="1939" priority="2277" stopIfTrue="1">
      <formula>AND(OR($A469="COMPOSICAO",$A469="INSUMO",$A469&lt;&gt;""),$A469&lt;&gt;"")</formula>
    </cfRule>
  </conditionalFormatting>
  <conditionalFormatting sqref="F469">
    <cfRule type="expression" dxfId="1938" priority="2274" stopIfTrue="1">
      <formula>AND($A469&lt;&gt;"COMPOSICAO",$A469&lt;&gt;"INSUMO",$A469&lt;&gt;"")</formula>
    </cfRule>
    <cfRule type="expression" dxfId="1937" priority="2275" stopIfTrue="1">
      <formula>AND(OR($A469="COMPOSICAO",$A469="INSUMO",$A469&lt;&gt;""),$A469&lt;&gt;"")</formula>
    </cfRule>
  </conditionalFormatting>
  <conditionalFormatting sqref="F469">
    <cfRule type="expression" dxfId="1936" priority="2272" stopIfTrue="1">
      <formula>AND($A469&lt;&gt;"COMPOSICAO",$A469&lt;&gt;"INSUMO",$A469&lt;&gt;"")</formula>
    </cfRule>
    <cfRule type="expression" dxfId="1935" priority="2273" stopIfTrue="1">
      <formula>AND(OR($A469="COMPOSICAO",$A469="INSUMO",$A469&lt;&gt;""),$A469&lt;&gt;"")</formula>
    </cfRule>
  </conditionalFormatting>
  <conditionalFormatting sqref="F469">
    <cfRule type="expression" dxfId="1934" priority="2270" stopIfTrue="1">
      <formula>AND($A469&lt;&gt;"COMPOSICAO",$A469&lt;&gt;"INSUMO",$A469&lt;&gt;"")</formula>
    </cfRule>
    <cfRule type="expression" dxfId="1933" priority="2271" stopIfTrue="1">
      <formula>AND(OR($A469="COMPOSICAO",$A469="INSUMO",$A469&lt;&gt;""),$A469&lt;&gt;"")</formula>
    </cfRule>
  </conditionalFormatting>
  <conditionalFormatting sqref="F469">
    <cfRule type="expression" dxfId="1932" priority="2268" stopIfTrue="1">
      <formula>AND($A469&lt;&gt;"COMPOSICAO",$A469&lt;&gt;"INSUMO",$A469&lt;&gt;"")</formula>
    </cfRule>
    <cfRule type="expression" dxfId="1931" priority="2269" stopIfTrue="1">
      <formula>AND(OR($A469="COMPOSICAO",$A469="INSUMO",$A469&lt;&gt;""),$A469&lt;&gt;"")</formula>
    </cfRule>
  </conditionalFormatting>
  <conditionalFormatting sqref="F469">
    <cfRule type="expression" dxfId="1930" priority="2266" stopIfTrue="1">
      <formula>AND($A469&lt;&gt;"COMPOSICAO",$A469&lt;&gt;"INSUMO",$A469&lt;&gt;"")</formula>
    </cfRule>
    <cfRule type="expression" dxfId="1929" priority="2267" stopIfTrue="1">
      <formula>AND(OR($A469="COMPOSICAO",$A469="INSUMO",$A469&lt;&gt;""),$A469&lt;&gt;"")</formula>
    </cfRule>
  </conditionalFormatting>
  <conditionalFormatting sqref="F469">
    <cfRule type="expression" dxfId="1928" priority="2264" stopIfTrue="1">
      <formula>AND($A469&lt;&gt;"COMPOSICAO",$A469&lt;&gt;"INSUMO",$A469&lt;&gt;"")</formula>
    </cfRule>
    <cfRule type="expression" dxfId="1927" priority="2265" stopIfTrue="1">
      <formula>AND(OR($A469="COMPOSICAO",$A469="INSUMO",$A469&lt;&gt;""),$A469&lt;&gt;"")</formula>
    </cfRule>
  </conditionalFormatting>
  <conditionalFormatting sqref="F469">
    <cfRule type="expression" dxfId="1926" priority="2262" stopIfTrue="1">
      <formula>AND($A469&lt;&gt;"COMPOSICAO",$A469&lt;&gt;"INSUMO",$A469&lt;&gt;"")</formula>
    </cfRule>
    <cfRule type="expression" dxfId="1925" priority="2263" stopIfTrue="1">
      <formula>AND(OR($A469="COMPOSICAO",$A469="INSUMO",$A469&lt;&gt;""),$A469&lt;&gt;"")</formula>
    </cfRule>
  </conditionalFormatting>
  <conditionalFormatting sqref="F469">
    <cfRule type="expression" dxfId="1924" priority="2260" stopIfTrue="1">
      <formula>AND($A469&lt;&gt;"COMPOSICAO",$A469&lt;&gt;"INSUMO",$A469&lt;&gt;"")</formula>
    </cfRule>
    <cfRule type="expression" dxfId="1923" priority="2261" stopIfTrue="1">
      <formula>AND(OR($A469="COMPOSICAO",$A469="INSUMO",$A469&lt;&gt;""),$A469&lt;&gt;"")</formula>
    </cfRule>
  </conditionalFormatting>
  <conditionalFormatting sqref="F469">
    <cfRule type="expression" dxfId="1922" priority="2258" stopIfTrue="1">
      <formula>AND($A469&lt;&gt;"COMPOSICAO",$A469&lt;&gt;"INSUMO",$A469&lt;&gt;"")</formula>
    </cfRule>
    <cfRule type="expression" dxfId="1921" priority="2259" stopIfTrue="1">
      <formula>AND(OR($A469="COMPOSICAO",$A469="INSUMO",$A469&lt;&gt;""),$A469&lt;&gt;"")</formula>
    </cfRule>
  </conditionalFormatting>
  <conditionalFormatting sqref="F469">
    <cfRule type="expression" dxfId="1920" priority="2256" stopIfTrue="1">
      <formula>AND($A469&lt;&gt;"COMPOSICAO",$A469&lt;&gt;"INSUMO",$A469&lt;&gt;"")</formula>
    </cfRule>
    <cfRule type="expression" dxfId="1919" priority="2257" stopIfTrue="1">
      <formula>AND(OR($A469="COMPOSICAO",$A469="INSUMO",$A469&lt;&gt;""),$A469&lt;&gt;"")</formula>
    </cfRule>
  </conditionalFormatting>
  <conditionalFormatting sqref="F469">
    <cfRule type="expression" dxfId="1918" priority="2254" stopIfTrue="1">
      <formula>AND($A469&lt;&gt;"COMPOSICAO",$A469&lt;&gt;"INSUMO",$A469&lt;&gt;"")</formula>
    </cfRule>
    <cfRule type="expression" dxfId="1917" priority="2255" stopIfTrue="1">
      <formula>AND(OR($A469="COMPOSICAO",$A469="INSUMO",$A469&lt;&gt;""),$A469&lt;&gt;"")</formula>
    </cfRule>
  </conditionalFormatting>
  <conditionalFormatting sqref="F469">
    <cfRule type="expression" dxfId="1916" priority="2252" stopIfTrue="1">
      <formula>AND($A469&lt;&gt;"COMPOSICAO",$A469&lt;&gt;"INSUMO",$A469&lt;&gt;"")</formula>
    </cfRule>
    <cfRule type="expression" dxfId="1915" priority="2253" stopIfTrue="1">
      <formula>AND(OR($A469="COMPOSICAO",$A469="INSUMO",$A469&lt;&gt;""),$A469&lt;&gt;"")</formula>
    </cfRule>
  </conditionalFormatting>
  <conditionalFormatting sqref="F469">
    <cfRule type="expression" dxfId="1914" priority="2250" stopIfTrue="1">
      <formula>AND($A469&lt;&gt;"COMPOSICAO",$A469&lt;&gt;"INSUMO",$A469&lt;&gt;"")</formula>
    </cfRule>
    <cfRule type="expression" dxfId="1913" priority="2251" stopIfTrue="1">
      <formula>AND(OR($A469="COMPOSICAO",$A469="INSUMO",$A469&lt;&gt;""),$A469&lt;&gt;"")</formula>
    </cfRule>
  </conditionalFormatting>
  <conditionalFormatting sqref="F469">
    <cfRule type="expression" dxfId="1912" priority="2248" stopIfTrue="1">
      <formula>AND($A469&lt;&gt;"COMPOSICAO",$A469&lt;&gt;"INSUMO",$A469&lt;&gt;"")</formula>
    </cfRule>
    <cfRule type="expression" dxfId="1911" priority="2249" stopIfTrue="1">
      <formula>AND(OR($A469="COMPOSICAO",$A469="INSUMO",$A469&lt;&gt;""),$A469&lt;&gt;"")</formula>
    </cfRule>
  </conditionalFormatting>
  <conditionalFormatting sqref="F469">
    <cfRule type="expression" dxfId="1910" priority="2246" stopIfTrue="1">
      <formula>AND($A469&lt;&gt;"COMPOSICAO",$A469&lt;&gt;"INSUMO",$A469&lt;&gt;"")</formula>
    </cfRule>
    <cfRule type="expression" dxfId="1909" priority="2247" stopIfTrue="1">
      <formula>AND(OR($A469="COMPOSICAO",$A469="INSUMO",$A469&lt;&gt;""),$A469&lt;&gt;"")</formula>
    </cfRule>
  </conditionalFormatting>
  <conditionalFormatting sqref="F469">
    <cfRule type="expression" dxfId="1908" priority="2244" stopIfTrue="1">
      <formula>AND($A469&lt;&gt;"COMPOSICAO",$A469&lt;&gt;"INSUMO",$A469&lt;&gt;"")</formula>
    </cfRule>
    <cfRule type="expression" dxfId="1907" priority="2245" stopIfTrue="1">
      <formula>AND(OR($A469="COMPOSICAO",$A469="INSUMO",$A469&lt;&gt;""),$A469&lt;&gt;"")</formula>
    </cfRule>
  </conditionalFormatting>
  <conditionalFormatting sqref="F469">
    <cfRule type="expression" dxfId="1906" priority="2242" stopIfTrue="1">
      <formula>AND($A469&lt;&gt;"COMPOSICAO",$A469&lt;&gt;"INSUMO",$A469&lt;&gt;"")</formula>
    </cfRule>
    <cfRule type="expression" dxfId="1905" priority="2243" stopIfTrue="1">
      <formula>AND(OR($A469="COMPOSICAO",$A469="INSUMO",$A469&lt;&gt;""),$A469&lt;&gt;"")</formula>
    </cfRule>
  </conditionalFormatting>
  <conditionalFormatting sqref="F469">
    <cfRule type="expression" dxfId="1904" priority="2240" stopIfTrue="1">
      <formula>AND($A469&lt;&gt;"COMPOSICAO",$A469&lt;&gt;"INSUMO",$A469&lt;&gt;"")</formula>
    </cfRule>
    <cfRule type="expression" dxfId="1903" priority="2241" stopIfTrue="1">
      <formula>AND(OR($A469="COMPOSICAO",$A469="INSUMO",$A469&lt;&gt;""),$A469&lt;&gt;"")</formula>
    </cfRule>
  </conditionalFormatting>
  <conditionalFormatting sqref="F471">
    <cfRule type="expression" dxfId="1902" priority="2238" stopIfTrue="1">
      <formula>AND($A471&lt;&gt;"COMPOSICAO",$A471&lt;&gt;"INSUMO",$A471&lt;&gt;"")</formula>
    </cfRule>
    <cfRule type="expression" dxfId="1901" priority="2239" stopIfTrue="1">
      <formula>AND(OR($A471="COMPOSICAO",$A471="INSUMO",$A471&lt;&gt;""),$A471&lt;&gt;"")</formula>
    </cfRule>
  </conditionalFormatting>
  <conditionalFormatting sqref="F471">
    <cfRule type="expression" dxfId="1900" priority="2236" stopIfTrue="1">
      <formula>AND($A471&lt;&gt;"COMPOSICAO",$A471&lt;&gt;"INSUMO",$A471&lt;&gt;"")</formula>
    </cfRule>
    <cfRule type="expression" dxfId="1899" priority="2237" stopIfTrue="1">
      <formula>AND(OR($A471="COMPOSICAO",$A471="INSUMO",$A471&lt;&gt;""),$A471&lt;&gt;"")</formula>
    </cfRule>
  </conditionalFormatting>
  <conditionalFormatting sqref="F471">
    <cfRule type="expression" dxfId="1898" priority="2234" stopIfTrue="1">
      <formula>AND($A471&lt;&gt;"COMPOSICAO",$A471&lt;&gt;"INSUMO",$A471&lt;&gt;"")</formula>
    </cfRule>
    <cfRule type="expression" dxfId="1897" priority="2235" stopIfTrue="1">
      <formula>AND(OR($A471="COMPOSICAO",$A471="INSUMO",$A471&lt;&gt;""),$A471&lt;&gt;"")</formula>
    </cfRule>
  </conditionalFormatting>
  <conditionalFormatting sqref="F471">
    <cfRule type="expression" dxfId="1896" priority="2232" stopIfTrue="1">
      <formula>AND($A471&lt;&gt;"COMPOSICAO",$A471&lt;&gt;"INSUMO",$A471&lt;&gt;"")</formula>
    </cfRule>
    <cfRule type="expression" dxfId="1895" priority="2233" stopIfTrue="1">
      <formula>AND(OR($A471="COMPOSICAO",$A471="INSUMO",$A471&lt;&gt;""),$A471&lt;&gt;"")</formula>
    </cfRule>
  </conditionalFormatting>
  <conditionalFormatting sqref="F471">
    <cfRule type="expression" dxfId="1894" priority="2230" stopIfTrue="1">
      <formula>AND($A471&lt;&gt;"COMPOSICAO",$A471&lt;&gt;"INSUMO",$A471&lt;&gt;"")</formula>
    </cfRule>
    <cfRule type="expression" dxfId="1893" priority="2231" stopIfTrue="1">
      <formula>AND(OR($A471="COMPOSICAO",$A471="INSUMO",$A471&lt;&gt;""),$A471&lt;&gt;"")</formula>
    </cfRule>
  </conditionalFormatting>
  <conditionalFormatting sqref="F471">
    <cfRule type="expression" dxfId="1892" priority="2228" stopIfTrue="1">
      <formula>AND($A471&lt;&gt;"COMPOSICAO",$A471&lt;&gt;"INSUMO",$A471&lt;&gt;"")</formula>
    </cfRule>
    <cfRule type="expression" dxfId="1891" priority="2229" stopIfTrue="1">
      <formula>AND(OR($A471="COMPOSICAO",$A471="INSUMO",$A471&lt;&gt;""),$A471&lt;&gt;"")</formula>
    </cfRule>
  </conditionalFormatting>
  <conditionalFormatting sqref="F471">
    <cfRule type="expression" dxfId="1890" priority="2226" stopIfTrue="1">
      <formula>AND($A471&lt;&gt;"COMPOSICAO",$A471&lt;&gt;"INSUMO",$A471&lt;&gt;"")</formula>
    </cfRule>
    <cfRule type="expression" dxfId="1889" priority="2227" stopIfTrue="1">
      <formula>AND(OR($A471="COMPOSICAO",$A471="INSUMO",$A471&lt;&gt;""),$A471&lt;&gt;"")</formula>
    </cfRule>
  </conditionalFormatting>
  <conditionalFormatting sqref="F471">
    <cfRule type="expression" dxfId="1888" priority="2224" stopIfTrue="1">
      <formula>AND($A471&lt;&gt;"COMPOSICAO",$A471&lt;&gt;"INSUMO",$A471&lt;&gt;"")</formula>
    </cfRule>
    <cfRule type="expression" dxfId="1887" priority="2225" stopIfTrue="1">
      <formula>AND(OR($A471="COMPOSICAO",$A471="INSUMO",$A471&lt;&gt;""),$A471&lt;&gt;"")</formula>
    </cfRule>
  </conditionalFormatting>
  <conditionalFormatting sqref="F471">
    <cfRule type="expression" dxfId="1886" priority="2222" stopIfTrue="1">
      <formula>AND($A471&lt;&gt;"COMPOSICAO",$A471&lt;&gt;"INSUMO",$A471&lt;&gt;"")</formula>
    </cfRule>
    <cfRule type="expression" dxfId="1885" priority="2223" stopIfTrue="1">
      <formula>AND(OR($A471="COMPOSICAO",$A471="INSUMO",$A471&lt;&gt;""),$A471&lt;&gt;"")</formula>
    </cfRule>
  </conditionalFormatting>
  <conditionalFormatting sqref="F471">
    <cfRule type="expression" dxfId="1884" priority="2220" stopIfTrue="1">
      <formula>AND($A471&lt;&gt;"COMPOSICAO",$A471&lt;&gt;"INSUMO",$A471&lt;&gt;"")</formula>
    </cfRule>
    <cfRule type="expression" dxfId="1883" priority="2221" stopIfTrue="1">
      <formula>AND(OR($A471="COMPOSICAO",$A471="INSUMO",$A471&lt;&gt;""),$A471&lt;&gt;"")</formula>
    </cfRule>
  </conditionalFormatting>
  <conditionalFormatting sqref="F471">
    <cfRule type="expression" dxfId="1882" priority="2218" stopIfTrue="1">
      <formula>AND($A471&lt;&gt;"COMPOSICAO",$A471&lt;&gt;"INSUMO",$A471&lt;&gt;"")</formula>
    </cfRule>
    <cfRule type="expression" dxfId="1881" priority="2219" stopIfTrue="1">
      <formula>AND(OR($A471="COMPOSICAO",$A471="INSUMO",$A471&lt;&gt;""),$A471&lt;&gt;"")</formula>
    </cfRule>
  </conditionalFormatting>
  <conditionalFormatting sqref="F471">
    <cfRule type="expression" dxfId="1880" priority="2216" stopIfTrue="1">
      <formula>AND($A471&lt;&gt;"COMPOSICAO",$A471&lt;&gt;"INSUMO",$A471&lt;&gt;"")</formula>
    </cfRule>
    <cfRule type="expression" dxfId="1879" priority="2217" stopIfTrue="1">
      <formula>AND(OR($A471="COMPOSICAO",$A471="INSUMO",$A471&lt;&gt;""),$A471&lt;&gt;"")</formula>
    </cfRule>
  </conditionalFormatting>
  <conditionalFormatting sqref="F471">
    <cfRule type="expression" dxfId="1878" priority="2214" stopIfTrue="1">
      <formula>AND($A471&lt;&gt;"COMPOSICAO",$A471&lt;&gt;"INSUMO",$A471&lt;&gt;"")</formula>
    </cfRule>
    <cfRule type="expression" dxfId="1877" priority="2215" stopIfTrue="1">
      <formula>AND(OR($A471="COMPOSICAO",$A471="INSUMO",$A471&lt;&gt;""),$A471&lt;&gt;"")</formula>
    </cfRule>
  </conditionalFormatting>
  <conditionalFormatting sqref="F471">
    <cfRule type="expression" dxfId="1876" priority="2212" stopIfTrue="1">
      <formula>AND($A471&lt;&gt;"COMPOSICAO",$A471&lt;&gt;"INSUMO",$A471&lt;&gt;"")</formula>
    </cfRule>
    <cfRule type="expression" dxfId="1875" priority="2213" stopIfTrue="1">
      <formula>AND(OR($A471="COMPOSICAO",$A471="INSUMO",$A471&lt;&gt;""),$A471&lt;&gt;"")</formula>
    </cfRule>
  </conditionalFormatting>
  <conditionalFormatting sqref="F471">
    <cfRule type="expression" dxfId="1874" priority="2210" stopIfTrue="1">
      <formula>AND($A471&lt;&gt;"COMPOSICAO",$A471&lt;&gt;"INSUMO",$A471&lt;&gt;"")</formula>
    </cfRule>
    <cfRule type="expression" dxfId="1873" priority="2211" stopIfTrue="1">
      <formula>AND(OR($A471="COMPOSICAO",$A471="INSUMO",$A471&lt;&gt;""),$A471&lt;&gt;"")</formula>
    </cfRule>
  </conditionalFormatting>
  <conditionalFormatting sqref="F471">
    <cfRule type="expression" dxfId="1872" priority="2208" stopIfTrue="1">
      <formula>AND($A471&lt;&gt;"COMPOSICAO",$A471&lt;&gt;"INSUMO",$A471&lt;&gt;"")</formula>
    </cfRule>
    <cfRule type="expression" dxfId="1871" priority="2209" stopIfTrue="1">
      <formula>AND(OR($A471="COMPOSICAO",$A471="INSUMO",$A471&lt;&gt;""),$A471&lt;&gt;"")</formula>
    </cfRule>
  </conditionalFormatting>
  <conditionalFormatting sqref="F471">
    <cfRule type="expression" dxfId="1870" priority="2206" stopIfTrue="1">
      <formula>AND($A471&lt;&gt;"COMPOSICAO",$A471&lt;&gt;"INSUMO",$A471&lt;&gt;"")</formula>
    </cfRule>
    <cfRule type="expression" dxfId="1869" priority="2207" stopIfTrue="1">
      <formula>AND(OR($A471="COMPOSICAO",$A471="INSUMO",$A471&lt;&gt;""),$A471&lt;&gt;"")</formula>
    </cfRule>
  </conditionalFormatting>
  <conditionalFormatting sqref="F471">
    <cfRule type="expression" dxfId="1868" priority="2204" stopIfTrue="1">
      <formula>AND($A471&lt;&gt;"COMPOSICAO",$A471&lt;&gt;"INSUMO",$A471&lt;&gt;"")</formula>
    </cfRule>
    <cfRule type="expression" dxfId="1867" priority="2205" stopIfTrue="1">
      <formula>AND(OR($A471="COMPOSICAO",$A471="INSUMO",$A471&lt;&gt;""),$A471&lt;&gt;"")</formula>
    </cfRule>
  </conditionalFormatting>
  <conditionalFormatting sqref="F471">
    <cfRule type="expression" dxfId="1866" priority="2202" stopIfTrue="1">
      <formula>AND($A471&lt;&gt;"COMPOSICAO",$A471&lt;&gt;"INSUMO",$A471&lt;&gt;"")</formula>
    </cfRule>
    <cfRule type="expression" dxfId="1865" priority="2203" stopIfTrue="1">
      <formula>AND(OR($A471="COMPOSICAO",$A471="INSUMO",$A471&lt;&gt;""),$A471&lt;&gt;"")</formula>
    </cfRule>
  </conditionalFormatting>
  <conditionalFormatting sqref="F471">
    <cfRule type="expression" dxfId="1864" priority="2200" stopIfTrue="1">
      <formula>AND($A471&lt;&gt;"COMPOSICAO",$A471&lt;&gt;"INSUMO",$A471&lt;&gt;"")</formula>
    </cfRule>
    <cfRule type="expression" dxfId="1863" priority="2201" stopIfTrue="1">
      <formula>AND(OR($A471="COMPOSICAO",$A471="INSUMO",$A471&lt;&gt;""),$A471&lt;&gt;"")</formula>
    </cfRule>
  </conditionalFormatting>
  <conditionalFormatting sqref="F470">
    <cfRule type="expression" dxfId="1862" priority="2198" stopIfTrue="1">
      <formula>AND($A470&lt;&gt;"COMPOSICAO",$A470&lt;&gt;"INSUMO",$A470&lt;&gt;"")</formula>
    </cfRule>
    <cfRule type="expression" dxfId="1861" priority="2199" stopIfTrue="1">
      <formula>AND(OR($A470="COMPOSICAO",$A470="INSUMO",$A470&lt;&gt;""),$A470&lt;&gt;"")</formula>
    </cfRule>
  </conditionalFormatting>
  <conditionalFormatting sqref="F470">
    <cfRule type="expression" dxfId="1860" priority="2196" stopIfTrue="1">
      <formula>AND($A470&lt;&gt;"COMPOSICAO",$A470&lt;&gt;"INSUMO",$A470&lt;&gt;"")</formula>
    </cfRule>
    <cfRule type="expression" dxfId="1859" priority="2197" stopIfTrue="1">
      <formula>AND(OR($A470="COMPOSICAO",$A470="INSUMO",$A470&lt;&gt;""),$A470&lt;&gt;"")</formula>
    </cfRule>
  </conditionalFormatting>
  <conditionalFormatting sqref="F470">
    <cfRule type="expression" dxfId="1858" priority="2194" stopIfTrue="1">
      <formula>AND($A470&lt;&gt;"COMPOSICAO",$A470&lt;&gt;"INSUMO",$A470&lt;&gt;"")</formula>
    </cfRule>
    <cfRule type="expression" dxfId="1857" priority="2195" stopIfTrue="1">
      <formula>AND(OR($A470="COMPOSICAO",$A470="INSUMO",$A470&lt;&gt;""),$A470&lt;&gt;"")</formula>
    </cfRule>
  </conditionalFormatting>
  <conditionalFormatting sqref="F470">
    <cfRule type="expression" dxfId="1856" priority="2192" stopIfTrue="1">
      <formula>AND($A470&lt;&gt;"COMPOSICAO",$A470&lt;&gt;"INSUMO",$A470&lt;&gt;"")</formula>
    </cfRule>
    <cfRule type="expression" dxfId="1855" priority="2193" stopIfTrue="1">
      <formula>AND(OR($A470="COMPOSICAO",$A470="INSUMO",$A470&lt;&gt;""),$A470&lt;&gt;"")</formula>
    </cfRule>
  </conditionalFormatting>
  <conditionalFormatting sqref="F470">
    <cfRule type="expression" dxfId="1854" priority="2190" stopIfTrue="1">
      <formula>AND($A470&lt;&gt;"COMPOSICAO",$A470&lt;&gt;"INSUMO",$A470&lt;&gt;"")</formula>
    </cfRule>
    <cfRule type="expression" dxfId="1853" priority="2191" stopIfTrue="1">
      <formula>AND(OR($A470="COMPOSICAO",$A470="INSUMO",$A470&lt;&gt;""),$A470&lt;&gt;"")</formula>
    </cfRule>
  </conditionalFormatting>
  <conditionalFormatting sqref="F470">
    <cfRule type="expression" dxfId="1852" priority="2188" stopIfTrue="1">
      <formula>AND($A470&lt;&gt;"COMPOSICAO",$A470&lt;&gt;"INSUMO",$A470&lt;&gt;"")</formula>
    </cfRule>
    <cfRule type="expression" dxfId="1851" priority="2189" stopIfTrue="1">
      <formula>AND(OR($A470="COMPOSICAO",$A470="INSUMO",$A470&lt;&gt;""),$A470&lt;&gt;"")</formula>
    </cfRule>
  </conditionalFormatting>
  <conditionalFormatting sqref="F470">
    <cfRule type="expression" dxfId="1850" priority="2186" stopIfTrue="1">
      <formula>AND($A470&lt;&gt;"COMPOSICAO",$A470&lt;&gt;"INSUMO",$A470&lt;&gt;"")</formula>
    </cfRule>
    <cfRule type="expression" dxfId="1849" priority="2187" stopIfTrue="1">
      <formula>AND(OR($A470="COMPOSICAO",$A470="INSUMO",$A470&lt;&gt;""),$A470&lt;&gt;"")</formula>
    </cfRule>
  </conditionalFormatting>
  <conditionalFormatting sqref="F470">
    <cfRule type="expression" dxfId="1848" priority="2184" stopIfTrue="1">
      <formula>AND($A470&lt;&gt;"COMPOSICAO",$A470&lt;&gt;"INSUMO",$A470&lt;&gt;"")</formula>
    </cfRule>
    <cfRule type="expression" dxfId="1847" priority="2185" stopIfTrue="1">
      <formula>AND(OR($A470="COMPOSICAO",$A470="INSUMO",$A470&lt;&gt;""),$A470&lt;&gt;"")</formula>
    </cfRule>
  </conditionalFormatting>
  <conditionalFormatting sqref="F470">
    <cfRule type="expression" dxfId="1846" priority="2182" stopIfTrue="1">
      <formula>AND($A470&lt;&gt;"COMPOSICAO",$A470&lt;&gt;"INSUMO",$A470&lt;&gt;"")</formula>
    </cfRule>
    <cfRule type="expression" dxfId="1845" priority="2183" stopIfTrue="1">
      <formula>AND(OR($A470="COMPOSICAO",$A470="INSUMO",$A470&lt;&gt;""),$A470&lt;&gt;"")</formula>
    </cfRule>
  </conditionalFormatting>
  <conditionalFormatting sqref="F470">
    <cfRule type="expression" dxfId="1844" priority="2180" stopIfTrue="1">
      <formula>AND($A470&lt;&gt;"COMPOSICAO",$A470&lt;&gt;"INSUMO",$A470&lt;&gt;"")</formula>
    </cfRule>
    <cfRule type="expression" dxfId="1843" priority="2181" stopIfTrue="1">
      <formula>AND(OR($A470="COMPOSICAO",$A470="INSUMO",$A470&lt;&gt;""),$A470&lt;&gt;"")</formula>
    </cfRule>
  </conditionalFormatting>
  <conditionalFormatting sqref="F470">
    <cfRule type="expression" dxfId="1842" priority="2178" stopIfTrue="1">
      <formula>AND($A470&lt;&gt;"COMPOSICAO",$A470&lt;&gt;"INSUMO",$A470&lt;&gt;"")</formula>
    </cfRule>
    <cfRule type="expression" dxfId="1841" priority="2179" stopIfTrue="1">
      <formula>AND(OR($A470="COMPOSICAO",$A470="INSUMO",$A470&lt;&gt;""),$A470&lt;&gt;"")</formula>
    </cfRule>
  </conditionalFormatting>
  <conditionalFormatting sqref="F470">
    <cfRule type="expression" dxfId="1840" priority="2176" stopIfTrue="1">
      <formula>AND($A470&lt;&gt;"COMPOSICAO",$A470&lt;&gt;"INSUMO",$A470&lt;&gt;"")</formula>
    </cfRule>
    <cfRule type="expression" dxfId="1839" priority="2177" stopIfTrue="1">
      <formula>AND(OR($A470="COMPOSICAO",$A470="INSUMO",$A470&lt;&gt;""),$A470&lt;&gt;"")</formula>
    </cfRule>
  </conditionalFormatting>
  <conditionalFormatting sqref="F470">
    <cfRule type="expression" dxfId="1838" priority="2174" stopIfTrue="1">
      <formula>AND($A470&lt;&gt;"COMPOSICAO",$A470&lt;&gt;"INSUMO",$A470&lt;&gt;"")</formula>
    </cfRule>
    <cfRule type="expression" dxfId="1837" priority="2175" stopIfTrue="1">
      <formula>AND(OR($A470="COMPOSICAO",$A470="INSUMO",$A470&lt;&gt;""),$A470&lt;&gt;"")</formula>
    </cfRule>
  </conditionalFormatting>
  <conditionalFormatting sqref="F470">
    <cfRule type="expression" dxfId="1836" priority="2172" stopIfTrue="1">
      <formula>AND($A470&lt;&gt;"COMPOSICAO",$A470&lt;&gt;"INSUMO",$A470&lt;&gt;"")</formula>
    </cfRule>
    <cfRule type="expression" dxfId="1835" priority="2173" stopIfTrue="1">
      <formula>AND(OR($A470="COMPOSICAO",$A470="INSUMO",$A470&lt;&gt;""),$A470&lt;&gt;"")</formula>
    </cfRule>
  </conditionalFormatting>
  <conditionalFormatting sqref="F470">
    <cfRule type="expression" dxfId="1834" priority="2170" stopIfTrue="1">
      <formula>AND($A470&lt;&gt;"COMPOSICAO",$A470&lt;&gt;"INSUMO",$A470&lt;&gt;"")</formula>
    </cfRule>
    <cfRule type="expression" dxfId="1833" priority="2171" stopIfTrue="1">
      <formula>AND(OR($A470="COMPOSICAO",$A470="INSUMO",$A470&lt;&gt;""),$A470&lt;&gt;"")</formula>
    </cfRule>
  </conditionalFormatting>
  <conditionalFormatting sqref="F470">
    <cfRule type="expression" dxfId="1832" priority="2168" stopIfTrue="1">
      <formula>AND($A470&lt;&gt;"COMPOSICAO",$A470&lt;&gt;"INSUMO",$A470&lt;&gt;"")</formula>
    </cfRule>
    <cfRule type="expression" dxfId="1831" priority="2169" stopIfTrue="1">
      <formula>AND(OR($A470="COMPOSICAO",$A470="INSUMO",$A470&lt;&gt;""),$A470&lt;&gt;"")</formula>
    </cfRule>
  </conditionalFormatting>
  <conditionalFormatting sqref="F470">
    <cfRule type="expression" dxfId="1830" priority="2166" stopIfTrue="1">
      <formula>AND($A470&lt;&gt;"COMPOSICAO",$A470&lt;&gt;"INSUMO",$A470&lt;&gt;"")</formula>
    </cfRule>
    <cfRule type="expression" dxfId="1829" priority="2167" stopIfTrue="1">
      <formula>AND(OR($A470="COMPOSICAO",$A470="INSUMO",$A470&lt;&gt;""),$A470&lt;&gt;"")</formula>
    </cfRule>
  </conditionalFormatting>
  <conditionalFormatting sqref="F470">
    <cfRule type="expression" dxfId="1828" priority="2164" stopIfTrue="1">
      <formula>AND($A470&lt;&gt;"COMPOSICAO",$A470&lt;&gt;"INSUMO",$A470&lt;&gt;"")</formula>
    </cfRule>
    <cfRule type="expression" dxfId="1827" priority="2165" stopIfTrue="1">
      <formula>AND(OR($A470="COMPOSICAO",$A470="INSUMO",$A470&lt;&gt;""),$A470&lt;&gt;"")</formula>
    </cfRule>
  </conditionalFormatting>
  <conditionalFormatting sqref="F470">
    <cfRule type="expression" dxfId="1826" priority="2162" stopIfTrue="1">
      <formula>AND($A470&lt;&gt;"COMPOSICAO",$A470&lt;&gt;"INSUMO",$A470&lt;&gt;"")</formula>
    </cfRule>
    <cfRule type="expression" dxfId="1825" priority="2163" stopIfTrue="1">
      <formula>AND(OR($A470="COMPOSICAO",$A470="INSUMO",$A470&lt;&gt;""),$A470&lt;&gt;"")</formula>
    </cfRule>
  </conditionalFormatting>
  <conditionalFormatting sqref="F470">
    <cfRule type="expression" dxfId="1824" priority="2160" stopIfTrue="1">
      <formula>AND($A470&lt;&gt;"COMPOSICAO",$A470&lt;&gt;"INSUMO",$A470&lt;&gt;"")</formula>
    </cfRule>
    <cfRule type="expression" dxfId="1823" priority="2161" stopIfTrue="1">
      <formula>AND(OR($A470="COMPOSICAO",$A470="INSUMO",$A470&lt;&gt;""),$A470&lt;&gt;"")</formula>
    </cfRule>
  </conditionalFormatting>
  <conditionalFormatting sqref="F472">
    <cfRule type="expression" dxfId="1822" priority="2158" stopIfTrue="1">
      <formula>AND($A472&lt;&gt;"COMPOSICAO",$A472&lt;&gt;"INSUMO",$A472&lt;&gt;"")</formula>
    </cfRule>
    <cfRule type="expression" dxfId="1821" priority="2159" stopIfTrue="1">
      <formula>AND(OR($A472="COMPOSICAO",$A472="INSUMO",$A472&lt;&gt;""),$A472&lt;&gt;"")</formula>
    </cfRule>
  </conditionalFormatting>
  <conditionalFormatting sqref="F472">
    <cfRule type="expression" dxfId="1820" priority="2156" stopIfTrue="1">
      <formula>AND($A472&lt;&gt;"COMPOSICAO",$A472&lt;&gt;"INSUMO",$A472&lt;&gt;"")</formula>
    </cfRule>
    <cfRule type="expression" dxfId="1819" priority="2157" stopIfTrue="1">
      <formula>AND(OR($A472="COMPOSICAO",$A472="INSUMO",$A472&lt;&gt;""),$A472&lt;&gt;"")</formula>
    </cfRule>
  </conditionalFormatting>
  <conditionalFormatting sqref="F472">
    <cfRule type="expression" dxfId="1818" priority="2154" stopIfTrue="1">
      <formula>AND($A472&lt;&gt;"COMPOSICAO",$A472&lt;&gt;"INSUMO",$A472&lt;&gt;"")</formula>
    </cfRule>
    <cfRule type="expression" dxfId="1817" priority="2155" stopIfTrue="1">
      <formula>AND(OR($A472="COMPOSICAO",$A472="INSUMO",$A472&lt;&gt;""),$A472&lt;&gt;"")</formula>
    </cfRule>
  </conditionalFormatting>
  <conditionalFormatting sqref="F472">
    <cfRule type="expression" dxfId="1816" priority="2152" stopIfTrue="1">
      <formula>AND($A472&lt;&gt;"COMPOSICAO",$A472&lt;&gt;"INSUMO",$A472&lt;&gt;"")</formula>
    </cfRule>
    <cfRule type="expression" dxfId="1815" priority="2153" stopIfTrue="1">
      <formula>AND(OR($A472="COMPOSICAO",$A472="INSUMO",$A472&lt;&gt;""),$A472&lt;&gt;"")</formula>
    </cfRule>
  </conditionalFormatting>
  <conditionalFormatting sqref="F472">
    <cfRule type="expression" dxfId="1814" priority="2150" stopIfTrue="1">
      <formula>AND($A472&lt;&gt;"COMPOSICAO",$A472&lt;&gt;"INSUMO",$A472&lt;&gt;"")</formula>
    </cfRule>
    <cfRule type="expression" dxfId="1813" priority="2151" stopIfTrue="1">
      <formula>AND(OR($A472="COMPOSICAO",$A472="INSUMO",$A472&lt;&gt;""),$A472&lt;&gt;"")</formula>
    </cfRule>
  </conditionalFormatting>
  <conditionalFormatting sqref="F472">
    <cfRule type="expression" dxfId="1812" priority="2148" stopIfTrue="1">
      <formula>AND($A472&lt;&gt;"COMPOSICAO",$A472&lt;&gt;"INSUMO",$A472&lt;&gt;"")</formula>
    </cfRule>
    <cfRule type="expression" dxfId="1811" priority="2149" stopIfTrue="1">
      <formula>AND(OR($A472="COMPOSICAO",$A472="INSUMO",$A472&lt;&gt;""),$A472&lt;&gt;"")</formula>
    </cfRule>
  </conditionalFormatting>
  <conditionalFormatting sqref="F472">
    <cfRule type="expression" dxfId="1810" priority="2146" stopIfTrue="1">
      <formula>AND($A472&lt;&gt;"COMPOSICAO",$A472&lt;&gt;"INSUMO",$A472&lt;&gt;"")</formula>
    </cfRule>
    <cfRule type="expression" dxfId="1809" priority="2147" stopIfTrue="1">
      <formula>AND(OR($A472="COMPOSICAO",$A472="INSUMO",$A472&lt;&gt;""),$A472&lt;&gt;"")</formula>
    </cfRule>
  </conditionalFormatting>
  <conditionalFormatting sqref="F472">
    <cfRule type="expression" dxfId="1808" priority="2144" stopIfTrue="1">
      <formula>AND($A472&lt;&gt;"COMPOSICAO",$A472&lt;&gt;"INSUMO",$A472&lt;&gt;"")</formula>
    </cfRule>
    <cfRule type="expression" dxfId="1807" priority="2145" stopIfTrue="1">
      <formula>AND(OR($A472="COMPOSICAO",$A472="INSUMO",$A472&lt;&gt;""),$A472&lt;&gt;"")</formula>
    </cfRule>
  </conditionalFormatting>
  <conditionalFormatting sqref="F472">
    <cfRule type="expression" dxfId="1806" priority="2142" stopIfTrue="1">
      <formula>AND($A472&lt;&gt;"COMPOSICAO",$A472&lt;&gt;"INSUMO",$A472&lt;&gt;"")</formula>
    </cfRule>
    <cfRule type="expression" dxfId="1805" priority="2143" stopIfTrue="1">
      <formula>AND(OR($A472="COMPOSICAO",$A472="INSUMO",$A472&lt;&gt;""),$A472&lt;&gt;"")</formula>
    </cfRule>
  </conditionalFormatting>
  <conditionalFormatting sqref="F472">
    <cfRule type="expression" dxfId="1804" priority="2140" stopIfTrue="1">
      <formula>AND($A472&lt;&gt;"COMPOSICAO",$A472&lt;&gt;"INSUMO",$A472&lt;&gt;"")</formula>
    </cfRule>
    <cfRule type="expression" dxfId="1803" priority="2141" stopIfTrue="1">
      <formula>AND(OR($A472="COMPOSICAO",$A472="INSUMO",$A472&lt;&gt;""),$A472&lt;&gt;"")</formula>
    </cfRule>
  </conditionalFormatting>
  <conditionalFormatting sqref="F472">
    <cfRule type="expression" dxfId="1802" priority="2138" stopIfTrue="1">
      <formula>AND($A472&lt;&gt;"COMPOSICAO",$A472&lt;&gt;"INSUMO",$A472&lt;&gt;"")</formula>
    </cfRule>
    <cfRule type="expression" dxfId="1801" priority="2139" stopIfTrue="1">
      <formula>AND(OR($A472="COMPOSICAO",$A472="INSUMO",$A472&lt;&gt;""),$A472&lt;&gt;"")</formula>
    </cfRule>
  </conditionalFormatting>
  <conditionalFormatting sqref="F472">
    <cfRule type="expression" dxfId="1800" priority="2136" stopIfTrue="1">
      <formula>AND($A472&lt;&gt;"COMPOSICAO",$A472&lt;&gt;"INSUMO",$A472&lt;&gt;"")</formula>
    </cfRule>
    <cfRule type="expression" dxfId="1799" priority="2137" stopIfTrue="1">
      <formula>AND(OR($A472="COMPOSICAO",$A472="INSUMO",$A472&lt;&gt;""),$A472&lt;&gt;"")</formula>
    </cfRule>
  </conditionalFormatting>
  <conditionalFormatting sqref="F472">
    <cfRule type="expression" dxfId="1798" priority="2134" stopIfTrue="1">
      <formula>AND($A472&lt;&gt;"COMPOSICAO",$A472&lt;&gt;"INSUMO",$A472&lt;&gt;"")</formula>
    </cfRule>
    <cfRule type="expression" dxfId="1797" priority="2135" stopIfTrue="1">
      <formula>AND(OR($A472="COMPOSICAO",$A472="INSUMO",$A472&lt;&gt;""),$A472&lt;&gt;"")</formula>
    </cfRule>
  </conditionalFormatting>
  <conditionalFormatting sqref="F472">
    <cfRule type="expression" dxfId="1796" priority="2132" stopIfTrue="1">
      <formula>AND($A472&lt;&gt;"COMPOSICAO",$A472&lt;&gt;"INSUMO",$A472&lt;&gt;"")</formula>
    </cfRule>
    <cfRule type="expression" dxfId="1795" priority="2133" stopIfTrue="1">
      <formula>AND(OR($A472="COMPOSICAO",$A472="INSUMO",$A472&lt;&gt;""),$A472&lt;&gt;"")</formula>
    </cfRule>
  </conditionalFormatting>
  <conditionalFormatting sqref="F472">
    <cfRule type="expression" dxfId="1794" priority="2130" stopIfTrue="1">
      <formula>AND($A472&lt;&gt;"COMPOSICAO",$A472&lt;&gt;"INSUMO",$A472&lt;&gt;"")</formula>
    </cfRule>
    <cfRule type="expression" dxfId="1793" priority="2131" stopIfTrue="1">
      <formula>AND(OR($A472="COMPOSICAO",$A472="INSUMO",$A472&lt;&gt;""),$A472&lt;&gt;"")</formula>
    </cfRule>
  </conditionalFormatting>
  <conditionalFormatting sqref="F472">
    <cfRule type="expression" dxfId="1792" priority="2128" stopIfTrue="1">
      <formula>AND($A472&lt;&gt;"COMPOSICAO",$A472&lt;&gt;"INSUMO",$A472&lt;&gt;"")</formula>
    </cfRule>
    <cfRule type="expression" dxfId="1791" priority="2129" stopIfTrue="1">
      <formula>AND(OR($A472="COMPOSICAO",$A472="INSUMO",$A472&lt;&gt;""),$A472&lt;&gt;"")</formula>
    </cfRule>
  </conditionalFormatting>
  <conditionalFormatting sqref="F472">
    <cfRule type="expression" dxfId="1790" priority="2126" stopIfTrue="1">
      <formula>AND($A472&lt;&gt;"COMPOSICAO",$A472&lt;&gt;"INSUMO",$A472&lt;&gt;"")</formula>
    </cfRule>
    <cfRule type="expression" dxfId="1789" priority="2127" stopIfTrue="1">
      <formula>AND(OR($A472="COMPOSICAO",$A472="INSUMO",$A472&lt;&gt;""),$A472&lt;&gt;"")</formula>
    </cfRule>
  </conditionalFormatting>
  <conditionalFormatting sqref="F472">
    <cfRule type="expression" dxfId="1788" priority="2124" stopIfTrue="1">
      <formula>AND($A472&lt;&gt;"COMPOSICAO",$A472&lt;&gt;"INSUMO",$A472&lt;&gt;"")</formula>
    </cfRule>
    <cfRule type="expression" dxfId="1787" priority="2125" stopIfTrue="1">
      <formula>AND(OR($A472="COMPOSICAO",$A472="INSUMO",$A472&lt;&gt;""),$A472&lt;&gt;"")</formula>
    </cfRule>
  </conditionalFormatting>
  <conditionalFormatting sqref="F472">
    <cfRule type="expression" dxfId="1786" priority="2122" stopIfTrue="1">
      <formula>AND($A472&lt;&gt;"COMPOSICAO",$A472&lt;&gt;"INSUMO",$A472&lt;&gt;"")</formula>
    </cfRule>
    <cfRule type="expression" dxfId="1785" priority="2123" stopIfTrue="1">
      <formula>AND(OR($A472="COMPOSICAO",$A472="INSUMO",$A472&lt;&gt;""),$A472&lt;&gt;"")</formula>
    </cfRule>
  </conditionalFormatting>
  <conditionalFormatting sqref="F472">
    <cfRule type="expression" dxfId="1784" priority="2120" stopIfTrue="1">
      <formula>AND($A472&lt;&gt;"COMPOSICAO",$A472&lt;&gt;"INSUMO",$A472&lt;&gt;"")</formula>
    </cfRule>
    <cfRule type="expression" dxfId="1783" priority="2121" stopIfTrue="1">
      <formula>AND(OR($A472="COMPOSICAO",$A472="INSUMO",$A472&lt;&gt;""),$A472&lt;&gt;"")</formula>
    </cfRule>
  </conditionalFormatting>
  <conditionalFormatting sqref="F473">
    <cfRule type="expression" dxfId="1782" priority="2118" stopIfTrue="1">
      <formula>AND($A473&lt;&gt;"COMPOSICAO",$A473&lt;&gt;"INSUMO",$A473&lt;&gt;"")</formula>
    </cfRule>
    <cfRule type="expression" dxfId="1781" priority="2119" stopIfTrue="1">
      <formula>AND(OR($A473="COMPOSICAO",$A473="INSUMO",$A473&lt;&gt;""),$A473&lt;&gt;"")</formula>
    </cfRule>
  </conditionalFormatting>
  <conditionalFormatting sqref="F473">
    <cfRule type="expression" dxfId="1780" priority="2116" stopIfTrue="1">
      <formula>AND($A473&lt;&gt;"COMPOSICAO",$A473&lt;&gt;"INSUMO",$A473&lt;&gt;"")</formula>
    </cfRule>
    <cfRule type="expression" dxfId="1779" priority="2117" stopIfTrue="1">
      <formula>AND(OR($A473="COMPOSICAO",$A473="INSUMO",$A473&lt;&gt;""),$A473&lt;&gt;"")</formula>
    </cfRule>
  </conditionalFormatting>
  <conditionalFormatting sqref="F473">
    <cfRule type="expression" dxfId="1778" priority="2114" stopIfTrue="1">
      <formula>AND($A473&lt;&gt;"COMPOSICAO",$A473&lt;&gt;"INSUMO",$A473&lt;&gt;"")</formula>
    </cfRule>
    <cfRule type="expression" dxfId="1777" priority="2115" stopIfTrue="1">
      <formula>AND(OR($A473="COMPOSICAO",$A473="INSUMO",$A473&lt;&gt;""),$A473&lt;&gt;"")</formula>
    </cfRule>
  </conditionalFormatting>
  <conditionalFormatting sqref="F473">
    <cfRule type="expression" dxfId="1776" priority="2112" stopIfTrue="1">
      <formula>AND($A473&lt;&gt;"COMPOSICAO",$A473&lt;&gt;"INSUMO",$A473&lt;&gt;"")</formula>
    </cfRule>
    <cfRule type="expression" dxfId="1775" priority="2113" stopIfTrue="1">
      <formula>AND(OR($A473="COMPOSICAO",$A473="INSUMO",$A473&lt;&gt;""),$A473&lt;&gt;"")</formula>
    </cfRule>
  </conditionalFormatting>
  <conditionalFormatting sqref="F473">
    <cfRule type="expression" dxfId="1774" priority="2110" stopIfTrue="1">
      <formula>AND($A473&lt;&gt;"COMPOSICAO",$A473&lt;&gt;"INSUMO",$A473&lt;&gt;"")</formula>
    </cfRule>
    <cfRule type="expression" dxfId="1773" priority="2111" stopIfTrue="1">
      <formula>AND(OR($A473="COMPOSICAO",$A473="INSUMO",$A473&lt;&gt;""),$A473&lt;&gt;"")</formula>
    </cfRule>
  </conditionalFormatting>
  <conditionalFormatting sqref="F473">
    <cfRule type="expression" dxfId="1772" priority="2108" stopIfTrue="1">
      <formula>AND($A473&lt;&gt;"COMPOSICAO",$A473&lt;&gt;"INSUMO",$A473&lt;&gt;"")</formula>
    </cfRule>
    <cfRule type="expression" dxfId="1771" priority="2109" stopIfTrue="1">
      <formula>AND(OR($A473="COMPOSICAO",$A473="INSUMO",$A473&lt;&gt;""),$A473&lt;&gt;"")</formula>
    </cfRule>
  </conditionalFormatting>
  <conditionalFormatting sqref="F473">
    <cfRule type="expression" dxfId="1770" priority="2106" stopIfTrue="1">
      <formula>AND($A473&lt;&gt;"COMPOSICAO",$A473&lt;&gt;"INSUMO",$A473&lt;&gt;"")</formula>
    </cfRule>
    <cfRule type="expression" dxfId="1769" priority="2107" stopIfTrue="1">
      <formula>AND(OR($A473="COMPOSICAO",$A473="INSUMO",$A473&lt;&gt;""),$A473&lt;&gt;"")</formula>
    </cfRule>
  </conditionalFormatting>
  <conditionalFormatting sqref="F473">
    <cfRule type="expression" dxfId="1768" priority="2104" stopIfTrue="1">
      <formula>AND($A473&lt;&gt;"COMPOSICAO",$A473&lt;&gt;"INSUMO",$A473&lt;&gt;"")</formula>
    </cfRule>
    <cfRule type="expression" dxfId="1767" priority="2105" stopIfTrue="1">
      <formula>AND(OR($A473="COMPOSICAO",$A473="INSUMO",$A473&lt;&gt;""),$A473&lt;&gt;"")</formula>
    </cfRule>
  </conditionalFormatting>
  <conditionalFormatting sqref="F473">
    <cfRule type="expression" dxfId="1766" priority="2102" stopIfTrue="1">
      <formula>AND($A473&lt;&gt;"COMPOSICAO",$A473&lt;&gt;"INSUMO",$A473&lt;&gt;"")</formula>
    </cfRule>
    <cfRule type="expression" dxfId="1765" priority="2103" stopIfTrue="1">
      <formula>AND(OR($A473="COMPOSICAO",$A473="INSUMO",$A473&lt;&gt;""),$A473&lt;&gt;"")</formula>
    </cfRule>
  </conditionalFormatting>
  <conditionalFormatting sqref="F473">
    <cfRule type="expression" dxfId="1764" priority="2100" stopIfTrue="1">
      <formula>AND($A473&lt;&gt;"COMPOSICAO",$A473&lt;&gt;"INSUMO",$A473&lt;&gt;"")</formula>
    </cfRule>
    <cfRule type="expression" dxfId="1763" priority="2101" stopIfTrue="1">
      <formula>AND(OR($A473="COMPOSICAO",$A473="INSUMO",$A473&lt;&gt;""),$A473&lt;&gt;"")</formula>
    </cfRule>
  </conditionalFormatting>
  <conditionalFormatting sqref="F473">
    <cfRule type="expression" dxfId="1762" priority="2098" stopIfTrue="1">
      <formula>AND($A473&lt;&gt;"COMPOSICAO",$A473&lt;&gt;"INSUMO",$A473&lt;&gt;"")</formula>
    </cfRule>
    <cfRule type="expression" dxfId="1761" priority="2099" stopIfTrue="1">
      <formula>AND(OR($A473="COMPOSICAO",$A473="INSUMO",$A473&lt;&gt;""),$A473&lt;&gt;"")</formula>
    </cfRule>
  </conditionalFormatting>
  <conditionalFormatting sqref="F473">
    <cfRule type="expression" dxfId="1760" priority="2096" stopIfTrue="1">
      <formula>AND($A473&lt;&gt;"COMPOSICAO",$A473&lt;&gt;"INSUMO",$A473&lt;&gt;"")</formula>
    </cfRule>
    <cfRule type="expression" dxfId="1759" priority="2097" stopIfTrue="1">
      <formula>AND(OR($A473="COMPOSICAO",$A473="INSUMO",$A473&lt;&gt;""),$A473&lt;&gt;"")</formula>
    </cfRule>
  </conditionalFormatting>
  <conditionalFormatting sqref="F473">
    <cfRule type="expression" dxfId="1758" priority="2094" stopIfTrue="1">
      <formula>AND($A473&lt;&gt;"COMPOSICAO",$A473&lt;&gt;"INSUMO",$A473&lt;&gt;"")</formula>
    </cfRule>
    <cfRule type="expression" dxfId="1757" priority="2095" stopIfTrue="1">
      <formula>AND(OR($A473="COMPOSICAO",$A473="INSUMO",$A473&lt;&gt;""),$A473&lt;&gt;"")</formula>
    </cfRule>
  </conditionalFormatting>
  <conditionalFormatting sqref="F473">
    <cfRule type="expression" dxfId="1756" priority="2092" stopIfTrue="1">
      <formula>AND($A473&lt;&gt;"COMPOSICAO",$A473&lt;&gt;"INSUMO",$A473&lt;&gt;"")</formula>
    </cfRule>
    <cfRule type="expression" dxfId="1755" priority="2093" stopIfTrue="1">
      <formula>AND(OR($A473="COMPOSICAO",$A473="INSUMO",$A473&lt;&gt;""),$A473&lt;&gt;"")</formula>
    </cfRule>
  </conditionalFormatting>
  <conditionalFormatting sqref="F473">
    <cfRule type="expression" dxfId="1754" priority="2090" stopIfTrue="1">
      <formula>AND($A473&lt;&gt;"COMPOSICAO",$A473&lt;&gt;"INSUMO",$A473&lt;&gt;"")</formula>
    </cfRule>
    <cfRule type="expression" dxfId="1753" priority="2091" stopIfTrue="1">
      <formula>AND(OR($A473="COMPOSICAO",$A473="INSUMO",$A473&lt;&gt;""),$A473&lt;&gt;"")</formula>
    </cfRule>
  </conditionalFormatting>
  <conditionalFormatting sqref="F473">
    <cfRule type="expression" dxfId="1752" priority="2088" stopIfTrue="1">
      <formula>AND($A473&lt;&gt;"COMPOSICAO",$A473&lt;&gt;"INSUMO",$A473&lt;&gt;"")</formula>
    </cfRule>
    <cfRule type="expression" dxfId="1751" priority="2089" stopIfTrue="1">
      <formula>AND(OR($A473="COMPOSICAO",$A473="INSUMO",$A473&lt;&gt;""),$A473&lt;&gt;"")</formula>
    </cfRule>
  </conditionalFormatting>
  <conditionalFormatting sqref="F473">
    <cfRule type="expression" dxfId="1750" priority="2086" stopIfTrue="1">
      <formula>AND($A473&lt;&gt;"COMPOSICAO",$A473&lt;&gt;"INSUMO",$A473&lt;&gt;"")</formula>
    </cfRule>
    <cfRule type="expression" dxfId="1749" priority="2087" stopIfTrue="1">
      <formula>AND(OR($A473="COMPOSICAO",$A473="INSUMO",$A473&lt;&gt;""),$A473&lt;&gt;"")</formula>
    </cfRule>
  </conditionalFormatting>
  <conditionalFormatting sqref="F473">
    <cfRule type="expression" dxfId="1748" priority="2084" stopIfTrue="1">
      <formula>AND($A473&lt;&gt;"COMPOSICAO",$A473&lt;&gt;"INSUMO",$A473&lt;&gt;"")</formula>
    </cfRule>
    <cfRule type="expression" dxfId="1747" priority="2085" stopIfTrue="1">
      <formula>AND(OR($A473="COMPOSICAO",$A473="INSUMO",$A473&lt;&gt;""),$A473&lt;&gt;"")</formula>
    </cfRule>
  </conditionalFormatting>
  <conditionalFormatting sqref="F473">
    <cfRule type="expression" dxfId="1746" priority="2082" stopIfTrue="1">
      <formula>AND($A473&lt;&gt;"COMPOSICAO",$A473&lt;&gt;"INSUMO",$A473&lt;&gt;"")</formula>
    </cfRule>
    <cfRule type="expression" dxfId="1745" priority="2083" stopIfTrue="1">
      <formula>AND(OR($A473="COMPOSICAO",$A473="INSUMO",$A473&lt;&gt;""),$A473&lt;&gt;"")</formula>
    </cfRule>
  </conditionalFormatting>
  <conditionalFormatting sqref="F473">
    <cfRule type="expression" dxfId="1744" priority="2080" stopIfTrue="1">
      <formula>AND($A473&lt;&gt;"COMPOSICAO",$A473&lt;&gt;"INSUMO",$A473&lt;&gt;"")</formula>
    </cfRule>
    <cfRule type="expression" dxfId="1743" priority="2081" stopIfTrue="1">
      <formula>AND(OR($A473="COMPOSICAO",$A473="INSUMO",$A473&lt;&gt;""),$A473&lt;&gt;"")</formula>
    </cfRule>
  </conditionalFormatting>
  <conditionalFormatting sqref="F474">
    <cfRule type="expression" dxfId="1742" priority="2078" stopIfTrue="1">
      <formula>AND($A474&lt;&gt;"COMPOSICAO",$A474&lt;&gt;"INSUMO",$A474&lt;&gt;"")</formula>
    </cfRule>
    <cfRule type="expression" dxfId="1741" priority="2079" stopIfTrue="1">
      <formula>AND(OR($A474="COMPOSICAO",$A474="INSUMO",$A474&lt;&gt;""),$A474&lt;&gt;"")</formula>
    </cfRule>
  </conditionalFormatting>
  <conditionalFormatting sqref="F474">
    <cfRule type="expression" dxfId="1740" priority="2076" stopIfTrue="1">
      <formula>AND($A474&lt;&gt;"COMPOSICAO",$A474&lt;&gt;"INSUMO",$A474&lt;&gt;"")</formula>
    </cfRule>
    <cfRule type="expression" dxfId="1739" priority="2077" stopIfTrue="1">
      <formula>AND(OR($A474="COMPOSICAO",$A474="INSUMO",$A474&lt;&gt;""),$A474&lt;&gt;"")</formula>
    </cfRule>
  </conditionalFormatting>
  <conditionalFormatting sqref="F474">
    <cfRule type="expression" dxfId="1738" priority="2074" stopIfTrue="1">
      <formula>AND($A474&lt;&gt;"COMPOSICAO",$A474&lt;&gt;"INSUMO",$A474&lt;&gt;"")</formula>
    </cfRule>
    <cfRule type="expression" dxfId="1737" priority="2075" stopIfTrue="1">
      <formula>AND(OR($A474="COMPOSICAO",$A474="INSUMO",$A474&lt;&gt;""),$A474&lt;&gt;"")</formula>
    </cfRule>
  </conditionalFormatting>
  <conditionalFormatting sqref="F474">
    <cfRule type="expression" dxfId="1736" priority="2072" stopIfTrue="1">
      <formula>AND($A474&lt;&gt;"COMPOSICAO",$A474&lt;&gt;"INSUMO",$A474&lt;&gt;"")</formula>
    </cfRule>
    <cfRule type="expression" dxfId="1735" priority="2073" stopIfTrue="1">
      <formula>AND(OR($A474="COMPOSICAO",$A474="INSUMO",$A474&lt;&gt;""),$A474&lt;&gt;"")</formula>
    </cfRule>
  </conditionalFormatting>
  <conditionalFormatting sqref="F474">
    <cfRule type="expression" dxfId="1734" priority="2070" stopIfTrue="1">
      <formula>AND($A474&lt;&gt;"COMPOSICAO",$A474&lt;&gt;"INSUMO",$A474&lt;&gt;"")</formula>
    </cfRule>
    <cfRule type="expression" dxfId="1733" priority="2071" stopIfTrue="1">
      <formula>AND(OR($A474="COMPOSICAO",$A474="INSUMO",$A474&lt;&gt;""),$A474&lt;&gt;"")</formula>
    </cfRule>
  </conditionalFormatting>
  <conditionalFormatting sqref="F474">
    <cfRule type="expression" dxfId="1732" priority="2068" stopIfTrue="1">
      <formula>AND($A474&lt;&gt;"COMPOSICAO",$A474&lt;&gt;"INSUMO",$A474&lt;&gt;"")</formula>
    </cfRule>
    <cfRule type="expression" dxfId="1731" priority="2069" stopIfTrue="1">
      <formula>AND(OR($A474="COMPOSICAO",$A474="INSUMO",$A474&lt;&gt;""),$A474&lt;&gt;"")</formula>
    </cfRule>
  </conditionalFormatting>
  <conditionalFormatting sqref="F474">
    <cfRule type="expression" dxfId="1730" priority="2066" stopIfTrue="1">
      <formula>AND($A474&lt;&gt;"COMPOSICAO",$A474&lt;&gt;"INSUMO",$A474&lt;&gt;"")</formula>
    </cfRule>
    <cfRule type="expression" dxfId="1729" priority="2067" stopIfTrue="1">
      <formula>AND(OR($A474="COMPOSICAO",$A474="INSUMO",$A474&lt;&gt;""),$A474&lt;&gt;"")</formula>
    </cfRule>
  </conditionalFormatting>
  <conditionalFormatting sqref="F474">
    <cfRule type="expression" dxfId="1728" priority="2064" stopIfTrue="1">
      <formula>AND($A474&lt;&gt;"COMPOSICAO",$A474&lt;&gt;"INSUMO",$A474&lt;&gt;"")</formula>
    </cfRule>
    <cfRule type="expression" dxfId="1727" priority="2065" stopIfTrue="1">
      <formula>AND(OR($A474="COMPOSICAO",$A474="INSUMO",$A474&lt;&gt;""),$A474&lt;&gt;"")</formula>
    </cfRule>
  </conditionalFormatting>
  <conditionalFormatting sqref="F474">
    <cfRule type="expression" dxfId="1726" priority="2062" stopIfTrue="1">
      <formula>AND($A474&lt;&gt;"COMPOSICAO",$A474&lt;&gt;"INSUMO",$A474&lt;&gt;"")</formula>
    </cfRule>
    <cfRule type="expression" dxfId="1725" priority="2063" stopIfTrue="1">
      <formula>AND(OR($A474="COMPOSICAO",$A474="INSUMO",$A474&lt;&gt;""),$A474&lt;&gt;"")</formula>
    </cfRule>
  </conditionalFormatting>
  <conditionalFormatting sqref="F474">
    <cfRule type="expression" dxfId="1724" priority="2060" stopIfTrue="1">
      <formula>AND($A474&lt;&gt;"COMPOSICAO",$A474&lt;&gt;"INSUMO",$A474&lt;&gt;"")</formula>
    </cfRule>
    <cfRule type="expression" dxfId="1723" priority="2061" stopIfTrue="1">
      <formula>AND(OR($A474="COMPOSICAO",$A474="INSUMO",$A474&lt;&gt;""),$A474&lt;&gt;"")</formula>
    </cfRule>
  </conditionalFormatting>
  <conditionalFormatting sqref="F474">
    <cfRule type="expression" dxfId="1722" priority="2058" stopIfTrue="1">
      <formula>AND($A474&lt;&gt;"COMPOSICAO",$A474&lt;&gt;"INSUMO",$A474&lt;&gt;"")</formula>
    </cfRule>
    <cfRule type="expression" dxfId="1721" priority="2059" stopIfTrue="1">
      <formula>AND(OR($A474="COMPOSICAO",$A474="INSUMO",$A474&lt;&gt;""),$A474&lt;&gt;"")</formula>
    </cfRule>
  </conditionalFormatting>
  <conditionalFormatting sqref="F474">
    <cfRule type="expression" dxfId="1720" priority="2056" stopIfTrue="1">
      <formula>AND($A474&lt;&gt;"COMPOSICAO",$A474&lt;&gt;"INSUMO",$A474&lt;&gt;"")</formula>
    </cfRule>
    <cfRule type="expression" dxfId="1719" priority="2057" stopIfTrue="1">
      <formula>AND(OR($A474="COMPOSICAO",$A474="INSUMO",$A474&lt;&gt;""),$A474&lt;&gt;"")</formula>
    </cfRule>
  </conditionalFormatting>
  <conditionalFormatting sqref="F474">
    <cfRule type="expression" dxfId="1718" priority="2054" stopIfTrue="1">
      <formula>AND($A474&lt;&gt;"COMPOSICAO",$A474&lt;&gt;"INSUMO",$A474&lt;&gt;"")</formula>
    </cfRule>
    <cfRule type="expression" dxfId="1717" priority="2055" stopIfTrue="1">
      <formula>AND(OR($A474="COMPOSICAO",$A474="INSUMO",$A474&lt;&gt;""),$A474&lt;&gt;"")</formula>
    </cfRule>
  </conditionalFormatting>
  <conditionalFormatting sqref="F474">
    <cfRule type="expression" dxfId="1716" priority="2052" stopIfTrue="1">
      <formula>AND($A474&lt;&gt;"COMPOSICAO",$A474&lt;&gt;"INSUMO",$A474&lt;&gt;"")</formula>
    </cfRule>
    <cfRule type="expression" dxfId="1715" priority="2053" stopIfTrue="1">
      <formula>AND(OR($A474="COMPOSICAO",$A474="INSUMO",$A474&lt;&gt;""),$A474&lt;&gt;"")</formula>
    </cfRule>
  </conditionalFormatting>
  <conditionalFormatting sqref="F474">
    <cfRule type="expression" dxfId="1714" priority="2050" stopIfTrue="1">
      <formula>AND($A474&lt;&gt;"COMPOSICAO",$A474&lt;&gt;"INSUMO",$A474&lt;&gt;"")</formula>
    </cfRule>
    <cfRule type="expression" dxfId="1713" priority="2051" stopIfTrue="1">
      <formula>AND(OR($A474="COMPOSICAO",$A474="INSUMO",$A474&lt;&gt;""),$A474&lt;&gt;"")</formula>
    </cfRule>
  </conditionalFormatting>
  <conditionalFormatting sqref="F474">
    <cfRule type="expression" dxfId="1712" priority="2048" stopIfTrue="1">
      <formula>AND($A474&lt;&gt;"COMPOSICAO",$A474&lt;&gt;"INSUMO",$A474&lt;&gt;"")</formula>
    </cfRule>
    <cfRule type="expression" dxfId="1711" priority="2049" stopIfTrue="1">
      <formula>AND(OR($A474="COMPOSICAO",$A474="INSUMO",$A474&lt;&gt;""),$A474&lt;&gt;"")</formula>
    </cfRule>
  </conditionalFormatting>
  <conditionalFormatting sqref="F474">
    <cfRule type="expression" dxfId="1710" priority="2046" stopIfTrue="1">
      <formula>AND($A474&lt;&gt;"COMPOSICAO",$A474&lt;&gt;"INSUMO",$A474&lt;&gt;"")</formula>
    </cfRule>
    <cfRule type="expression" dxfId="1709" priority="2047" stopIfTrue="1">
      <formula>AND(OR($A474="COMPOSICAO",$A474="INSUMO",$A474&lt;&gt;""),$A474&lt;&gt;"")</formula>
    </cfRule>
  </conditionalFormatting>
  <conditionalFormatting sqref="F474">
    <cfRule type="expression" dxfId="1708" priority="2044" stopIfTrue="1">
      <formula>AND($A474&lt;&gt;"COMPOSICAO",$A474&lt;&gt;"INSUMO",$A474&lt;&gt;"")</formula>
    </cfRule>
    <cfRule type="expression" dxfId="1707" priority="2045" stopIfTrue="1">
      <formula>AND(OR($A474="COMPOSICAO",$A474="INSUMO",$A474&lt;&gt;""),$A474&lt;&gt;"")</formula>
    </cfRule>
  </conditionalFormatting>
  <conditionalFormatting sqref="F474">
    <cfRule type="expression" dxfId="1706" priority="2042" stopIfTrue="1">
      <formula>AND($A474&lt;&gt;"COMPOSICAO",$A474&lt;&gt;"INSUMO",$A474&lt;&gt;"")</formula>
    </cfRule>
    <cfRule type="expression" dxfId="1705" priority="2043" stopIfTrue="1">
      <formula>AND(OR($A474="COMPOSICAO",$A474="INSUMO",$A474&lt;&gt;""),$A474&lt;&gt;"")</formula>
    </cfRule>
  </conditionalFormatting>
  <conditionalFormatting sqref="F474">
    <cfRule type="expression" dxfId="1704" priority="2040" stopIfTrue="1">
      <formula>AND($A474&lt;&gt;"COMPOSICAO",$A474&lt;&gt;"INSUMO",$A474&lt;&gt;"")</formula>
    </cfRule>
    <cfRule type="expression" dxfId="1703" priority="2041" stopIfTrue="1">
      <formula>AND(OR($A474="COMPOSICAO",$A474="INSUMO",$A474&lt;&gt;""),$A474&lt;&gt;"")</formula>
    </cfRule>
  </conditionalFormatting>
  <conditionalFormatting sqref="F475">
    <cfRule type="expression" dxfId="1702" priority="2038" stopIfTrue="1">
      <formula>AND($A475&lt;&gt;"COMPOSICAO",$A475&lt;&gt;"INSUMO",$A475&lt;&gt;"")</formula>
    </cfRule>
    <cfRule type="expression" dxfId="1701" priority="2039" stopIfTrue="1">
      <formula>AND(OR($A475="COMPOSICAO",$A475="INSUMO",$A475&lt;&gt;""),$A475&lt;&gt;"")</formula>
    </cfRule>
  </conditionalFormatting>
  <conditionalFormatting sqref="F475">
    <cfRule type="expression" dxfId="1700" priority="2036" stopIfTrue="1">
      <formula>AND($A475&lt;&gt;"COMPOSICAO",$A475&lt;&gt;"INSUMO",$A475&lt;&gt;"")</formula>
    </cfRule>
    <cfRule type="expression" dxfId="1699" priority="2037" stopIfTrue="1">
      <formula>AND(OR($A475="COMPOSICAO",$A475="INSUMO",$A475&lt;&gt;""),$A475&lt;&gt;"")</formula>
    </cfRule>
  </conditionalFormatting>
  <conditionalFormatting sqref="F475">
    <cfRule type="expression" dxfId="1698" priority="2034" stopIfTrue="1">
      <formula>AND($A475&lt;&gt;"COMPOSICAO",$A475&lt;&gt;"INSUMO",$A475&lt;&gt;"")</formula>
    </cfRule>
    <cfRule type="expression" dxfId="1697" priority="2035" stopIfTrue="1">
      <formula>AND(OR($A475="COMPOSICAO",$A475="INSUMO",$A475&lt;&gt;""),$A475&lt;&gt;"")</formula>
    </cfRule>
  </conditionalFormatting>
  <conditionalFormatting sqref="F475">
    <cfRule type="expression" dxfId="1696" priority="2032" stopIfTrue="1">
      <formula>AND($A475&lt;&gt;"COMPOSICAO",$A475&lt;&gt;"INSUMO",$A475&lt;&gt;"")</formula>
    </cfRule>
    <cfRule type="expression" dxfId="1695" priority="2033" stopIfTrue="1">
      <formula>AND(OR($A475="COMPOSICAO",$A475="INSUMO",$A475&lt;&gt;""),$A475&lt;&gt;"")</formula>
    </cfRule>
  </conditionalFormatting>
  <conditionalFormatting sqref="F475">
    <cfRule type="expression" dxfId="1694" priority="2030" stopIfTrue="1">
      <formula>AND($A475&lt;&gt;"COMPOSICAO",$A475&lt;&gt;"INSUMO",$A475&lt;&gt;"")</formula>
    </cfRule>
    <cfRule type="expression" dxfId="1693" priority="2031" stopIfTrue="1">
      <formula>AND(OR($A475="COMPOSICAO",$A475="INSUMO",$A475&lt;&gt;""),$A475&lt;&gt;"")</formula>
    </cfRule>
  </conditionalFormatting>
  <conditionalFormatting sqref="F475">
    <cfRule type="expression" dxfId="1692" priority="2028" stopIfTrue="1">
      <formula>AND($A475&lt;&gt;"COMPOSICAO",$A475&lt;&gt;"INSUMO",$A475&lt;&gt;"")</formula>
    </cfRule>
    <cfRule type="expression" dxfId="1691" priority="2029" stopIfTrue="1">
      <formula>AND(OR($A475="COMPOSICAO",$A475="INSUMO",$A475&lt;&gt;""),$A475&lt;&gt;"")</formula>
    </cfRule>
  </conditionalFormatting>
  <conditionalFormatting sqref="F475">
    <cfRule type="expression" dxfId="1690" priority="2026" stopIfTrue="1">
      <formula>AND($A475&lt;&gt;"COMPOSICAO",$A475&lt;&gt;"INSUMO",$A475&lt;&gt;"")</formula>
    </cfRule>
    <cfRule type="expression" dxfId="1689" priority="2027" stopIfTrue="1">
      <formula>AND(OR($A475="COMPOSICAO",$A475="INSUMO",$A475&lt;&gt;""),$A475&lt;&gt;"")</formula>
    </cfRule>
  </conditionalFormatting>
  <conditionalFormatting sqref="F475">
    <cfRule type="expression" dxfId="1688" priority="2024" stopIfTrue="1">
      <formula>AND($A475&lt;&gt;"COMPOSICAO",$A475&lt;&gt;"INSUMO",$A475&lt;&gt;"")</formula>
    </cfRule>
    <cfRule type="expression" dxfId="1687" priority="2025" stopIfTrue="1">
      <formula>AND(OR($A475="COMPOSICAO",$A475="INSUMO",$A475&lt;&gt;""),$A475&lt;&gt;"")</formula>
    </cfRule>
  </conditionalFormatting>
  <conditionalFormatting sqref="F475">
    <cfRule type="expression" dxfId="1686" priority="2022" stopIfTrue="1">
      <formula>AND($A475&lt;&gt;"COMPOSICAO",$A475&lt;&gt;"INSUMO",$A475&lt;&gt;"")</formula>
    </cfRule>
    <cfRule type="expression" dxfId="1685" priority="2023" stopIfTrue="1">
      <formula>AND(OR($A475="COMPOSICAO",$A475="INSUMO",$A475&lt;&gt;""),$A475&lt;&gt;"")</formula>
    </cfRule>
  </conditionalFormatting>
  <conditionalFormatting sqref="F475">
    <cfRule type="expression" dxfId="1684" priority="2020" stopIfTrue="1">
      <formula>AND($A475&lt;&gt;"COMPOSICAO",$A475&lt;&gt;"INSUMO",$A475&lt;&gt;"")</formula>
    </cfRule>
    <cfRule type="expression" dxfId="1683" priority="2021" stopIfTrue="1">
      <formula>AND(OR($A475="COMPOSICAO",$A475="INSUMO",$A475&lt;&gt;""),$A475&lt;&gt;"")</formula>
    </cfRule>
  </conditionalFormatting>
  <conditionalFormatting sqref="F475">
    <cfRule type="expression" dxfId="1682" priority="2018" stopIfTrue="1">
      <formula>AND($A475&lt;&gt;"COMPOSICAO",$A475&lt;&gt;"INSUMO",$A475&lt;&gt;"")</formula>
    </cfRule>
    <cfRule type="expression" dxfId="1681" priority="2019" stopIfTrue="1">
      <formula>AND(OR($A475="COMPOSICAO",$A475="INSUMO",$A475&lt;&gt;""),$A475&lt;&gt;"")</formula>
    </cfRule>
  </conditionalFormatting>
  <conditionalFormatting sqref="F475">
    <cfRule type="expression" dxfId="1680" priority="2016" stopIfTrue="1">
      <formula>AND($A475&lt;&gt;"COMPOSICAO",$A475&lt;&gt;"INSUMO",$A475&lt;&gt;"")</formula>
    </cfRule>
    <cfRule type="expression" dxfId="1679" priority="2017" stopIfTrue="1">
      <formula>AND(OR($A475="COMPOSICAO",$A475="INSUMO",$A475&lt;&gt;""),$A475&lt;&gt;"")</formula>
    </cfRule>
  </conditionalFormatting>
  <conditionalFormatting sqref="F475">
    <cfRule type="expression" dxfId="1678" priority="2014" stopIfTrue="1">
      <formula>AND($A475&lt;&gt;"COMPOSICAO",$A475&lt;&gt;"INSUMO",$A475&lt;&gt;"")</formula>
    </cfRule>
    <cfRule type="expression" dxfId="1677" priority="2015" stopIfTrue="1">
      <formula>AND(OR($A475="COMPOSICAO",$A475="INSUMO",$A475&lt;&gt;""),$A475&lt;&gt;"")</formula>
    </cfRule>
  </conditionalFormatting>
  <conditionalFormatting sqref="F475">
    <cfRule type="expression" dxfId="1676" priority="2012" stopIfTrue="1">
      <formula>AND($A475&lt;&gt;"COMPOSICAO",$A475&lt;&gt;"INSUMO",$A475&lt;&gt;"")</formula>
    </cfRule>
    <cfRule type="expression" dxfId="1675" priority="2013" stopIfTrue="1">
      <formula>AND(OR($A475="COMPOSICAO",$A475="INSUMO",$A475&lt;&gt;""),$A475&lt;&gt;"")</formula>
    </cfRule>
  </conditionalFormatting>
  <conditionalFormatting sqref="F475">
    <cfRule type="expression" dxfId="1674" priority="2010" stopIfTrue="1">
      <formula>AND($A475&lt;&gt;"COMPOSICAO",$A475&lt;&gt;"INSUMO",$A475&lt;&gt;"")</formula>
    </cfRule>
    <cfRule type="expression" dxfId="1673" priority="2011" stopIfTrue="1">
      <formula>AND(OR($A475="COMPOSICAO",$A475="INSUMO",$A475&lt;&gt;""),$A475&lt;&gt;"")</formula>
    </cfRule>
  </conditionalFormatting>
  <conditionalFormatting sqref="F475">
    <cfRule type="expression" dxfId="1672" priority="2008" stopIfTrue="1">
      <formula>AND($A475&lt;&gt;"COMPOSICAO",$A475&lt;&gt;"INSUMO",$A475&lt;&gt;"")</formula>
    </cfRule>
    <cfRule type="expression" dxfId="1671" priority="2009" stopIfTrue="1">
      <formula>AND(OR($A475="COMPOSICAO",$A475="INSUMO",$A475&lt;&gt;""),$A475&lt;&gt;"")</formula>
    </cfRule>
  </conditionalFormatting>
  <conditionalFormatting sqref="F475">
    <cfRule type="expression" dxfId="1670" priority="2006" stopIfTrue="1">
      <formula>AND($A475&lt;&gt;"COMPOSICAO",$A475&lt;&gt;"INSUMO",$A475&lt;&gt;"")</formula>
    </cfRule>
    <cfRule type="expression" dxfId="1669" priority="2007" stopIfTrue="1">
      <formula>AND(OR($A475="COMPOSICAO",$A475="INSUMO",$A475&lt;&gt;""),$A475&lt;&gt;"")</formula>
    </cfRule>
  </conditionalFormatting>
  <conditionalFormatting sqref="F475">
    <cfRule type="expression" dxfId="1668" priority="2004" stopIfTrue="1">
      <formula>AND($A475&lt;&gt;"COMPOSICAO",$A475&lt;&gt;"INSUMO",$A475&lt;&gt;"")</formula>
    </cfRule>
    <cfRule type="expression" dxfId="1667" priority="2005" stopIfTrue="1">
      <formula>AND(OR($A475="COMPOSICAO",$A475="INSUMO",$A475&lt;&gt;""),$A475&lt;&gt;"")</formula>
    </cfRule>
  </conditionalFormatting>
  <conditionalFormatting sqref="F475">
    <cfRule type="expression" dxfId="1666" priority="2002" stopIfTrue="1">
      <formula>AND($A475&lt;&gt;"COMPOSICAO",$A475&lt;&gt;"INSUMO",$A475&lt;&gt;"")</formula>
    </cfRule>
    <cfRule type="expression" dxfId="1665" priority="2003" stopIfTrue="1">
      <formula>AND(OR($A475="COMPOSICAO",$A475="INSUMO",$A475&lt;&gt;""),$A475&lt;&gt;"")</formula>
    </cfRule>
  </conditionalFormatting>
  <conditionalFormatting sqref="F475">
    <cfRule type="expression" dxfId="1664" priority="2000" stopIfTrue="1">
      <formula>AND($A475&lt;&gt;"COMPOSICAO",$A475&lt;&gt;"INSUMO",$A475&lt;&gt;"")</formula>
    </cfRule>
    <cfRule type="expression" dxfId="1663" priority="2001" stopIfTrue="1">
      <formula>AND(OR($A475="COMPOSICAO",$A475="INSUMO",$A475&lt;&gt;""),$A475&lt;&gt;"")</formula>
    </cfRule>
  </conditionalFormatting>
  <conditionalFormatting sqref="F476">
    <cfRule type="expression" dxfId="1662" priority="1998" stopIfTrue="1">
      <formula>AND($A476&lt;&gt;"COMPOSICAO",$A476&lt;&gt;"INSUMO",$A476&lt;&gt;"")</formula>
    </cfRule>
    <cfRule type="expression" dxfId="1661" priority="1999" stopIfTrue="1">
      <formula>AND(OR($A476="COMPOSICAO",$A476="INSUMO",$A476&lt;&gt;""),$A476&lt;&gt;"")</formula>
    </cfRule>
  </conditionalFormatting>
  <conditionalFormatting sqref="F476">
    <cfRule type="expression" dxfId="1660" priority="1996" stopIfTrue="1">
      <formula>AND($A476&lt;&gt;"COMPOSICAO",$A476&lt;&gt;"INSUMO",$A476&lt;&gt;"")</formula>
    </cfRule>
    <cfRule type="expression" dxfId="1659" priority="1997" stopIfTrue="1">
      <formula>AND(OR($A476="COMPOSICAO",$A476="INSUMO",$A476&lt;&gt;""),$A476&lt;&gt;"")</formula>
    </cfRule>
  </conditionalFormatting>
  <conditionalFormatting sqref="F476">
    <cfRule type="expression" dxfId="1658" priority="1994" stopIfTrue="1">
      <formula>AND($A476&lt;&gt;"COMPOSICAO",$A476&lt;&gt;"INSUMO",$A476&lt;&gt;"")</formula>
    </cfRule>
    <cfRule type="expression" dxfId="1657" priority="1995" stopIfTrue="1">
      <formula>AND(OR($A476="COMPOSICAO",$A476="INSUMO",$A476&lt;&gt;""),$A476&lt;&gt;"")</formula>
    </cfRule>
  </conditionalFormatting>
  <conditionalFormatting sqref="F476">
    <cfRule type="expression" dxfId="1656" priority="1992" stopIfTrue="1">
      <formula>AND($A476&lt;&gt;"COMPOSICAO",$A476&lt;&gt;"INSUMO",$A476&lt;&gt;"")</formula>
    </cfRule>
    <cfRule type="expression" dxfId="1655" priority="1993" stopIfTrue="1">
      <formula>AND(OR($A476="COMPOSICAO",$A476="INSUMO",$A476&lt;&gt;""),$A476&lt;&gt;"")</formula>
    </cfRule>
  </conditionalFormatting>
  <conditionalFormatting sqref="F476">
    <cfRule type="expression" dxfId="1654" priority="1990" stopIfTrue="1">
      <formula>AND($A476&lt;&gt;"COMPOSICAO",$A476&lt;&gt;"INSUMO",$A476&lt;&gt;"")</formula>
    </cfRule>
    <cfRule type="expression" dxfId="1653" priority="1991" stopIfTrue="1">
      <formula>AND(OR($A476="COMPOSICAO",$A476="INSUMO",$A476&lt;&gt;""),$A476&lt;&gt;"")</formula>
    </cfRule>
  </conditionalFormatting>
  <conditionalFormatting sqref="F476">
    <cfRule type="expression" dxfId="1652" priority="1988" stopIfTrue="1">
      <formula>AND($A476&lt;&gt;"COMPOSICAO",$A476&lt;&gt;"INSUMO",$A476&lt;&gt;"")</formula>
    </cfRule>
    <cfRule type="expression" dxfId="1651" priority="1989" stopIfTrue="1">
      <formula>AND(OR($A476="COMPOSICAO",$A476="INSUMO",$A476&lt;&gt;""),$A476&lt;&gt;"")</formula>
    </cfRule>
  </conditionalFormatting>
  <conditionalFormatting sqref="F476">
    <cfRule type="expression" dxfId="1650" priority="1986" stopIfTrue="1">
      <formula>AND($A476&lt;&gt;"COMPOSICAO",$A476&lt;&gt;"INSUMO",$A476&lt;&gt;"")</formula>
    </cfRule>
    <cfRule type="expression" dxfId="1649" priority="1987" stopIfTrue="1">
      <formula>AND(OR($A476="COMPOSICAO",$A476="INSUMO",$A476&lt;&gt;""),$A476&lt;&gt;"")</formula>
    </cfRule>
  </conditionalFormatting>
  <conditionalFormatting sqref="F476">
    <cfRule type="expression" dxfId="1648" priority="1984" stopIfTrue="1">
      <formula>AND($A476&lt;&gt;"COMPOSICAO",$A476&lt;&gt;"INSUMO",$A476&lt;&gt;"")</formula>
    </cfRule>
    <cfRule type="expression" dxfId="1647" priority="1985" stopIfTrue="1">
      <formula>AND(OR($A476="COMPOSICAO",$A476="INSUMO",$A476&lt;&gt;""),$A476&lt;&gt;"")</formula>
    </cfRule>
  </conditionalFormatting>
  <conditionalFormatting sqref="F476">
    <cfRule type="expression" dxfId="1646" priority="1982" stopIfTrue="1">
      <formula>AND($A476&lt;&gt;"COMPOSICAO",$A476&lt;&gt;"INSUMO",$A476&lt;&gt;"")</formula>
    </cfRule>
    <cfRule type="expression" dxfId="1645" priority="1983" stopIfTrue="1">
      <formula>AND(OR($A476="COMPOSICAO",$A476="INSUMO",$A476&lt;&gt;""),$A476&lt;&gt;"")</formula>
    </cfRule>
  </conditionalFormatting>
  <conditionalFormatting sqref="F476">
    <cfRule type="expression" dxfId="1644" priority="1980" stopIfTrue="1">
      <formula>AND($A476&lt;&gt;"COMPOSICAO",$A476&lt;&gt;"INSUMO",$A476&lt;&gt;"")</formula>
    </cfRule>
    <cfRule type="expression" dxfId="1643" priority="1981" stopIfTrue="1">
      <formula>AND(OR($A476="COMPOSICAO",$A476="INSUMO",$A476&lt;&gt;""),$A476&lt;&gt;"")</formula>
    </cfRule>
  </conditionalFormatting>
  <conditionalFormatting sqref="F476">
    <cfRule type="expression" dxfId="1642" priority="1978" stopIfTrue="1">
      <formula>AND($A476&lt;&gt;"COMPOSICAO",$A476&lt;&gt;"INSUMO",$A476&lt;&gt;"")</formula>
    </cfRule>
    <cfRule type="expression" dxfId="1641" priority="1979" stopIfTrue="1">
      <formula>AND(OR($A476="COMPOSICAO",$A476="INSUMO",$A476&lt;&gt;""),$A476&lt;&gt;"")</formula>
    </cfRule>
  </conditionalFormatting>
  <conditionalFormatting sqref="F476">
    <cfRule type="expression" dxfId="1640" priority="1976" stopIfTrue="1">
      <formula>AND($A476&lt;&gt;"COMPOSICAO",$A476&lt;&gt;"INSUMO",$A476&lt;&gt;"")</formula>
    </cfRule>
    <cfRule type="expression" dxfId="1639" priority="1977" stopIfTrue="1">
      <formula>AND(OR($A476="COMPOSICAO",$A476="INSUMO",$A476&lt;&gt;""),$A476&lt;&gt;"")</formula>
    </cfRule>
  </conditionalFormatting>
  <conditionalFormatting sqref="F476">
    <cfRule type="expression" dxfId="1638" priority="1974" stopIfTrue="1">
      <formula>AND($A476&lt;&gt;"COMPOSICAO",$A476&lt;&gt;"INSUMO",$A476&lt;&gt;"")</formula>
    </cfRule>
    <cfRule type="expression" dxfId="1637" priority="1975" stopIfTrue="1">
      <formula>AND(OR($A476="COMPOSICAO",$A476="INSUMO",$A476&lt;&gt;""),$A476&lt;&gt;"")</formula>
    </cfRule>
  </conditionalFormatting>
  <conditionalFormatting sqref="F476">
    <cfRule type="expression" dxfId="1636" priority="1972" stopIfTrue="1">
      <formula>AND($A476&lt;&gt;"COMPOSICAO",$A476&lt;&gt;"INSUMO",$A476&lt;&gt;"")</formula>
    </cfRule>
    <cfRule type="expression" dxfId="1635" priority="1973" stopIfTrue="1">
      <formula>AND(OR($A476="COMPOSICAO",$A476="INSUMO",$A476&lt;&gt;""),$A476&lt;&gt;"")</formula>
    </cfRule>
  </conditionalFormatting>
  <conditionalFormatting sqref="F476">
    <cfRule type="expression" dxfId="1634" priority="1970" stopIfTrue="1">
      <formula>AND($A476&lt;&gt;"COMPOSICAO",$A476&lt;&gt;"INSUMO",$A476&lt;&gt;"")</formula>
    </cfRule>
    <cfRule type="expression" dxfId="1633" priority="1971" stopIfTrue="1">
      <formula>AND(OR($A476="COMPOSICAO",$A476="INSUMO",$A476&lt;&gt;""),$A476&lt;&gt;"")</formula>
    </cfRule>
  </conditionalFormatting>
  <conditionalFormatting sqref="F476">
    <cfRule type="expression" dxfId="1632" priority="1968" stopIfTrue="1">
      <formula>AND($A476&lt;&gt;"COMPOSICAO",$A476&lt;&gt;"INSUMO",$A476&lt;&gt;"")</formula>
    </cfRule>
    <cfRule type="expression" dxfId="1631" priority="1969" stopIfTrue="1">
      <formula>AND(OR($A476="COMPOSICAO",$A476="INSUMO",$A476&lt;&gt;""),$A476&lt;&gt;"")</formula>
    </cfRule>
  </conditionalFormatting>
  <conditionalFormatting sqref="F476">
    <cfRule type="expression" dxfId="1630" priority="1966" stopIfTrue="1">
      <formula>AND($A476&lt;&gt;"COMPOSICAO",$A476&lt;&gt;"INSUMO",$A476&lt;&gt;"")</formula>
    </cfRule>
    <cfRule type="expression" dxfId="1629" priority="1967" stopIfTrue="1">
      <formula>AND(OR($A476="COMPOSICAO",$A476="INSUMO",$A476&lt;&gt;""),$A476&lt;&gt;"")</formula>
    </cfRule>
  </conditionalFormatting>
  <conditionalFormatting sqref="F476">
    <cfRule type="expression" dxfId="1628" priority="1964" stopIfTrue="1">
      <formula>AND($A476&lt;&gt;"COMPOSICAO",$A476&lt;&gt;"INSUMO",$A476&lt;&gt;"")</formula>
    </cfRule>
    <cfRule type="expression" dxfId="1627" priority="1965" stopIfTrue="1">
      <formula>AND(OR($A476="COMPOSICAO",$A476="INSUMO",$A476&lt;&gt;""),$A476&lt;&gt;"")</formula>
    </cfRule>
  </conditionalFormatting>
  <conditionalFormatting sqref="F476">
    <cfRule type="expression" dxfId="1626" priority="1962" stopIfTrue="1">
      <formula>AND($A476&lt;&gt;"COMPOSICAO",$A476&lt;&gt;"INSUMO",$A476&lt;&gt;"")</formula>
    </cfRule>
    <cfRule type="expression" dxfId="1625" priority="1963" stopIfTrue="1">
      <formula>AND(OR($A476="COMPOSICAO",$A476="INSUMO",$A476&lt;&gt;""),$A476&lt;&gt;"")</formula>
    </cfRule>
  </conditionalFormatting>
  <conditionalFormatting sqref="F476">
    <cfRule type="expression" dxfId="1624" priority="1960" stopIfTrue="1">
      <formula>AND($A476&lt;&gt;"COMPOSICAO",$A476&lt;&gt;"INSUMO",$A476&lt;&gt;"")</formula>
    </cfRule>
    <cfRule type="expression" dxfId="1623" priority="1961" stopIfTrue="1">
      <formula>AND(OR($A476="COMPOSICAO",$A476="INSUMO",$A476&lt;&gt;""),$A476&lt;&gt;"")</formula>
    </cfRule>
  </conditionalFormatting>
  <conditionalFormatting sqref="F477">
    <cfRule type="expression" dxfId="1622" priority="1958" stopIfTrue="1">
      <formula>AND($A477&lt;&gt;"COMPOSICAO",$A477&lt;&gt;"INSUMO",$A477&lt;&gt;"")</formula>
    </cfRule>
    <cfRule type="expression" dxfId="1621" priority="1959" stopIfTrue="1">
      <formula>AND(OR($A477="COMPOSICAO",$A477="INSUMO",$A477&lt;&gt;""),$A477&lt;&gt;"")</formula>
    </cfRule>
  </conditionalFormatting>
  <conditionalFormatting sqref="F477">
    <cfRule type="expression" dxfId="1620" priority="1956" stopIfTrue="1">
      <formula>AND($A477&lt;&gt;"COMPOSICAO",$A477&lt;&gt;"INSUMO",$A477&lt;&gt;"")</formula>
    </cfRule>
    <cfRule type="expression" dxfId="1619" priority="1957" stopIfTrue="1">
      <formula>AND(OR($A477="COMPOSICAO",$A477="INSUMO",$A477&lt;&gt;""),$A477&lt;&gt;"")</formula>
    </cfRule>
  </conditionalFormatting>
  <conditionalFormatting sqref="F477">
    <cfRule type="expression" dxfId="1618" priority="1954" stopIfTrue="1">
      <formula>AND($A477&lt;&gt;"COMPOSICAO",$A477&lt;&gt;"INSUMO",$A477&lt;&gt;"")</formula>
    </cfRule>
    <cfRule type="expression" dxfId="1617" priority="1955" stopIfTrue="1">
      <formula>AND(OR($A477="COMPOSICAO",$A477="INSUMO",$A477&lt;&gt;""),$A477&lt;&gt;"")</formula>
    </cfRule>
  </conditionalFormatting>
  <conditionalFormatting sqref="F477">
    <cfRule type="expression" dxfId="1616" priority="1952" stopIfTrue="1">
      <formula>AND($A477&lt;&gt;"COMPOSICAO",$A477&lt;&gt;"INSUMO",$A477&lt;&gt;"")</formula>
    </cfRule>
    <cfRule type="expression" dxfId="1615" priority="1953" stopIfTrue="1">
      <formula>AND(OR($A477="COMPOSICAO",$A477="INSUMO",$A477&lt;&gt;""),$A477&lt;&gt;"")</formula>
    </cfRule>
  </conditionalFormatting>
  <conditionalFormatting sqref="F477">
    <cfRule type="expression" dxfId="1614" priority="1950" stopIfTrue="1">
      <formula>AND($A477&lt;&gt;"COMPOSICAO",$A477&lt;&gt;"INSUMO",$A477&lt;&gt;"")</formula>
    </cfRule>
    <cfRule type="expression" dxfId="1613" priority="1951" stopIfTrue="1">
      <formula>AND(OR($A477="COMPOSICAO",$A477="INSUMO",$A477&lt;&gt;""),$A477&lt;&gt;"")</formula>
    </cfRule>
  </conditionalFormatting>
  <conditionalFormatting sqref="F477">
    <cfRule type="expression" dxfId="1612" priority="1948" stopIfTrue="1">
      <formula>AND($A477&lt;&gt;"COMPOSICAO",$A477&lt;&gt;"INSUMO",$A477&lt;&gt;"")</formula>
    </cfRule>
    <cfRule type="expression" dxfId="1611" priority="1949" stopIfTrue="1">
      <formula>AND(OR($A477="COMPOSICAO",$A477="INSUMO",$A477&lt;&gt;""),$A477&lt;&gt;"")</formula>
    </cfRule>
  </conditionalFormatting>
  <conditionalFormatting sqref="F477">
    <cfRule type="expression" dxfId="1610" priority="1946" stopIfTrue="1">
      <formula>AND($A477&lt;&gt;"COMPOSICAO",$A477&lt;&gt;"INSUMO",$A477&lt;&gt;"")</formula>
    </cfRule>
    <cfRule type="expression" dxfId="1609" priority="1947" stopIfTrue="1">
      <formula>AND(OR($A477="COMPOSICAO",$A477="INSUMO",$A477&lt;&gt;""),$A477&lt;&gt;"")</formula>
    </cfRule>
  </conditionalFormatting>
  <conditionalFormatting sqref="F477">
    <cfRule type="expression" dxfId="1608" priority="1944" stopIfTrue="1">
      <formula>AND($A477&lt;&gt;"COMPOSICAO",$A477&lt;&gt;"INSUMO",$A477&lt;&gt;"")</formula>
    </cfRule>
    <cfRule type="expression" dxfId="1607" priority="1945" stopIfTrue="1">
      <formula>AND(OR($A477="COMPOSICAO",$A477="INSUMO",$A477&lt;&gt;""),$A477&lt;&gt;"")</formula>
    </cfRule>
  </conditionalFormatting>
  <conditionalFormatting sqref="F477">
    <cfRule type="expression" dxfId="1606" priority="1942" stopIfTrue="1">
      <formula>AND($A477&lt;&gt;"COMPOSICAO",$A477&lt;&gt;"INSUMO",$A477&lt;&gt;"")</formula>
    </cfRule>
    <cfRule type="expression" dxfId="1605" priority="1943" stopIfTrue="1">
      <formula>AND(OR($A477="COMPOSICAO",$A477="INSUMO",$A477&lt;&gt;""),$A477&lt;&gt;"")</formula>
    </cfRule>
  </conditionalFormatting>
  <conditionalFormatting sqref="F477">
    <cfRule type="expression" dxfId="1604" priority="1940" stopIfTrue="1">
      <formula>AND($A477&lt;&gt;"COMPOSICAO",$A477&lt;&gt;"INSUMO",$A477&lt;&gt;"")</formula>
    </cfRule>
    <cfRule type="expression" dxfId="1603" priority="1941" stopIfTrue="1">
      <formula>AND(OR($A477="COMPOSICAO",$A477="INSUMO",$A477&lt;&gt;""),$A477&lt;&gt;"")</formula>
    </cfRule>
  </conditionalFormatting>
  <conditionalFormatting sqref="F477">
    <cfRule type="expression" dxfId="1602" priority="1938" stopIfTrue="1">
      <formula>AND($A477&lt;&gt;"COMPOSICAO",$A477&lt;&gt;"INSUMO",$A477&lt;&gt;"")</formula>
    </cfRule>
    <cfRule type="expression" dxfId="1601" priority="1939" stopIfTrue="1">
      <formula>AND(OR($A477="COMPOSICAO",$A477="INSUMO",$A477&lt;&gt;""),$A477&lt;&gt;"")</formula>
    </cfRule>
  </conditionalFormatting>
  <conditionalFormatting sqref="F477">
    <cfRule type="expression" dxfId="1600" priority="1936" stopIfTrue="1">
      <formula>AND($A477&lt;&gt;"COMPOSICAO",$A477&lt;&gt;"INSUMO",$A477&lt;&gt;"")</formula>
    </cfRule>
    <cfRule type="expression" dxfId="1599" priority="1937" stopIfTrue="1">
      <formula>AND(OR($A477="COMPOSICAO",$A477="INSUMO",$A477&lt;&gt;""),$A477&lt;&gt;"")</formula>
    </cfRule>
  </conditionalFormatting>
  <conditionalFormatting sqref="F477">
    <cfRule type="expression" dxfId="1598" priority="1934" stopIfTrue="1">
      <formula>AND($A477&lt;&gt;"COMPOSICAO",$A477&lt;&gt;"INSUMO",$A477&lt;&gt;"")</formula>
    </cfRule>
    <cfRule type="expression" dxfId="1597" priority="1935" stopIfTrue="1">
      <formula>AND(OR($A477="COMPOSICAO",$A477="INSUMO",$A477&lt;&gt;""),$A477&lt;&gt;"")</formula>
    </cfRule>
  </conditionalFormatting>
  <conditionalFormatting sqref="F477">
    <cfRule type="expression" dxfId="1596" priority="1932" stopIfTrue="1">
      <formula>AND($A477&lt;&gt;"COMPOSICAO",$A477&lt;&gt;"INSUMO",$A477&lt;&gt;"")</formula>
    </cfRule>
    <cfRule type="expression" dxfId="1595" priority="1933" stopIfTrue="1">
      <formula>AND(OR($A477="COMPOSICAO",$A477="INSUMO",$A477&lt;&gt;""),$A477&lt;&gt;"")</formula>
    </cfRule>
  </conditionalFormatting>
  <conditionalFormatting sqref="F477">
    <cfRule type="expression" dxfId="1594" priority="1930" stopIfTrue="1">
      <formula>AND($A477&lt;&gt;"COMPOSICAO",$A477&lt;&gt;"INSUMO",$A477&lt;&gt;"")</formula>
    </cfRule>
    <cfRule type="expression" dxfId="1593" priority="1931" stopIfTrue="1">
      <formula>AND(OR($A477="COMPOSICAO",$A477="INSUMO",$A477&lt;&gt;""),$A477&lt;&gt;"")</formula>
    </cfRule>
  </conditionalFormatting>
  <conditionalFormatting sqref="F477">
    <cfRule type="expression" dxfId="1592" priority="1928" stopIfTrue="1">
      <formula>AND($A477&lt;&gt;"COMPOSICAO",$A477&lt;&gt;"INSUMO",$A477&lt;&gt;"")</formula>
    </cfRule>
    <cfRule type="expression" dxfId="1591" priority="1929" stopIfTrue="1">
      <formula>AND(OR($A477="COMPOSICAO",$A477="INSUMO",$A477&lt;&gt;""),$A477&lt;&gt;"")</formula>
    </cfRule>
  </conditionalFormatting>
  <conditionalFormatting sqref="F477">
    <cfRule type="expression" dxfId="1590" priority="1926" stopIfTrue="1">
      <formula>AND($A477&lt;&gt;"COMPOSICAO",$A477&lt;&gt;"INSUMO",$A477&lt;&gt;"")</formula>
    </cfRule>
    <cfRule type="expression" dxfId="1589" priority="1927" stopIfTrue="1">
      <formula>AND(OR($A477="COMPOSICAO",$A477="INSUMO",$A477&lt;&gt;""),$A477&lt;&gt;"")</formula>
    </cfRule>
  </conditionalFormatting>
  <conditionalFormatting sqref="F477">
    <cfRule type="expression" dxfId="1588" priority="1924" stopIfTrue="1">
      <formula>AND($A477&lt;&gt;"COMPOSICAO",$A477&lt;&gt;"INSUMO",$A477&lt;&gt;"")</formula>
    </cfRule>
    <cfRule type="expression" dxfId="1587" priority="1925" stopIfTrue="1">
      <formula>AND(OR($A477="COMPOSICAO",$A477="INSUMO",$A477&lt;&gt;""),$A477&lt;&gt;"")</formula>
    </cfRule>
  </conditionalFormatting>
  <conditionalFormatting sqref="F477">
    <cfRule type="expression" dxfId="1586" priority="1922" stopIfTrue="1">
      <formula>AND($A477&lt;&gt;"COMPOSICAO",$A477&lt;&gt;"INSUMO",$A477&lt;&gt;"")</formula>
    </cfRule>
    <cfRule type="expression" dxfId="1585" priority="1923" stopIfTrue="1">
      <formula>AND(OR($A477="COMPOSICAO",$A477="INSUMO",$A477&lt;&gt;""),$A477&lt;&gt;"")</formula>
    </cfRule>
  </conditionalFormatting>
  <conditionalFormatting sqref="F477">
    <cfRule type="expression" dxfId="1584" priority="1920" stopIfTrue="1">
      <formula>AND($A477&lt;&gt;"COMPOSICAO",$A477&lt;&gt;"INSUMO",$A477&lt;&gt;"")</formula>
    </cfRule>
    <cfRule type="expression" dxfId="1583" priority="1921" stopIfTrue="1">
      <formula>AND(OR($A477="COMPOSICAO",$A477="INSUMO",$A477&lt;&gt;""),$A477&lt;&gt;"")</formula>
    </cfRule>
  </conditionalFormatting>
  <conditionalFormatting sqref="F478">
    <cfRule type="expression" dxfId="1582" priority="1918" stopIfTrue="1">
      <formula>AND($A478&lt;&gt;"COMPOSICAO",$A478&lt;&gt;"INSUMO",$A478&lt;&gt;"")</formula>
    </cfRule>
    <cfRule type="expression" dxfId="1581" priority="1919" stopIfTrue="1">
      <formula>AND(OR($A478="COMPOSICAO",$A478="INSUMO",$A478&lt;&gt;""),$A478&lt;&gt;"")</formula>
    </cfRule>
  </conditionalFormatting>
  <conditionalFormatting sqref="F478">
    <cfRule type="expression" dxfId="1580" priority="1916" stopIfTrue="1">
      <formula>AND($A478&lt;&gt;"COMPOSICAO",$A478&lt;&gt;"INSUMO",$A478&lt;&gt;"")</formula>
    </cfRule>
    <cfRule type="expression" dxfId="1579" priority="1917" stopIfTrue="1">
      <formula>AND(OR($A478="COMPOSICAO",$A478="INSUMO",$A478&lt;&gt;""),$A478&lt;&gt;"")</formula>
    </cfRule>
  </conditionalFormatting>
  <conditionalFormatting sqref="F478">
    <cfRule type="expression" dxfId="1578" priority="1914" stopIfTrue="1">
      <formula>AND($A478&lt;&gt;"COMPOSICAO",$A478&lt;&gt;"INSUMO",$A478&lt;&gt;"")</formula>
    </cfRule>
    <cfRule type="expression" dxfId="1577" priority="1915" stopIfTrue="1">
      <formula>AND(OR($A478="COMPOSICAO",$A478="INSUMO",$A478&lt;&gt;""),$A478&lt;&gt;"")</formula>
    </cfRule>
  </conditionalFormatting>
  <conditionalFormatting sqref="F478">
    <cfRule type="expression" dxfId="1576" priority="1912" stopIfTrue="1">
      <formula>AND($A478&lt;&gt;"COMPOSICAO",$A478&lt;&gt;"INSUMO",$A478&lt;&gt;"")</formula>
    </cfRule>
    <cfRule type="expression" dxfId="1575" priority="1913" stopIfTrue="1">
      <formula>AND(OR($A478="COMPOSICAO",$A478="INSUMO",$A478&lt;&gt;""),$A478&lt;&gt;"")</formula>
    </cfRule>
  </conditionalFormatting>
  <conditionalFormatting sqref="F478">
    <cfRule type="expression" dxfId="1574" priority="1910" stopIfTrue="1">
      <formula>AND($A478&lt;&gt;"COMPOSICAO",$A478&lt;&gt;"INSUMO",$A478&lt;&gt;"")</formula>
    </cfRule>
    <cfRule type="expression" dxfId="1573" priority="1911" stopIfTrue="1">
      <formula>AND(OR($A478="COMPOSICAO",$A478="INSUMO",$A478&lt;&gt;""),$A478&lt;&gt;"")</formula>
    </cfRule>
  </conditionalFormatting>
  <conditionalFormatting sqref="F478">
    <cfRule type="expression" dxfId="1572" priority="1908" stopIfTrue="1">
      <formula>AND($A478&lt;&gt;"COMPOSICAO",$A478&lt;&gt;"INSUMO",$A478&lt;&gt;"")</formula>
    </cfRule>
    <cfRule type="expression" dxfId="1571" priority="1909" stopIfTrue="1">
      <formula>AND(OR($A478="COMPOSICAO",$A478="INSUMO",$A478&lt;&gt;""),$A478&lt;&gt;"")</formula>
    </cfRule>
  </conditionalFormatting>
  <conditionalFormatting sqref="F478">
    <cfRule type="expression" dxfId="1570" priority="1906" stopIfTrue="1">
      <formula>AND($A478&lt;&gt;"COMPOSICAO",$A478&lt;&gt;"INSUMO",$A478&lt;&gt;"")</formula>
    </cfRule>
    <cfRule type="expression" dxfId="1569" priority="1907" stopIfTrue="1">
      <formula>AND(OR($A478="COMPOSICAO",$A478="INSUMO",$A478&lt;&gt;""),$A478&lt;&gt;"")</formula>
    </cfRule>
  </conditionalFormatting>
  <conditionalFormatting sqref="F478">
    <cfRule type="expression" dxfId="1568" priority="1904" stopIfTrue="1">
      <formula>AND($A478&lt;&gt;"COMPOSICAO",$A478&lt;&gt;"INSUMO",$A478&lt;&gt;"")</formula>
    </cfRule>
    <cfRule type="expression" dxfId="1567" priority="1905" stopIfTrue="1">
      <formula>AND(OR($A478="COMPOSICAO",$A478="INSUMO",$A478&lt;&gt;""),$A478&lt;&gt;"")</formula>
    </cfRule>
  </conditionalFormatting>
  <conditionalFormatting sqref="F478">
    <cfRule type="expression" dxfId="1566" priority="1902" stopIfTrue="1">
      <formula>AND($A478&lt;&gt;"COMPOSICAO",$A478&lt;&gt;"INSUMO",$A478&lt;&gt;"")</formula>
    </cfRule>
    <cfRule type="expression" dxfId="1565" priority="1903" stopIfTrue="1">
      <formula>AND(OR($A478="COMPOSICAO",$A478="INSUMO",$A478&lt;&gt;""),$A478&lt;&gt;"")</formula>
    </cfRule>
  </conditionalFormatting>
  <conditionalFormatting sqref="F478">
    <cfRule type="expression" dxfId="1564" priority="1900" stopIfTrue="1">
      <formula>AND($A478&lt;&gt;"COMPOSICAO",$A478&lt;&gt;"INSUMO",$A478&lt;&gt;"")</formula>
    </cfRule>
    <cfRule type="expression" dxfId="1563" priority="1901" stopIfTrue="1">
      <formula>AND(OR($A478="COMPOSICAO",$A478="INSUMO",$A478&lt;&gt;""),$A478&lt;&gt;"")</formula>
    </cfRule>
  </conditionalFormatting>
  <conditionalFormatting sqref="F478">
    <cfRule type="expression" dxfId="1562" priority="1898" stopIfTrue="1">
      <formula>AND($A478&lt;&gt;"COMPOSICAO",$A478&lt;&gt;"INSUMO",$A478&lt;&gt;"")</formula>
    </cfRule>
    <cfRule type="expression" dxfId="1561" priority="1899" stopIfTrue="1">
      <formula>AND(OR($A478="COMPOSICAO",$A478="INSUMO",$A478&lt;&gt;""),$A478&lt;&gt;"")</formula>
    </cfRule>
  </conditionalFormatting>
  <conditionalFormatting sqref="F478">
    <cfRule type="expression" dxfId="1560" priority="1896" stopIfTrue="1">
      <formula>AND($A478&lt;&gt;"COMPOSICAO",$A478&lt;&gt;"INSUMO",$A478&lt;&gt;"")</formula>
    </cfRule>
    <cfRule type="expression" dxfId="1559" priority="1897" stopIfTrue="1">
      <formula>AND(OR($A478="COMPOSICAO",$A478="INSUMO",$A478&lt;&gt;""),$A478&lt;&gt;"")</formula>
    </cfRule>
  </conditionalFormatting>
  <conditionalFormatting sqref="F478">
    <cfRule type="expression" dxfId="1558" priority="1894" stopIfTrue="1">
      <formula>AND($A478&lt;&gt;"COMPOSICAO",$A478&lt;&gt;"INSUMO",$A478&lt;&gt;"")</formula>
    </cfRule>
    <cfRule type="expression" dxfId="1557" priority="1895" stopIfTrue="1">
      <formula>AND(OR($A478="COMPOSICAO",$A478="INSUMO",$A478&lt;&gt;""),$A478&lt;&gt;"")</formula>
    </cfRule>
  </conditionalFormatting>
  <conditionalFormatting sqref="F478">
    <cfRule type="expression" dxfId="1556" priority="1892" stopIfTrue="1">
      <formula>AND($A478&lt;&gt;"COMPOSICAO",$A478&lt;&gt;"INSUMO",$A478&lt;&gt;"")</formula>
    </cfRule>
    <cfRule type="expression" dxfId="1555" priority="1893" stopIfTrue="1">
      <formula>AND(OR($A478="COMPOSICAO",$A478="INSUMO",$A478&lt;&gt;""),$A478&lt;&gt;"")</formula>
    </cfRule>
  </conditionalFormatting>
  <conditionalFormatting sqref="F478">
    <cfRule type="expression" dxfId="1554" priority="1890" stopIfTrue="1">
      <formula>AND($A478&lt;&gt;"COMPOSICAO",$A478&lt;&gt;"INSUMO",$A478&lt;&gt;"")</formula>
    </cfRule>
    <cfRule type="expression" dxfId="1553" priority="1891" stopIfTrue="1">
      <formula>AND(OR($A478="COMPOSICAO",$A478="INSUMO",$A478&lt;&gt;""),$A478&lt;&gt;"")</formula>
    </cfRule>
  </conditionalFormatting>
  <conditionalFormatting sqref="F478">
    <cfRule type="expression" dxfId="1552" priority="1888" stopIfTrue="1">
      <formula>AND($A478&lt;&gt;"COMPOSICAO",$A478&lt;&gt;"INSUMO",$A478&lt;&gt;"")</formula>
    </cfRule>
    <cfRule type="expression" dxfId="1551" priority="1889" stopIfTrue="1">
      <formula>AND(OR($A478="COMPOSICAO",$A478="INSUMO",$A478&lt;&gt;""),$A478&lt;&gt;"")</formula>
    </cfRule>
  </conditionalFormatting>
  <conditionalFormatting sqref="F478">
    <cfRule type="expression" dxfId="1550" priority="1886" stopIfTrue="1">
      <formula>AND($A478&lt;&gt;"COMPOSICAO",$A478&lt;&gt;"INSUMO",$A478&lt;&gt;"")</formula>
    </cfRule>
    <cfRule type="expression" dxfId="1549" priority="1887" stopIfTrue="1">
      <formula>AND(OR($A478="COMPOSICAO",$A478="INSUMO",$A478&lt;&gt;""),$A478&lt;&gt;"")</formula>
    </cfRule>
  </conditionalFormatting>
  <conditionalFormatting sqref="F478">
    <cfRule type="expression" dxfId="1548" priority="1884" stopIfTrue="1">
      <formula>AND($A478&lt;&gt;"COMPOSICAO",$A478&lt;&gt;"INSUMO",$A478&lt;&gt;"")</formula>
    </cfRule>
    <cfRule type="expression" dxfId="1547" priority="1885" stopIfTrue="1">
      <formula>AND(OR($A478="COMPOSICAO",$A478="INSUMO",$A478&lt;&gt;""),$A478&lt;&gt;"")</formula>
    </cfRule>
  </conditionalFormatting>
  <conditionalFormatting sqref="F478">
    <cfRule type="expression" dxfId="1546" priority="1882" stopIfTrue="1">
      <formula>AND($A478&lt;&gt;"COMPOSICAO",$A478&lt;&gt;"INSUMO",$A478&lt;&gt;"")</formula>
    </cfRule>
    <cfRule type="expression" dxfId="1545" priority="1883" stopIfTrue="1">
      <formula>AND(OR($A478="COMPOSICAO",$A478="INSUMO",$A478&lt;&gt;""),$A478&lt;&gt;"")</formula>
    </cfRule>
  </conditionalFormatting>
  <conditionalFormatting sqref="F478">
    <cfRule type="expression" dxfId="1544" priority="1880" stopIfTrue="1">
      <formula>AND($A478&lt;&gt;"COMPOSICAO",$A478&lt;&gt;"INSUMO",$A478&lt;&gt;"")</formula>
    </cfRule>
    <cfRule type="expression" dxfId="1543" priority="1881" stopIfTrue="1">
      <formula>AND(OR($A478="COMPOSICAO",$A478="INSUMO",$A478&lt;&gt;""),$A478&lt;&gt;"")</formula>
    </cfRule>
  </conditionalFormatting>
  <conditionalFormatting sqref="F467">
    <cfRule type="expression" dxfId="1542" priority="1878" stopIfTrue="1">
      <formula>AND($A467&lt;&gt;"COMPOSICAO",$A467&lt;&gt;"INSUMO",$A467&lt;&gt;"")</formula>
    </cfRule>
    <cfRule type="expression" dxfId="1541" priority="1879" stopIfTrue="1">
      <formula>AND(OR($A467="COMPOSICAO",$A467="INSUMO",$A467&lt;&gt;""),$A467&lt;&gt;"")</formula>
    </cfRule>
  </conditionalFormatting>
  <conditionalFormatting sqref="F467">
    <cfRule type="expression" dxfId="1540" priority="1876" stopIfTrue="1">
      <formula>AND($A467&lt;&gt;"COMPOSICAO",$A467&lt;&gt;"INSUMO",$A467&lt;&gt;"")</formula>
    </cfRule>
    <cfRule type="expression" dxfId="1539" priority="1877" stopIfTrue="1">
      <formula>AND(OR($A467="COMPOSICAO",$A467="INSUMO",$A467&lt;&gt;""),$A467&lt;&gt;"")</formula>
    </cfRule>
  </conditionalFormatting>
  <conditionalFormatting sqref="F467">
    <cfRule type="expression" dxfId="1538" priority="1874" stopIfTrue="1">
      <formula>AND($A467&lt;&gt;"COMPOSICAO",$A467&lt;&gt;"INSUMO",$A467&lt;&gt;"")</formula>
    </cfRule>
    <cfRule type="expression" dxfId="1537" priority="1875" stopIfTrue="1">
      <formula>AND(OR($A467="COMPOSICAO",$A467="INSUMO",$A467&lt;&gt;""),$A467&lt;&gt;"")</formula>
    </cfRule>
  </conditionalFormatting>
  <conditionalFormatting sqref="F467">
    <cfRule type="expression" dxfId="1536" priority="1872" stopIfTrue="1">
      <formula>AND($A467&lt;&gt;"COMPOSICAO",$A467&lt;&gt;"INSUMO",$A467&lt;&gt;"")</formula>
    </cfRule>
    <cfRule type="expression" dxfId="1535" priority="1873" stopIfTrue="1">
      <formula>AND(OR($A467="COMPOSICAO",$A467="INSUMO",$A467&lt;&gt;""),$A467&lt;&gt;"")</formula>
    </cfRule>
  </conditionalFormatting>
  <conditionalFormatting sqref="F467">
    <cfRule type="expression" dxfId="1534" priority="1870" stopIfTrue="1">
      <formula>AND($A467&lt;&gt;"COMPOSICAO",$A467&lt;&gt;"INSUMO",$A467&lt;&gt;"")</formula>
    </cfRule>
    <cfRule type="expression" dxfId="1533" priority="1871" stopIfTrue="1">
      <formula>AND(OR($A467="COMPOSICAO",$A467="INSUMO",$A467&lt;&gt;""),$A467&lt;&gt;"")</formula>
    </cfRule>
  </conditionalFormatting>
  <conditionalFormatting sqref="F467">
    <cfRule type="expression" dxfId="1532" priority="1868" stopIfTrue="1">
      <formula>AND($A467&lt;&gt;"COMPOSICAO",$A467&lt;&gt;"INSUMO",$A467&lt;&gt;"")</formula>
    </cfRule>
    <cfRule type="expression" dxfId="1531" priority="1869" stopIfTrue="1">
      <formula>AND(OR($A467="COMPOSICAO",$A467="INSUMO",$A467&lt;&gt;""),$A467&lt;&gt;"")</formula>
    </cfRule>
  </conditionalFormatting>
  <conditionalFormatting sqref="F467">
    <cfRule type="expression" dxfId="1530" priority="1866" stopIfTrue="1">
      <formula>AND($A467&lt;&gt;"COMPOSICAO",$A467&lt;&gt;"INSUMO",$A467&lt;&gt;"")</formula>
    </cfRule>
    <cfRule type="expression" dxfId="1529" priority="1867" stopIfTrue="1">
      <formula>AND(OR($A467="COMPOSICAO",$A467="INSUMO",$A467&lt;&gt;""),$A467&lt;&gt;"")</formula>
    </cfRule>
  </conditionalFormatting>
  <conditionalFormatting sqref="F467">
    <cfRule type="expression" dxfId="1528" priority="1864" stopIfTrue="1">
      <formula>AND($A467&lt;&gt;"COMPOSICAO",$A467&lt;&gt;"INSUMO",$A467&lt;&gt;"")</formula>
    </cfRule>
    <cfRule type="expression" dxfId="1527" priority="1865" stopIfTrue="1">
      <formula>AND(OR($A467="COMPOSICAO",$A467="INSUMO",$A467&lt;&gt;""),$A467&lt;&gt;"")</formula>
    </cfRule>
  </conditionalFormatting>
  <conditionalFormatting sqref="F467">
    <cfRule type="expression" dxfId="1526" priority="1862" stopIfTrue="1">
      <formula>AND($A467&lt;&gt;"COMPOSICAO",$A467&lt;&gt;"INSUMO",$A467&lt;&gt;"")</formula>
    </cfRule>
    <cfRule type="expression" dxfId="1525" priority="1863" stopIfTrue="1">
      <formula>AND(OR($A467="COMPOSICAO",$A467="INSUMO",$A467&lt;&gt;""),$A467&lt;&gt;"")</formula>
    </cfRule>
  </conditionalFormatting>
  <conditionalFormatting sqref="F467">
    <cfRule type="expression" dxfId="1524" priority="1860" stopIfTrue="1">
      <formula>AND($A467&lt;&gt;"COMPOSICAO",$A467&lt;&gt;"INSUMO",$A467&lt;&gt;"")</formula>
    </cfRule>
    <cfRule type="expression" dxfId="1523" priority="1861" stopIfTrue="1">
      <formula>AND(OR($A467="COMPOSICAO",$A467="INSUMO",$A467&lt;&gt;""),$A467&lt;&gt;"")</formula>
    </cfRule>
  </conditionalFormatting>
  <conditionalFormatting sqref="F467">
    <cfRule type="expression" dxfId="1522" priority="1858" stopIfTrue="1">
      <formula>AND($A467&lt;&gt;"COMPOSICAO",$A467&lt;&gt;"INSUMO",$A467&lt;&gt;"")</formula>
    </cfRule>
    <cfRule type="expression" dxfId="1521" priority="1859" stopIfTrue="1">
      <formula>AND(OR($A467="COMPOSICAO",$A467="INSUMO",$A467&lt;&gt;""),$A467&lt;&gt;"")</formula>
    </cfRule>
  </conditionalFormatting>
  <conditionalFormatting sqref="F467">
    <cfRule type="expression" dxfId="1520" priority="1856" stopIfTrue="1">
      <formula>AND($A467&lt;&gt;"COMPOSICAO",$A467&lt;&gt;"INSUMO",$A467&lt;&gt;"")</formula>
    </cfRule>
    <cfRule type="expression" dxfId="1519" priority="1857" stopIfTrue="1">
      <formula>AND(OR($A467="COMPOSICAO",$A467="INSUMO",$A467&lt;&gt;""),$A467&lt;&gt;"")</formula>
    </cfRule>
  </conditionalFormatting>
  <conditionalFormatting sqref="F467">
    <cfRule type="expression" dxfId="1518" priority="1854" stopIfTrue="1">
      <formula>AND($A467&lt;&gt;"COMPOSICAO",$A467&lt;&gt;"INSUMO",$A467&lt;&gt;"")</formula>
    </cfRule>
    <cfRule type="expression" dxfId="1517" priority="1855" stopIfTrue="1">
      <formula>AND(OR($A467="COMPOSICAO",$A467="INSUMO",$A467&lt;&gt;""),$A467&lt;&gt;"")</formula>
    </cfRule>
  </conditionalFormatting>
  <conditionalFormatting sqref="F467">
    <cfRule type="expression" dxfId="1516" priority="1852" stopIfTrue="1">
      <formula>AND($A467&lt;&gt;"COMPOSICAO",$A467&lt;&gt;"INSUMO",$A467&lt;&gt;"")</formula>
    </cfRule>
    <cfRule type="expression" dxfId="1515" priority="1853" stopIfTrue="1">
      <formula>AND(OR($A467="COMPOSICAO",$A467="INSUMO",$A467&lt;&gt;""),$A467&lt;&gt;"")</formula>
    </cfRule>
  </conditionalFormatting>
  <conditionalFormatting sqref="F467">
    <cfRule type="expression" dxfId="1514" priority="1850" stopIfTrue="1">
      <formula>AND($A467&lt;&gt;"COMPOSICAO",$A467&lt;&gt;"INSUMO",$A467&lt;&gt;"")</formula>
    </cfRule>
    <cfRule type="expression" dxfId="1513" priority="1851" stopIfTrue="1">
      <formula>AND(OR($A467="COMPOSICAO",$A467="INSUMO",$A467&lt;&gt;""),$A467&lt;&gt;"")</formula>
    </cfRule>
  </conditionalFormatting>
  <conditionalFormatting sqref="F467">
    <cfRule type="expression" dxfId="1512" priority="1848" stopIfTrue="1">
      <formula>AND($A467&lt;&gt;"COMPOSICAO",$A467&lt;&gt;"INSUMO",$A467&lt;&gt;"")</formula>
    </cfRule>
    <cfRule type="expression" dxfId="1511" priority="1849" stopIfTrue="1">
      <formula>AND(OR($A467="COMPOSICAO",$A467="INSUMO",$A467&lt;&gt;""),$A467&lt;&gt;"")</formula>
    </cfRule>
  </conditionalFormatting>
  <conditionalFormatting sqref="F467">
    <cfRule type="expression" dxfId="1510" priority="1846" stopIfTrue="1">
      <formula>AND($A467&lt;&gt;"COMPOSICAO",$A467&lt;&gt;"INSUMO",$A467&lt;&gt;"")</formula>
    </cfRule>
    <cfRule type="expression" dxfId="1509" priority="1847" stopIfTrue="1">
      <formula>AND(OR($A467="COMPOSICAO",$A467="INSUMO",$A467&lt;&gt;""),$A467&lt;&gt;"")</formula>
    </cfRule>
  </conditionalFormatting>
  <conditionalFormatting sqref="F467">
    <cfRule type="expression" dxfId="1508" priority="1844" stopIfTrue="1">
      <formula>AND($A467&lt;&gt;"COMPOSICAO",$A467&lt;&gt;"INSUMO",$A467&lt;&gt;"")</formula>
    </cfRule>
    <cfRule type="expression" dxfId="1507" priority="1845" stopIfTrue="1">
      <formula>AND(OR($A467="COMPOSICAO",$A467="INSUMO",$A467&lt;&gt;""),$A467&lt;&gt;"")</formula>
    </cfRule>
  </conditionalFormatting>
  <conditionalFormatting sqref="F467">
    <cfRule type="expression" dxfId="1506" priority="1842" stopIfTrue="1">
      <formula>AND($A467&lt;&gt;"COMPOSICAO",$A467&lt;&gt;"INSUMO",$A467&lt;&gt;"")</formula>
    </cfRule>
    <cfRule type="expression" dxfId="1505" priority="1843" stopIfTrue="1">
      <formula>AND(OR($A467="COMPOSICAO",$A467="INSUMO",$A467&lt;&gt;""),$A467&lt;&gt;"")</formula>
    </cfRule>
  </conditionalFormatting>
  <conditionalFormatting sqref="F467">
    <cfRule type="expression" dxfId="1504" priority="1840" stopIfTrue="1">
      <formula>AND($A467&lt;&gt;"COMPOSICAO",$A467&lt;&gt;"INSUMO",$A467&lt;&gt;"")</formula>
    </cfRule>
    <cfRule type="expression" dxfId="1503" priority="1841" stopIfTrue="1">
      <formula>AND(OR($A467="COMPOSICAO",$A467="INSUMO",$A467&lt;&gt;""),$A467&lt;&gt;"")</formula>
    </cfRule>
  </conditionalFormatting>
  <conditionalFormatting sqref="F468">
    <cfRule type="expression" dxfId="1502" priority="1838" stopIfTrue="1">
      <formula>AND($A468&lt;&gt;"COMPOSICAO",$A468&lt;&gt;"INSUMO",$A468&lt;&gt;"")</formula>
    </cfRule>
    <cfRule type="expression" dxfId="1501" priority="1839" stopIfTrue="1">
      <formula>AND(OR($A468="COMPOSICAO",$A468="INSUMO",$A468&lt;&gt;""),$A468&lt;&gt;"")</formula>
    </cfRule>
  </conditionalFormatting>
  <conditionalFormatting sqref="F468">
    <cfRule type="expression" dxfId="1500" priority="1836" stopIfTrue="1">
      <formula>AND($A468&lt;&gt;"COMPOSICAO",$A468&lt;&gt;"INSUMO",$A468&lt;&gt;"")</formula>
    </cfRule>
    <cfRule type="expression" dxfId="1499" priority="1837" stopIfTrue="1">
      <formula>AND(OR($A468="COMPOSICAO",$A468="INSUMO",$A468&lt;&gt;""),$A468&lt;&gt;"")</formula>
    </cfRule>
  </conditionalFormatting>
  <conditionalFormatting sqref="F468">
    <cfRule type="expression" dxfId="1498" priority="1834" stopIfTrue="1">
      <formula>AND($A468&lt;&gt;"COMPOSICAO",$A468&lt;&gt;"INSUMO",$A468&lt;&gt;"")</formula>
    </cfRule>
    <cfRule type="expression" dxfId="1497" priority="1835" stopIfTrue="1">
      <formula>AND(OR($A468="COMPOSICAO",$A468="INSUMO",$A468&lt;&gt;""),$A468&lt;&gt;"")</formula>
    </cfRule>
  </conditionalFormatting>
  <conditionalFormatting sqref="F468">
    <cfRule type="expression" dxfId="1496" priority="1832" stopIfTrue="1">
      <formula>AND($A468&lt;&gt;"COMPOSICAO",$A468&lt;&gt;"INSUMO",$A468&lt;&gt;"")</formula>
    </cfRule>
    <cfRule type="expression" dxfId="1495" priority="1833" stopIfTrue="1">
      <formula>AND(OR($A468="COMPOSICAO",$A468="INSUMO",$A468&lt;&gt;""),$A468&lt;&gt;"")</formula>
    </cfRule>
  </conditionalFormatting>
  <conditionalFormatting sqref="F468">
    <cfRule type="expression" dxfId="1494" priority="1830" stopIfTrue="1">
      <formula>AND($A468&lt;&gt;"COMPOSICAO",$A468&lt;&gt;"INSUMO",$A468&lt;&gt;"")</formula>
    </cfRule>
    <cfRule type="expression" dxfId="1493" priority="1831" stopIfTrue="1">
      <formula>AND(OR($A468="COMPOSICAO",$A468="INSUMO",$A468&lt;&gt;""),$A468&lt;&gt;"")</formula>
    </cfRule>
  </conditionalFormatting>
  <conditionalFormatting sqref="F468">
    <cfRule type="expression" dxfId="1492" priority="1828" stopIfTrue="1">
      <formula>AND($A468&lt;&gt;"COMPOSICAO",$A468&lt;&gt;"INSUMO",$A468&lt;&gt;"")</formula>
    </cfRule>
    <cfRule type="expression" dxfId="1491" priority="1829" stopIfTrue="1">
      <formula>AND(OR($A468="COMPOSICAO",$A468="INSUMO",$A468&lt;&gt;""),$A468&lt;&gt;"")</formula>
    </cfRule>
  </conditionalFormatting>
  <conditionalFormatting sqref="F468">
    <cfRule type="expression" dxfId="1490" priority="1826" stopIfTrue="1">
      <formula>AND($A468&lt;&gt;"COMPOSICAO",$A468&lt;&gt;"INSUMO",$A468&lt;&gt;"")</formula>
    </cfRule>
    <cfRule type="expression" dxfId="1489" priority="1827" stopIfTrue="1">
      <formula>AND(OR($A468="COMPOSICAO",$A468="INSUMO",$A468&lt;&gt;""),$A468&lt;&gt;"")</formula>
    </cfRule>
  </conditionalFormatting>
  <conditionalFormatting sqref="F468">
    <cfRule type="expression" dxfId="1488" priority="1824" stopIfTrue="1">
      <formula>AND($A468&lt;&gt;"COMPOSICAO",$A468&lt;&gt;"INSUMO",$A468&lt;&gt;"")</formula>
    </cfRule>
    <cfRule type="expression" dxfId="1487" priority="1825" stopIfTrue="1">
      <formula>AND(OR($A468="COMPOSICAO",$A468="INSUMO",$A468&lt;&gt;""),$A468&lt;&gt;"")</formula>
    </cfRule>
  </conditionalFormatting>
  <conditionalFormatting sqref="F468">
    <cfRule type="expression" dxfId="1486" priority="1822" stopIfTrue="1">
      <formula>AND($A468&lt;&gt;"COMPOSICAO",$A468&lt;&gt;"INSUMO",$A468&lt;&gt;"")</formula>
    </cfRule>
    <cfRule type="expression" dxfId="1485" priority="1823" stopIfTrue="1">
      <formula>AND(OR($A468="COMPOSICAO",$A468="INSUMO",$A468&lt;&gt;""),$A468&lt;&gt;"")</formula>
    </cfRule>
  </conditionalFormatting>
  <conditionalFormatting sqref="F468">
    <cfRule type="expression" dxfId="1484" priority="1820" stopIfTrue="1">
      <formula>AND($A468&lt;&gt;"COMPOSICAO",$A468&lt;&gt;"INSUMO",$A468&lt;&gt;"")</formula>
    </cfRule>
    <cfRule type="expression" dxfId="1483" priority="1821" stopIfTrue="1">
      <formula>AND(OR($A468="COMPOSICAO",$A468="INSUMO",$A468&lt;&gt;""),$A468&lt;&gt;"")</formula>
    </cfRule>
  </conditionalFormatting>
  <conditionalFormatting sqref="F468">
    <cfRule type="expression" dxfId="1482" priority="1818" stopIfTrue="1">
      <formula>AND($A468&lt;&gt;"COMPOSICAO",$A468&lt;&gt;"INSUMO",$A468&lt;&gt;"")</formula>
    </cfRule>
    <cfRule type="expression" dxfId="1481" priority="1819" stopIfTrue="1">
      <formula>AND(OR($A468="COMPOSICAO",$A468="INSUMO",$A468&lt;&gt;""),$A468&lt;&gt;"")</formula>
    </cfRule>
  </conditionalFormatting>
  <conditionalFormatting sqref="F468">
    <cfRule type="expression" dxfId="1480" priority="1816" stopIfTrue="1">
      <formula>AND($A468&lt;&gt;"COMPOSICAO",$A468&lt;&gt;"INSUMO",$A468&lt;&gt;"")</formula>
    </cfRule>
    <cfRule type="expression" dxfId="1479" priority="1817" stopIfTrue="1">
      <formula>AND(OR($A468="COMPOSICAO",$A468="INSUMO",$A468&lt;&gt;""),$A468&lt;&gt;"")</formula>
    </cfRule>
  </conditionalFormatting>
  <conditionalFormatting sqref="F468">
    <cfRule type="expression" dxfId="1478" priority="1814" stopIfTrue="1">
      <formula>AND($A468&lt;&gt;"COMPOSICAO",$A468&lt;&gt;"INSUMO",$A468&lt;&gt;"")</formula>
    </cfRule>
    <cfRule type="expression" dxfId="1477" priority="1815" stopIfTrue="1">
      <formula>AND(OR($A468="COMPOSICAO",$A468="INSUMO",$A468&lt;&gt;""),$A468&lt;&gt;"")</formula>
    </cfRule>
  </conditionalFormatting>
  <conditionalFormatting sqref="F468">
    <cfRule type="expression" dxfId="1476" priority="1812" stopIfTrue="1">
      <formula>AND($A468&lt;&gt;"COMPOSICAO",$A468&lt;&gt;"INSUMO",$A468&lt;&gt;"")</formula>
    </cfRule>
    <cfRule type="expression" dxfId="1475" priority="1813" stopIfTrue="1">
      <formula>AND(OR($A468="COMPOSICAO",$A468="INSUMO",$A468&lt;&gt;""),$A468&lt;&gt;"")</formula>
    </cfRule>
  </conditionalFormatting>
  <conditionalFormatting sqref="F468">
    <cfRule type="expression" dxfId="1474" priority="1810" stopIfTrue="1">
      <formula>AND($A468&lt;&gt;"COMPOSICAO",$A468&lt;&gt;"INSUMO",$A468&lt;&gt;"")</formula>
    </cfRule>
    <cfRule type="expression" dxfId="1473" priority="1811" stopIfTrue="1">
      <formula>AND(OR($A468="COMPOSICAO",$A468="INSUMO",$A468&lt;&gt;""),$A468&lt;&gt;"")</formula>
    </cfRule>
  </conditionalFormatting>
  <conditionalFormatting sqref="F468">
    <cfRule type="expression" dxfId="1472" priority="1808" stopIfTrue="1">
      <formula>AND($A468&lt;&gt;"COMPOSICAO",$A468&lt;&gt;"INSUMO",$A468&lt;&gt;"")</formula>
    </cfRule>
    <cfRule type="expression" dxfId="1471" priority="1809" stopIfTrue="1">
      <formula>AND(OR($A468="COMPOSICAO",$A468="INSUMO",$A468&lt;&gt;""),$A468&lt;&gt;"")</formula>
    </cfRule>
  </conditionalFormatting>
  <conditionalFormatting sqref="F468">
    <cfRule type="expression" dxfId="1470" priority="1806" stopIfTrue="1">
      <formula>AND($A468&lt;&gt;"COMPOSICAO",$A468&lt;&gt;"INSUMO",$A468&lt;&gt;"")</formula>
    </cfRule>
    <cfRule type="expression" dxfId="1469" priority="1807" stopIfTrue="1">
      <formula>AND(OR($A468="COMPOSICAO",$A468="INSUMO",$A468&lt;&gt;""),$A468&lt;&gt;"")</formula>
    </cfRule>
  </conditionalFormatting>
  <conditionalFormatting sqref="F468">
    <cfRule type="expression" dxfId="1468" priority="1804" stopIfTrue="1">
      <formula>AND($A468&lt;&gt;"COMPOSICAO",$A468&lt;&gt;"INSUMO",$A468&lt;&gt;"")</formula>
    </cfRule>
    <cfRule type="expression" dxfId="1467" priority="1805" stopIfTrue="1">
      <formula>AND(OR($A468="COMPOSICAO",$A468="INSUMO",$A468&lt;&gt;""),$A468&lt;&gt;"")</formula>
    </cfRule>
  </conditionalFormatting>
  <conditionalFormatting sqref="F468">
    <cfRule type="expression" dxfId="1466" priority="1802" stopIfTrue="1">
      <formula>AND($A468&lt;&gt;"COMPOSICAO",$A468&lt;&gt;"INSUMO",$A468&lt;&gt;"")</formula>
    </cfRule>
    <cfRule type="expression" dxfId="1465" priority="1803" stopIfTrue="1">
      <formula>AND(OR($A468="COMPOSICAO",$A468="INSUMO",$A468&lt;&gt;""),$A468&lt;&gt;"")</formula>
    </cfRule>
  </conditionalFormatting>
  <conditionalFormatting sqref="F468">
    <cfRule type="expression" dxfId="1464" priority="1800" stopIfTrue="1">
      <formula>AND($A468&lt;&gt;"COMPOSICAO",$A468&lt;&gt;"INSUMO",$A468&lt;&gt;"")</formula>
    </cfRule>
    <cfRule type="expression" dxfId="1463" priority="1801" stopIfTrue="1">
      <formula>AND(OR($A468="COMPOSICAO",$A468="INSUMO",$A468&lt;&gt;""),$A468&lt;&gt;"")</formula>
    </cfRule>
  </conditionalFormatting>
  <conditionalFormatting sqref="F469">
    <cfRule type="expression" dxfId="1462" priority="1798" stopIfTrue="1">
      <formula>AND($A469&lt;&gt;"COMPOSICAO",$A469&lt;&gt;"INSUMO",$A469&lt;&gt;"")</formula>
    </cfRule>
    <cfRule type="expression" dxfId="1461" priority="1799" stopIfTrue="1">
      <formula>AND(OR($A469="COMPOSICAO",$A469="INSUMO",$A469&lt;&gt;""),$A469&lt;&gt;"")</formula>
    </cfRule>
  </conditionalFormatting>
  <conditionalFormatting sqref="F469">
    <cfRule type="expression" dxfId="1460" priority="1796" stopIfTrue="1">
      <formula>AND($A469&lt;&gt;"COMPOSICAO",$A469&lt;&gt;"INSUMO",$A469&lt;&gt;"")</formula>
    </cfRule>
    <cfRule type="expression" dxfId="1459" priority="1797" stopIfTrue="1">
      <formula>AND(OR($A469="COMPOSICAO",$A469="INSUMO",$A469&lt;&gt;""),$A469&lt;&gt;"")</formula>
    </cfRule>
  </conditionalFormatting>
  <conditionalFormatting sqref="F469">
    <cfRule type="expression" dxfId="1458" priority="1794" stopIfTrue="1">
      <formula>AND($A469&lt;&gt;"COMPOSICAO",$A469&lt;&gt;"INSUMO",$A469&lt;&gt;"")</formula>
    </cfRule>
    <cfRule type="expression" dxfId="1457" priority="1795" stopIfTrue="1">
      <formula>AND(OR($A469="COMPOSICAO",$A469="INSUMO",$A469&lt;&gt;""),$A469&lt;&gt;"")</formula>
    </cfRule>
  </conditionalFormatting>
  <conditionalFormatting sqref="F469">
    <cfRule type="expression" dxfId="1456" priority="1792" stopIfTrue="1">
      <formula>AND($A469&lt;&gt;"COMPOSICAO",$A469&lt;&gt;"INSUMO",$A469&lt;&gt;"")</formula>
    </cfRule>
    <cfRule type="expression" dxfId="1455" priority="1793" stopIfTrue="1">
      <formula>AND(OR($A469="COMPOSICAO",$A469="INSUMO",$A469&lt;&gt;""),$A469&lt;&gt;"")</formula>
    </cfRule>
  </conditionalFormatting>
  <conditionalFormatting sqref="F469">
    <cfRule type="expression" dxfId="1454" priority="1790" stopIfTrue="1">
      <formula>AND($A469&lt;&gt;"COMPOSICAO",$A469&lt;&gt;"INSUMO",$A469&lt;&gt;"")</formula>
    </cfRule>
    <cfRule type="expression" dxfId="1453" priority="1791" stopIfTrue="1">
      <formula>AND(OR($A469="COMPOSICAO",$A469="INSUMO",$A469&lt;&gt;""),$A469&lt;&gt;"")</formula>
    </cfRule>
  </conditionalFormatting>
  <conditionalFormatting sqref="F469">
    <cfRule type="expression" dxfId="1452" priority="1788" stopIfTrue="1">
      <formula>AND($A469&lt;&gt;"COMPOSICAO",$A469&lt;&gt;"INSUMO",$A469&lt;&gt;"")</formula>
    </cfRule>
    <cfRule type="expression" dxfId="1451" priority="1789" stopIfTrue="1">
      <formula>AND(OR($A469="COMPOSICAO",$A469="INSUMO",$A469&lt;&gt;""),$A469&lt;&gt;"")</formula>
    </cfRule>
  </conditionalFormatting>
  <conditionalFormatting sqref="F469">
    <cfRule type="expression" dxfId="1450" priority="1786" stopIfTrue="1">
      <formula>AND($A469&lt;&gt;"COMPOSICAO",$A469&lt;&gt;"INSUMO",$A469&lt;&gt;"")</formula>
    </cfRule>
    <cfRule type="expression" dxfId="1449" priority="1787" stopIfTrue="1">
      <formula>AND(OR($A469="COMPOSICAO",$A469="INSUMO",$A469&lt;&gt;""),$A469&lt;&gt;"")</formula>
    </cfRule>
  </conditionalFormatting>
  <conditionalFormatting sqref="F469">
    <cfRule type="expression" dxfId="1448" priority="1784" stopIfTrue="1">
      <formula>AND($A469&lt;&gt;"COMPOSICAO",$A469&lt;&gt;"INSUMO",$A469&lt;&gt;"")</formula>
    </cfRule>
    <cfRule type="expression" dxfId="1447" priority="1785" stopIfTrue="1">
      <formula>AND(OR($A469="COMPOSICAO",$A469="INSUMO",$A469&lt;&gt;""),$A469&lt;&gt;"")</formula>
    </cfRule>
  </conditionalFormatting>
  <conditionalFormatting sqref="F469">
    <cfRule type="expression" dxfId="1446" priority="1782" stopIfTrue="1">
      <formula>AND($A469&lt;&gt;"COMPOSICAO",$A469&lt;&gt;"INSUMO",$A469&lt;&gt;"")</formula>
    </cfRule>
    <cfRule type="expression" dxfId="1445" priority="1783" stopIfTrue="1">
      <formula>AND(OR($A469="COMPOSICAO",$A469="INSUMO",$A469&lt;&gt;""),$A469&lt;&gt;"")</formula>
    </cfRule>
  </conditionalFormatting>
  <conditionalFormatting sqref="F469">
    <cfRule type="expression" dxfId="1444" priority="1780" stopIfTrue="1">
      <formula>AND($A469&lt;&gt;"COMPOSICAO",$A469&lt;&gt;"INSUMO",$A469&lt;&gt;"")</formula>
    </cfRule>
    <cfRule type="expression" dxfId="1443" priority="1781" stopIfTrue="1">
      <formula>AND(OR($A469="COMPOSICAO",$A469="INSUMO",$A469&lt;&gt;""),$A469&lt;&gt;"")</formula>
    </cfRule>
  </conditionalFormatting>
  <conditionalFormatting sqref="F469">
    <cfRule type="expression" dxfId="1442" priority="1778" stopIfTrue="1">
      <formula>AND($A469&lt;&gt;"COMPOSICAO",$A469&lt;&gt;"INSUMO",$A469&lt;&gt;"")</formula>
    </cfRule>
    <cfRule type="expression" dxfId="1441" priority="1779" stopIfTrue="1">
      <formula>AND(OR($A469="COMPOSICAO",$A469="INSUMO",$A469&lt;&gt;""),$A469&lt;&gt;"")</formula>
    </cfRule>
  </conditionalFormatting>
  <conditionalFormatting sqref="F469">
    <cfRule type="expression" dxfId="1440" priority="1776" stopIfTrue="1">
      <formula>AND($A469&lt;&gt;"COMPOSICAO",$A469&lt;&gt;"INSUMO",$A469&lt;&gt;"")</formula>
    </cfRule>
    <cfRule type="expression" dxfId="1439" priority="1777" stopIfTrue="1">
      <formula>AND(OR($A469="COMPOSICAO",$A469="INSUMO",$A469&lt;&gt;""),$A469&lt;&gt;"")</formula>
    </cfRule>
  </conditionalFormatting>
  <conditionalFormatting sqref="F469">
    <cfRule type="expression" dxfId="1438" priority="1774" stopIfTrue="1">
      <formula>AND($A469&lt;&gt;"COMPOSICAO",$A469&lt;&gt;"INSUMO",$A469&lt;&gt;"")</formula>
    </cfRule>
    <cfRule type="expression" dxfId="1437" priority="1775" stopIfTrue="1">
      <formula>AND(OR($A469="COMPOSICAO",$A469="INSUMO",$A469&lt;&gt;""),$A469&lt;&gt;"")</formula>
    </cfRule>
  </conditionalFormatting>
  <conditionalFormatting sqref="F469">
    <cfRule type="expression" dxfId="1436" priority="1772" stopIfTrue="1">
      <formula>AND($A469&lt;&gt;"COMPOSICAO",$A469&lt;&gt;"INSUMO",$A469&lt;&gt;"")</formula>
    </cfRule>
    <cfRule type="expression" dxfId="1435" priority="1773" stopIfTrue="1">
      <formula>AND(OR($A469="COMPOSICAO",$A469="INSUMO",$A469&lt;&gt;""),$A469&lt;&gt;"")</formula>
    </cfRule>
  </conditionalFormatting>
  <conditionalFormatting sqref="F469">
    <cfRule type="expression" dxfId="1434" priority="1770" stopIfTrue="1">
      <formula>AND($A469&lt;&gt;"COMPOSICAO",$A469&lt;&gt;"INSUMO",$A469&lt;&gt;"")</formula>
    </cfRule>
    <cfRule type="expression" dxfId="1433" priority="1771" stopIfTrue="1">
      <formula>AND(OR($A469="COMPOSICAO",$A469="INSUMO",$A469&lt;&gt;""),$A469&lt;&gt;"")</formula>
    </cfRule>
  </conditionalFormatting>
  <conditionalFormatting sqref="F469">
    <cfRule type="expression" dxfId="1432" priority="1768" stopIfTrue="1">
      <formula>AND($A469&lt;&gt;"COMPOSICAO",$A469&lt;&gt;"INSUMO",$A469&lt;&gt;"")</formula>
    </cfRule>
    <cfRule type="expression" dxfId="1431" priority="1769" stopIfTrue="1">
      <formula>AND(OR($A469="COMPOSICAO",$A469="INSUMO",$A469&lt;&gt;""),$A469&lt;&gt;"")</formula>
    </cfRule>
  </conditionalFormatting>
  <conditionalFormatting sqref="F469">
    <cfRule type="expression" dxfId="1430" priority="1766" stopIfTrue="1">
      <formula>AND($A469&lt;&gt;"COMPOSICAO",$A469&lt;&gt;"INSUMO",$A469&lt;&gt;"")</formula>
    </cfRule>
    <cfRule type="expression" dxfId="1429" priority="1767" stopIfTrue="1">
      <formula>AND(OR($A469="COMPOSICAO",$A469="INSUMO",$A469&lt;&gt;""),$A469&lt;&gt;"")</formula>
    </cfRule>
  </conditionalFormatting>
  <conditionalFormatting sqref="F469">
    <cfRule type="expression" dxfId="1428" priority="1764" stopIfTrue="1">
      <formula>AND($A469&lt;&gt;"COMPOSICAO",$A469&lt;&gt;"INSUMO",$A469&lt;&gt;"")</formula>
    </cfRule>
    <cfRule type="expression" dxfId="1427" priority="1765" stopIfTrue="1">
      <formula>AND(OR($A469="COMPOSICAO",$A469="INSUMO",$A469&lt;&gt;""),$A469&lt;&gt;"")</formula>
    </cfRule>
  </conditionalFormatting>
  <conditionalFormatting sqref="F469">
    <cfRule type="expression" dxfId="1426" priority="1762" stopIfTrue="1">
      <formula>AND($A469&lt;&gt;"COMPOSICAO",$A469&lt;&gt;"INSUMO",$A469&lt;&gt;"")</formula>
    </cfRule>
    <cfRule type="expression" dxfId="1425" priority="1763" stopIfTrue="1">
      <formula>AND(OR($A469="COMPOSICAO",$A469="INSUMO",$A469&lt;&gt;""),$A469&lt;&gt;"")</formula>
    </cfRule>
  </conditionalFormatting>
  <conditionalFormatting sqref="F469">
    <cfRule type="expression" dxfId="1424" priority="1760" stopIfTrue="1">
      <formula>AND($A469&lt;&gt;"COMPOSICAO",$A469&lt;&gt;"INSUMO",$A469&lt;&gt;"")</formula>
    </cfRule>
    <cfRule type="expression" dxfId="1423" priority="1761" stopIfTrue="1">
      <formula>AND(OR($A469="COMPOSICAO",$A469="INSUMO",$A469&lt;&gt;""),$A469&lt;&gt;"")</formula>
    </cfRule>
  </conditionalFormatting>
  <conditionalFormatting sqref="F471">
    <cfRule type="expression" dxfId="1422" priority="1758" stopIfTrue="1">
      <formula>AND($A471&lt;&gt;"COMPOSICAO",$A471&lt;&gt;"INSUMO",$A471&lt;&gt;"")</formula>
    </cfRule>
    <cfRule type="expression" dxfId="1421" priority="1759" stopIfTrue="1">
      <formula>AND(OR($A471="COMPOSICAO",$A471="INSUMO",$A471&lt;&gt;""),$A471&lt;&gt;"")</formula>
    </cfRule>
  </conditionalFormatting>
  <conditionalFormatting sqref="F471">
    <cfRule type="expression" dxfId="1420" priority="1756" stopIfTrue="1">
      <formula>AND($A471&lt;&gt;"COMPOSICAO",$A471&lt;&gt;"INSUMO",$A471&lt;&gt;"")</formula>
    </cfRule>
    <cfRule type="expression" dxfId="1419" priority="1757" stopIfTrue="1">
      <formula>AND(OR($A471="COMPOSICAO",$A471="INSUMO",$A471&lt;&gt;""),$A471&lt;&gt;"")</formula>
    </cfRule>
  </conditionalFormatting>
  <conditionalFormatting sqref="F471">
    <cfRule type="expression" dxfId="1418" priority="1754" stopIfTrue="1">
      <formula>AND($A471&lt;&gt;"COMPOSICAO",$A471&lt;&gt;"INSUMO",$A471&lt;&gt;"")</formula>
    </cfRule>
    <cfRule type="expression" dxfId="1417" priority="1755" stopIfTrue="1">
      <formula>AND(OR($A471="COMPOSICAO",$A471="INSUMO",$A471&lt;&gt;""),$A471&lt;&gt;"")</formula>
    </cfRule>
  </conditionalFormatting>
  <conditionalFormatting sqref="F471">
    <cfRule type="expression" dxfId="1416" priority="1752" stopIfTrue="1">
      <formula>AND($A471&lt;&gt;"COMPOSICAO",$A471&lt;&gt;"INSUMO",$A471&lt;&gt;"")</formula>
    </cfRule>
    <cfRule type="expression" dxfId="1415" priority="1753" stopIfTrue="1">
      <formula>AND(OR($A471="COMPOSICAO",$A471="INSUMO",$A471&lt;&gt;""),$A471&lt;&gt;"")</formula>
    </cfRule>
  </conditionalFormatting>
  <conditionalFormatting sqref="F471">
    <cfRule type="expression" dxfId="1414" priority="1750" stopIfTrue="1">
      <formula>AND($A471&lt;&gt;"COMPOSICAO",$A471&lt;&gt;"INSUMO",$A471&lt;&gt;"")</formula>
    </cfRule>
    <cfRule type="expression" dxfId="1413" priority="1751" stopIfTrue="1">
      <formula>AND(OR($A471="COMPOSICAO",$A471="INSUMO",$A471&lt;&gt;""),$A471&lt;&gt;"")</formula>
    </cfRule>
  </conditionalFormatting>
  <conditionalFormatting sqref="F471">
    <cfRule type="expression" dxfId="1412" priority="1748" stopIfTrue="1">
      <formula>AND($A471&lt;&gt;"COMPOSICAO",$A471&lt;&gt;"INSUMO",$A471&lt;&gt;"")</formula>
    </cfRule>
    <cfRule type="expression" dxfId="1411" priority="1749" stopIfTrue="1">
      <formula>AND(OR($A471="COMPOSICAO",$A471="INSUMO",$A471&lt;&gt;""),$A471&lt;&gt;"")</formula>
    </cfRule>
  </conditionalFormatting>
  <conditionalFormatting sqref="F471">
    <cfRule type="expression" dxfId="1410" priority="1746" stopIfTrue="1">
      <formula>AND($A471&lt;&gt;"COMPOSICAO",$A471&lt;&gt;"INSUMO",$A471&lt;&gt;"")</formula>
    </cfRule>
    <cfRule type="expression" dxfId="1409" priority="1747" stopIfTrue="1">
      <formula>AND(OR($A471="COMPOSICAO",$A471="INSUMO",$A471&lt;&gt;""),$A471&lt;&gt;"")</formula>
    </cfRule>
  </conditionalFormatting>
  <conditionalFormatting sqref="F471">
    <cfRule type="expression" dxfId="1408" priority="1744" stopIfTrue="1">
      <formula>AND($A471&lt;&gt;"COMPOSICAO",$A471&lt;&gt;"INSUMO",$A471&lt;&gt;"")</formula>
    </cfRule>
    <cfRule type="expression" dxfId="1407" priority="1745" stopIfTrue="1">
      <formula>AND(OR($A471="COMPOSICAO",$A471="INSUMO",$A471&lt;&gt;""),$A471&lt;&gt;"")</formula>
    </cfRule>
  </conditionalFormatting>
  <conditionalFormatting sqref="F471">
    <cfRule type="expression" dxfId="1406" priority="1742" stopIfTrue="1">
      <formula>AND($A471&lt;&gt;"COMPOSICAO",$A471&lt;&gt;"INSUMO",$A471&lt;&gt;"")</formula>
    </cfRule>
    <cfRule type="expression" dxfId="1405" priority="1743" stopIfTrue="1">
      <formula>AND(OR($A471="COMPOSICAO",$A471="INSUMO",$A471&lt;&gt;""),$A471&lt;&gt;"")</formula>
    </cfRule>
  </conditionalFormatting>
  <conditionalFormatting sqref="F471">
    <cfRule type="expression" dxfId="1404" priority="1740" stopIfTrue="1">
      <formula>AND($A471&lt;&gt;"COMPOSICAO",$A471&lt;&gt;"INSUMO",$A471&lt;&gt;"")</formula>
    </cfRule>
    <cfRule type="expression" dxfId="1403" priority="1741" stopIfTrue="1">
      <formula>AND(OR($A471="COMPOSICAO",$A471="INSUMO",$A471&lt;&gt;""),$A471&lt;&gt;"")</formula>
    </cfRule>
  </conditionalFormatting>
  <conditionalFormatting sqref="F471">
    <cfRule type="expression" dxfId="1402" priority="1738" stopIfTrue="1">
      <formula>AND($A471&lt;&gt;"COMPOSICAO",$A471&lt;&gt;"INSUMO",$A471&lt;&gt;"")</formula>
    </cfRule>
    <cfRule type="expression" dxfId="1401" priority="1739" stopIfTrue="1">
      <formula>AND(OR($A471="COMPOSICAO",$A471="INSUMO",$A471&lt;&gt;""),$A471&lt;&gt;"")</formula>
    </cfRule>
  </conditionalFormatting>
  <conditionalFormatting sqref="F471">
    <cfRule type="expression" dxfId="1400" priority="1736" stopIfTrue="1">
      <formula>AND($A471&lt;&gt;"COMPOSICAO",$A471&lt;&gt;"INSUMO",$A471&lt;&gt;"")</formula>
    </cfRule>
    <cfRule type="expression" dxfId="1399" priority="1737" stopIfTrue="1">
      <formula>AND(OR($A471="COMPOSICAO",$A471="INSUMO",$A471&lt;&gt;""),$A471&lt;&gt;"")</formula>
    </cfRule>
  </conditionalFormatting>
  <conditionalFormatting sqref="F471">
    <cfRule type="expression" dxfId="1398" priority="1734" stopIfTrue="1">
      <formula>AND($A471&lt;&gt;"COMPOSICAO",$A471&lt;&gt;"INSUMO",$A471&lt;&gt;"")</formula>
    </cfRule>
    <cfRule type="expression" dxfId="1397" priority="1735" stopIfTrue="1">
      <formula>AND(OR($A471="COMPOSICAO",$A471="INSUMO",$A471&lt;&gt;""),$A471&lt;&gt;"")</formula>
    </cfRule>
  </conditionalFormatting>
  <conditionalFormatting sqref="F471">
    <cfRule type="expression" dxfId="1396" priority="1732" stopIfTrue="1">
      <formula>AND($A471&lt;&gt;"COMPOSICAO",$A471&lt;&gt;"INSUMO",$A471&lt;&gt;"")</formula>
    </cfRule>
    <cfRule type="expression" dxfId="1395" priority="1733" stopIfTrue="1">
      <formula>AND(OR($A471="COMPOSICAO",$A471="INSUMO",$A471&lt;&gt;""),$A471&lt;&gt;"")</formula>
    </cfRule>
  </conditionalFormatting>
  <conditionalFormatting sqref="F471">
    <cfRule type="expression" dxfId="1394" priority="1730" stopIfTrue="1">
      <formula>AND($A471&lt;&gt;"COMPOSICAO",$A471&lt;&gt;"INSUMO",$A471&lt;&gt;"")</formula>
    </cfRule>
    <cfRule type="expression" dxfId="1393" priority="1731" stopIfTrue="1">
      <formula>AND(OR($A471="COMPOSICAO",$A471="INSUMO",$A471&lt;&gt;""),$A471&lt;&gt;"")</formula>
    </cfRule>
  </conditionalFormatting>
  <conditionalFormatting sqref="F471">
    <cfRule type="expression" dxfId="1392" priority="1728" stopIfTrue="1">
      <formula>AND($A471&lt;&gt;"COMPOSICAO",$A471&lt;&gt;"INSUMO",$A471&lt;&gt;"")</formula>
    </cfRule>
    <cfRule type="expression" dxfId="1391" priority="1729" stopIfTrue="1">
      <formula>AND(OR($A471="COMPOSICAO",$A471="INSUMO",$A471&lt;&gt;""),$A471&lt;&gt;"")</formula>
    </cfRule>
  </conditionalFormatting>
  <conditionalFormatting sqref="F471">
    <cfRule type="expression" dxfId="1390" priority="1726" stopIfTrue="1">
      <formula>AND($A471&lt;&gt;"COMPOSICAO",$A471&lt;&gt;"INSUMO",$A471&lt;&gt;"")</formula>
    </cfRule>
    <cfRule type="expression" dxfId="1389" priority="1727" stopIfTrue="1">
      <formula>AND(OR($A471="COMPOSICAO",$A471="INSUMO",$A471&lt;&gt;""),$A471&lt;&gt;"")</formula>
    </cfRule>
  </conditionalFormatting>
  <conditionalFormatting sqref="F471">
    <cfRule type="expression" dxfId="1388" priority="1724" stopIfTrue="1">
      <formula>AND($A471&lt;&gt;"COMPOSICAO",$A471&lt;&gt;"INSUMO",$A471&lt;&gt;"")</formula>
    </cfRule>
    <cfRule type="expression" dxfId="1387" priority="1725" stopIfTrue="1">
      <formula>AND(OR($A471="COMPOSICAO",$A471="INSUMO",$A471&lt;&gt;""),$A471&lt;&gt;"")</formula>
    </cfRule>
  </conditionalFormatting>
  <conditionalFormatting sqref="F471">
    <cfRule type="expression" dxfId="1386" priority="1722" stopIfTrue="1">
      <formula>AND($A471&lt;&gt;"COMPOSICAO",$A471&lt;&gt;"INSUMO",$A471&lt;&gt;"")</formula>
    </cfRule>
    <cfRule type="expression" dxfId="1385" priority="1723" stopIfTrue="1">
      <formula>AND(OR($A471="COMPOSICAO",$A471="INSUMO",$A471&lt;&gt;""),$A471&lt;&gt;"")</formula>
    </cfRule>
  </conditionalFormatting>
  <conditionalFormatting sqref="F471">
    <cfRule type="expression" dxfId="1384" priority="1720" stopIfTrue="1">
      <formula>AND($A471&lt;&gt;"COMPOSICAO",$A471&lt;&gt;"INSUMO",$A471&lt;&gt;"")</formula>
    </cfRule>
    <cfRule type="expression" dxfId="1383" priority="1721" stopIfTrue="1">
      <formula>AND(OR($A471="COMPOSICAO",$A471="INSUMO",$A471&lt;&gt;""),$A471&lt;&gt;"")</formula>
    </cfRule>
  </conditionalFormatting>
  <conditionalFormatting sqref="F470">
    <cfRule type="expression" dxfId="1382" priority="1718" stopIfTrue="1">
      <formula>AND($A470&lt;&gt;"COMPOSICAO",$A470&lt;&gt;"INSUMO",$A470&lt;&gt;"")</formula>
    </cfRule>
    <cfRule type="expression" dxfId="1381" priority="1719" stopIfTrue="1">
      <formula>AND(OR($A470="COMPOSICAO",$A470="INSUMO",$A470&lt;&gt;""),$A470&lt;&gt;"")</formula>
    </cfRule>
  </conditionalFormatting>
  <conditionalFormatting sqref="F470">
    <cfRule type="expression" dxfId="1380" priority="1716" stopIfTrue="1">
      <formula>AND($A470&lt;&gt;"COMPOSICAO",$A470&lt;&gt;"INSUMO",$A470&lt;&gt;"")</formula>
    </cfRule>
    <cfRule type="expression" dxfId="1379" priority="1717" stopIfTrue="1">
      <formula>AND(OR($A470="COMPOSICAO",$A470="INSUMO",$A470&lt;&gt;""),$A470&lt;&gt;"")</formula>
    </cfRule>
  </conditionalFormatting>
  <conditionalFormatting sqref="F470">
    <cfRule type="expression" dxfId="1378" priority="1714" stopIfTrue="1">
      <formula>AND($A470&lt;&gt;"COMPOSICAO",$A470&lt;&gt;"INSUMO",$A470&lt;&gt;"")</formula>
    </cfRule>
    <cfRule type="expression" dxfId="1377" priority="1715" stopIfTrue="1">
      <formula>AND(OR($A470="COMPOSICAO",$A470="INSUMO",$A470&lt;&gt;""),$A470&lt;&gt;"")</formula>
    </cfRule>
  </conditionalFormatting>
  <conditionalFormatting sqref="F470">
    <cfRule type="expression" dxfId="1376" priority="1712" stopIfTrue="1">
      <formula>AND($A470&lt;&gt;"COMPOSICAO",$A470&lt;&gt;"INSUMO",$A470&lt;&gt;"")</formula>
    </cfRule>
    <cfRule type="expression" dxfId="1375" priority="1713" stopIfTrue="1">
      <formula>AND(OR($A470="COMPOSICAO",$A470="INSUMO",$A470&lt;&gt;""),$A470&lt;&gt;"")</formula>
    </cfRule>
  </conditionalFormatting>
  <conditionalFormatting sqref="F470">
    <cfRule type="expression" dxfId="1374" priority="1710" stopIfTrue="1">
      <formula>AND($A470&lt;&gt;"COMPOSICAO",$A470&lt;&gt;"INSUMO",$A470&lt;&gt;"")</formula>
    </cfRule>
    <cfRule type="expression" dxfId="1373" priority="1711" stopIfTrue="1">
      <formula>AND(OR($A470="COMPOSICAO",$A470="INSUMO",$A470&lt;&gt;""),$A470&lt;&gt;"")</formula>
    </cfRule>
  </conditionalFormatting>
  <conditionalFormatting sqref="F470">
    <cfRule type="expression" dxfId="1372" priority="1708" stopIfTrue="1">
      <formula>AND($A470&lt;&gt;"COMPOSICAO",$A470&lt;&gt;"INSUMO",$A470&lt;&gt;"")</formula>
    </cfRule>
    <cfRule type="expression" dxfId="1371" priority="1709" stopIfTrue="1">
      <formula>AND(OR($A470="COMPOSICAO",$A470="INSUMO",$A470&lt;&gt;""),$A470&lt;&gt;"")</formula>
    </cfRule>
  </conditionalFormatting>
  <conditionalFormatting sqref="F470">
    <cfRule type="expression" dxfId="1370" priority="1706" stopIfTrue="1">
      <formula>AND($A470&lt;&gt;"COMPOSICAO",$A470&lt;&gt;"INSUMO",$A470&lt;&gt;"")</formula>
    </cfRule>
    <cfRule type="expression" dxfId="1369" priority="1707" stopIfTrue="1">
      <formula>AND(OR($A470="COMPOSICAO",$A470="INSUMO",$A470&lt;&gt;""),$A470&lt;&gt;"")</formula>
    </cfRule>
  </conditionalFormatting>
  <conditionalFormatting sqref="F470">
    <cfRule type="expression" dxfId="1368" priority="1704" stopIfTrue="1">
      <formula>AND($A470&lt;&gt;"COMPOSICAO",$A470&lt;&gt;"INSUMO",$A470&lt;&gt;"")</formula>
    </cfRule>
    <cfRule type="expression" dxfId="1367" priority="1705" stopIfTrue="1">
      <formula>AND(OR($A470="COMPOSICAO",$A470="INSUMO",$A470&lt;&gt;""),$A470&lt;&gt;"")</formula>
    </cfRule>
  </conditionalFormatting>
  <conditionalFormatting sqref="F470">
    <cfRule type="expression" dxfId="1366" priority="1702" stopIfTrue="1">
      <formula>AND($A470&lt;&gt;"COMPOSICAO",$A470&lt;&gt;"INSUMO",$A470&lt;&gt;"")</formula>
    </cfRule>
    <cfRule type="expression" dxfId="1365" priority="1703" stopIfTrue="1">
      <formula>AND(OR($A470="COMPOSICAO",$A470="INSUMO",$A470&lt;&gt;""),$A470&lt;&gt;"")</formula>
    </cfRule>
  </conditionalFormatting>
  <conditionalFormatting sqref="F470">
    <cfRule type="expression" dxfId="1364" priority="1700" stopIfTrue="1">
      <formula>AND($A470&lt;&gt;"COMPOSICAO",$A470&lt;&gt;"INSUMO",$A470&lt;&gt;"")</formula>
    </cfRule>
    <cfRule type="expression" dxfId="1363" priority="1701" stopIfTrue="1">
      <formula>AND(OR($A470="COMPOSICAO",$A470="INSUMO",$A470&lt;&gt;""),$A470&lt;&gt;"")</formula>
    </cfRule>
  </conditionalFormatting>
  <conditionalFormatting sqref="F470">
    <cfRule type="expression" dxfId="1362" priority="1698" stopIfTrue="1">
      <formula>AND($A470&lt;&gt;"COMPOSICAO",$A470&lt;&gt;"INSUMO",$A470&lt;&gt;"")</formula>
    </cfRule>
    <cfRule type="expression" dxfId="1361" priority="1699" stopIfTrue="1">
      <formula>AND(OR($A470="COMPOSICAO",$A470="INSUMO",$A470&lt;&gt;""),$A470&lt;&gt;"")</formula>
    </cfRule>
  </conditionalFormatting>
  <conditionalFormatting sqref="F470">
    <cfRule type="expression" dxfId="1360" priority="1696" stopIfTrue="1">
      <formula>AND($A470&lt;&gt;"COMPOSICAO",$A470&lt;&gt;"INSUMO",$A470&lt;&gt;"")</formula>
    </cfRule>
    <cfRule type="expression" dxfId="1359" priority="1697" stopIfTrue="1">
      <formula>AND(OR($A470="COMPOSICAO",$A470="INSUMO",$A470&lt;&gt;""),$A470&lt;&gt;"")</formula>
    </cfRule>
  </conditionalFormatting>
  <conditionalFormatting sqref="F470">
    <cfRule type="expression" dxfId="1358" priority="1694" stopIfTrue="1">
      <formula>AND($A470&lt;&gt;"COMPOSICAO",$A470&lt;&gt;"INSUMO",$A470&lt;&gt;"")</formula>
    </cfRule>
    <cfRule type="expression" dxfId="1357" priority="1695" stopIfTrue="1">
      <formula>AND(OR($A470="COMPOSICAO",$A470="INSUMO",$A470&lt;&gt;""),$A470&lt;&gt;"")</formula>
    </cfRule>
  </conditionalFormatting>
  <conditionalFormatting sqref="F470">
    <cfRule type="expression" dxfId="1356" priority="1692" stopIfTrue="1">
      <formula>AND($A470&lt;&gt;"COMPOSICAO",$A470&lt;&gt;"INSUMO",$A470&lt;&gt;"")</formula>
    </cfRule>
    <cfRule type="expression" dxfId="1355" priority="1693" stopIfTrue="1">
      <formula>AND(OR($A470="COMPOSICAO",$A470="INSUMO",$A470&lt;&gt;""),$A470&lt;&gt;"")</formula>
    </cfRule>
  </conditionalFormatting>
  <conditionalFormatting sqref="F470">
    <cfRule type="expression" dxfId="1354" priority="1690" stopIfTrue="1">
      <formula>AND($A470&lt;&gt;"COMPOSICAO",$A470&lt;&gt;"INSUMO",$A470&lt;&gt;"")</formula>
    </cfRule>
    <cfRule type="expression" dxfId="1353" priority="1691" stopIfTrue="1">
      <formula>AND(OR($A470="COMPOSICAO",$A470="INSUMO",$A470&lt;&gt;""),$A470&lt;&gt;"")</formula>
    </cfRule>
  </conditionalFormatting>
  <conditionalFormatting sqref="F470">
    <cfRule type="expression" dxfId="1352" priority="1688" stopIfTrue="1">
      <formula>AND($A470&lt;&gt;"COMPOSICAO",$A470&lt;&gt;"INSUMO",$A470&lt;&gt;"")</formula>
    </cfRule>
    <cfRule type="expression" dxfId="1351" priority="1689" stopIfTrue="1">
      <formula>AND(OR($A470="COMPOSICAO",$A470="INSUMO",$A470&lt;&gt;""),$A470&lt;&gt;"")</formula>
    </cfRule>
  </conditionalFormatting>
  <conditionalFormatting sqref="F470">
    <cfRule type="expression" dxfId="1350" priority="1686" stopIfTrue="1">
      <formula>AND($A470&lt;&gt;"COMPOSICAO",$A470&lt;&gt;"INSUMO",$A470&lt;&gt;"")</formula>
    </cfRule>
    <cfRule type="expression" dxfId="1349" priority="1687" stopIfTrue="1">
      <formula>AND(OR($A470="COMPOSICAO",$A470="INSUMO",$A470&lt;&gt;""),$A470&lt;&gt;"")</formula>
    </cfRule>
  </conditionalFormatting>
  <conditionalFormatting sqref="F470">
    <cfRule type="expression" dxfId="1348" priority="1684" stopIfTrue="1">
      <formula>AND($A470&lt;&gt;"COMPOSICAO",$A470&lt;&gt;"INSUMO",$A470&lt;&gt;"")</formula>
    </cfRule>
    <cfRule type="expression" dxfId="1347" priority="1685" stopIfTrue="1">
      <formula>AND(OR($A470="COMPOSICAO",$A470="INSUMO",$A470&lt;&gt;""),$A470&lt;&gt;"")</formula>
    </cfRule>
  </conditionalFormatting>
  <conditionalFormatting sqref="F470">
    <cfRule type="expression" dxfId="1346" priority="1682" stopIfTrue="1">
      <formula>AND($A470&lt;&gt;"COMPOSICAO",$A470&lt;&gt;"INSUMO",$A470&lt;&gt;"")</formula>
    </cfRule>
    <cfRule type="expression" dxfId="1345" priority="1683" stopIfTrue="1">
      <formula>AND(OR($A470="COMPOSICAO",$A470="INSUMO",$A470&lt;&gt;""),$A470&lt;&gt;"")</formula>
    </cfRule>
  </conditionalFormatting>
  <conditionalFormatting sqref="F470">
    <cfRule type="expression" dxfId="1344" priority="1680" stopIfTrue="1">
      <formula>AND($A470&lt;&gt;"COMPOSICAO",$A470&lt;&gt;"INSUMO",$A470&lt;&gt;"")</formula>
    </cfRule>
    <cfRule type="expression" dxfId="1343" priority="1681" stopIfTrue="1">
      <formula>AND(OR($A470="COMPOSICAO",$A470="INSUMO",$A470&lt;&gt;""),$A470&lt;&gt;"")</formula>
    </cfRule>
  </conditionalFormatting>
  <conditionalFormatting sqref="F472">
    <cfRule type="expression" dxfId="1342" priority="1678" stopIfTrue="1">
      <formula>AND($A472&lt;&gt;"COMPOSICAO",$A472&lt;&gt;"INSUMO",$A472&lt;&gt;"")</formula>
    </cfRule>
    <cfRule type="expression" dxfId="1341" priority="1679" stopIfTrue="1">
      <formula>AND(OR($A472="COMPOSICAO",$A472="INSUMO",$A472&lt;&gt;""),$A472&lt;&gt;"")</formula>
    </cfRule>
  </conditionalFormatting>
  <conditionalFormatting sqref="F472">
    <cfRule type="expression" dxfId="1340" priority="1676" stopIfTrue="1">
      <formula>AND($A472&lt;&gt;"COMPOSICAO",$A472&lt;&gt;"INSUMO",$A472&lt;&gt;"")</formula>
    </cfRule>
    <cfRule type="expression" dxfId="1339" priority="1677" stopIfTrue="1">
      <formula>AND(OR($A472="COMPOSICAO",$A472="INSUMO",$A472&lt;&gt;""),$A472&lt;&gt;"")</formula>
    </cfRule>
  </conditionalFormatting>
  <conditionalFormatting sqref="F472">
    <cfRule type="expression" dxfId="1338" priority="1674" stopIfTrue="1">
      <formula>AND($A472&lt;&gt;"COMPOSICAO",$A472&lt;&gt;"INSUMO",$A472&lt;&gt;"")</formula>
    </cfRule>
    <cfRule type="expression" dxfId="1337" priority="1675" stopIfTrue="1">
      <formula>AND(OR($A472="COMPOSICAO",$A472="INSUMO",$A472&lt;&gt;""),$A472&lt;&gt;"")</formula>
    </cfRule>
  </conditionalFormatting>
  <conditionalFormatting sqref="F472">
    <cfRule type="expression" dxfId="1336" priority="1672" stopIfTrue="1">
      <formula>AND($A472&lt;&gt;"COMPOSICAO",$A472&lt;&gt;"INSUMO",$A472&lt;&gt;"")</formula>
    </cfRule>
    <cfRule type="expression" dxfId="1335" priority="1673" stopIfTrue="1">
      <formula>AND(OR($A472="COMPOSICAO",$A472="INSUMO",$A472&lt;&gt;""),$A472&lt;&gt;"")</formula>
    </cfRule>
  </conditionalFormatting>
  <conditionalFormatting sqref="F472">
    <cfRule type="expression" dxfId="1334" priority="1670" stopIfTrue="1">
      <formula>AND($A472&lt;&gt;"COMPOSICAO",$A472&lt;&gt;"INSUMO",$A472&lt;&gt;"")</formula>
    </cfRule>
    <cfRule type="expression" dxfId="1333" priority="1671" stopIfTrue="1">
      <formula>AND(OR($A472="COMPOSICAO",$A472="INSUMO",$A472&lt;&gt;""),$A472&lt;&gt;"")</formula>
    </cfRule>
  </conditionalFormatting>
  <conditionalFormatting sqref="F472">
    <cfRule type="expression" dxfId="1332" priority="1668" stopIfTrue="1">
      <formula>AND($A472&lt;&gt;"COMPOSICAO",$A472&lt;&gt;"INSUMO",$A472&lt;&gt;"")</formula>
    </cfRule>
    <cfRule type="expression" dxfId="1331" priority="1669" stopIfTrue="1">
      <formula>AND(OR($A472="COMPOSICAO",$A472="INSUMO",$A472&lt;&gt;""),$A472&lt;&gt;"")</formula>
    </cfRule>
  </conditionalFormatting>
  <conditionalFormatting sqref="F472">
    <cfRule type="expression" dxfId="1330" priority="1666" stopIfTrue="1">
      <formula>AND($A472&lt;&gt;"COMPOSICAO",$A472&lt;&gt;"INSUMO",$A472&lt;&gt;"")</formula>
    </cfRule>
    <cfRule type="expression" dxfId="1329" priority="1667" stopIfTrue="1">
      <formula>AND(OR($A472="COMPOSICAO",$A472="INSUMO",$A472&lt;&gt;""),$A472&lt;&gt;"")</formula>
    </cfRule>
  </conditionalFormatting>
  <conditionalFormatting sqref="F472">
    <cfRule type="expression" dxfId="1328" priority="1664" stopIfTrue="1">
      <formula>AND($A472&lt;&gt;"COMPOSICAO",$A472&lt;&gt;"INSUMO",$A472&lt;&gt;"")</formula>
    </cfRule>
    <cfRule type="expression" dxfId="1327" priority="1665" stopIfTrue="1">
      <formula>AND(OR($A472="COMPOSICAO",$A472="INSUMO",$A472&lt;&gt;""),$A472&lt;&gt;"")</formula>
    </cfRule>
  </conditionalFormatting>
  <conditionalFormatting sqref="F472">
    <cfRule type="expression" dxfId="1326" priority="1662" stopIfTrue="1">
      <formula>AND($A472&lt;&gt;"COMPOSICAO",$A472&lt;&gt;"INSUMO",$A472&lt;&gt;"")</formula>
    </cfRule>
    <cfRule type="expression" dxfId="1325" priority="1663" stopIfTrue="1">
      <formula>AND(OR($A472="COMPOSICAO",$A472="INSUMO",$A472&lt;&gt;""),$A472&lt;&gt;"")</formula>
    </cfRule>
  </conditionalFormatting>
  <conditionalFormatting sqref="F472">
    <cfRule type="expression" dxfId="1324" priority="1660" stopIfTrue="1">
      <formula>AND($A472&lt;&gt;"COMPOSICAO",$A472&lt;&gt;"INSUMO",$A472&lt;&gt;"")</formula>
    </cfRule>
    <cfRule type="expression" dxfId="1323" priority="1661" stopIfTrue="1">
      <formula>AND(OR($A472="COMPOSICAO",$A472="INSUMO",$A472&lt;&gt;""),$A472&lt;&gt;"")</formula>
    </cfRule>
  </conditionalFormatting>
  <conditionalFormatting sqref="F472">
    <cfRule type="expression" dxfId="1322" priority="1658" stopIfTrue="1">
      <formula>AND($A472&lt;&gt;"COMPOSICAO",$A472&lt;&gt;"INSUMO",$A472&lt;&gt;"")</formula>
    </cfRule>
    <cfRule type="expression" dxfId="1321" priority="1659" stopIfTrue="1">
      <formula>AND(OR($A472="COMPOSICAO",$A472="INSUMO",$A472&lt;&gt;""),$A472&lt;&gt;"")</formula>
    </cfRule>
  </conditionalFormatting>
  <conditionalFormatting sqref="F472">
    <cfRule type="expression" dxfId="1320" priority="1656" stopIfTrue="1">
      <formula>AND($A472&lt;&gt;"COMPOSICAO",$A472&lt;&gt;"INSUMO",$A472&lt;&gt;"")</formula>
    </cfRule>
    <cfRule type="expression" dxfId="1319" priority="1657" stopIfTrue="1">
      <formula>AND(OR($A472="COMPOSICAO",$A472="INSUMO",$A472&lt;&gt;""),$A472&lt;&gt;"")</formula>
    </cfRule>
  </conditionalFormatting>
  <conditionalFormatting sqref="F472">
    <cfRule type="expression" dxfId="1318" priority="1654" stopIfTrue="1">
      <formula>AND($A472&lt;&gt;"COMPOSICAO",$A472&lt;&gt;"INSUMO",$A472&lt;&gt;"")</formula>
    </cfRule>
    <cfRule type="expression" dxfId="1317" priority="1655" stopIfTrue="1">
      <formula>AND(OR($A472="COMPOSICAO",$A472="INSUMO",$A472&lt;&gt;""),$A472&lt;&gt;"")</formula>
    </cfRule>
  </conditionalFormatting>
  <conditionalFormatting sqref="F472">
    <cfRule type="expression" dxfId="1316" priority="1652" stopIfTrue="1">
      <formula>AND($A472&lt;&gt;"COMPOSICAO",$A472&lt;&gt;"INSUMO",$A472&lt;&gt;"")</formula>
    </cfRule>
    <cfRule type="expression" dxfId="1315" priority="1653" stopIfTrue="1">
      <formula>AND(OR($A472="COMPOSICAO",$A472="INSUMO",$A472&lt;&gt;""),$A472&lt;&gt;"")</formula>
    </cfRule>
  </conditionalFormatting>
  <conditionalFormatting sqref="F472">
    <cfRule type="expression" dxfId="1314" priority="1650" stopIfTrue="1">
      <formula>AND($A472&lt;&gt;"COMPOSICAO",$A472&lt;&gt;"INSUMO",$A472&lt;&gt;"")</formula>
    </cfRule>
    <cfRule type="expression" dxfId="1313" priority="1651" stopIfTrue="1">
      <formula>AND(OR($A472="COMPOSICAO",$A472="INSUMO",$A472&lt;&gt;""),$A472&lt;&gt;"")</formula>
    </cfRule>
  </conditionalFormatting>
  <conditionalFormatting sqref="F472">
    <cfRule type="expression" dxfId="1312" priority="1648" stopIfTrue="1">
      <formula>AND($A472&lt;&gt;"COMPOSICAO",$A472&lt;&gt;"INSUMO",$A472&lt;&gt;"")</formula>
    </cfRule>
    <cfRule type="expression" dxfId="1311" priority="1649" stopIfTrue="1">
      <formula>AND(OR($A472="COMPOSICAO",$A472="INSUMO",$A472&lt;&gt;""),$A472&lt;&gt;"")</formula>
    </cfRule>
  </conditionalFormatting>
  <conditionalFormatting sqref="F472">
    <cfRule type="expression" dxfId="1310" priority="1646" stopIfTrue="1">
      <formula>AND($A472&lt;&gt;"COMPOSICAO",$A472&lt;&gt;"INSUMO",$A472&lt;&gt;"")</formula>
    </cfRule>
    <cfRule type="expression" dxfId="1309" priority="1647" stopIfTrue="1">
      <formula>AND(OR($A472="COMPOSICAO",$A472="INSUMO",$A472&lt;&gt;""),$A472&lt;&gt;"")</formula>
    </cfRule>
  </conditionalFormatting>
  <conditionalFormatting sqref="F472">
    <cfRule type="expression" dxfId="1308" priority="1644" stopIfTrue="1">
      <formula>AND($A472&lt;&gt;"COMPOSICAO",$A472&lt;&gt;"INSUMO",$A472&lt;&gt;"")</formula>
    </cfRule>
    <cfRule type="expression" dxfId="1307" priority="1645" stopIfTrue="1">
      <formula>AND(OR($A472="COMPOSICAO",$A472="INSUMO",$A472&lt;&gt;""),$A472&lt;&gt;"")</formula>
    </cfRule>
  </conditionalFormatting>
  <conditionalFormatting sqref="F472">
    <cfRule type="expression" dxfId="1306" priority="1642" stopIfTrue="1">
      <formula>AND($A472&lt;&gt;"COMPOSICAO",$A472&lt;&gt;"INSUMO",$A472&lt;&gt;"")</formula>
    </cfRule>
    <cfRule type="expression" dxfId="1305" priority="1643" stopIfTrue="1">
      <formula>AND(OR($A472="COMPOSICAO",$A472="INSUMO",$A472&lt;&gt;""),$A472&lt;&gt;"")</formula>
    </cfRule>
  </conditionalFormatting>
  <conditionalFormatting sqref="F472">
    <cfRule type="expression" dxfId="1304" priority="1640" stopIfTrue="1">
      <formula>AND($A472&lt;&gt;"COMPOSICAO",$A472&lt;&gt;"INSUMO",$A472&lt;&gt;"")</formula>
    </cfRule>
    <cfRule type="expression" dxfId="1303" priority="1641" stopIfTrue="1">
      <formula>AND(OR($A472="COMPOSICAO",$A472="INSUMO",$A472&lt;&gt;""),$A472&lt;&gt;"")</formula>
    </cfRule>
  </conditionalFormatting>
  <conditionalFormatting sqref="F473">
    <cfRule type="expression" dxfId="1302" priority="1638" stopIfTrue="1">
      <formula>AND($A473&lt;&gt;"COMPOSICAO",$A473&lt;&gt;"INSUMO",$A473&lt;&gt;"")</formula>
    </cfRule>
    <cfRule type="expression" dxfId="1301" priority="1639" stopIfTrue="1">
      <formula>AND(OR($A473="COMPOSICAO",$A473="INSUMO",$A473&lt;&gt;""),$A473&lt;&gt;"")</formula>
    </cfRule>
  </conditionalFormatting>
  <conditionalFormatting sqref="F473">
    <cfRule type="expression" dxfId="1300" priority="1636" stopIfTrue="1">
      <formula>AND($A473&lt;&gt;"COMPOSICAO",$A473&lt;&gt;"INSUMO",$A473&lt;&gt;"")</formula>
    </cfRule>
    <cfRule type="expression" dxfId="1299" priority="1637" stopIfTrue="1">
      <formula>AND(OR($A473="COMPOSICAO",$A473="INSUMO",$A473&lt;&gt;""),$A473&lt;&gt;"")</formula>
    </cfRule>
  </conditionalFormatting>
  <conditionalFormatting sqref="F473">
    <cfRule type="expression" dxfId="1298" priority="1634" stopIfTrue="1">
      <formula>AND($A473&lt;&gt;"COMPOSICAO",$A473&lt;&gt;"INSUMO",$A473&lt;&gt;"")</formula>
    </cfRule>
    <cfRule type="expression" dxfId="1297" priority="1635" stopIfTrue="1">
      <formula>AND(OR($A473="COMPOSICAO",$A473="INSUMO",$A473&lt;&gt;""),$A473&lt;&gt;"")</formula>
    </cfRule>
  </conditionalFormatting>
  <conditionalFormatting sqref="F473">
    <cfRule type="expression" dxfId="1296" priority="1632" stopIfTrue="1">
      <formula>AND($A473&lt;&gt;"COMPOSICAO",$A473&lt;&gt;"INSUMO",$A473&lt;&gt;"")</formula>
    </cfRule>
    <cfRule type="expression" dxfId="1295" priority="1633" stopIfTrue="1">
      <formula>AND(OR($A473="COMPOSICAO",$A473="INSUMO",$A473&lt;&gt;""),$A473&lt;&gt;"")</formula>
    </cfRule>
  </conditionalFormatting>
  <conditionalFormatting sqref="F473">
    <cfRule type="expression" dxfId="1294" priority="1630" stopIfTrue="1">
      <formula>AND($A473&lt;&gt;"COMPOSICAO",$A473&lt;&gt;"INSUMO",$A473&lt;&gt;"")</formula>
    </cfRule>
    <cfRule type="expression" dxfId="1293" priority="1631" stopIfTrue="1">
      <formula>AND(OR($A473="COMPOSICAO",$A473="INSUMO",$A473&lt;&gt;""),$A473&lt;&gt;"")</formula>
    </cfRule>
  </conditionalFormatting>
  <conditionalFormatting sqref="F473">
    <cfRule type="expression" dxfId="1292" priority="1628" stopIfTrue="1">
      <formula>AND($A473&lt;&gt;"COMPOSICAO",$A473&lt;&gt;"INSUMO",$A473&lt;&gt;"")</formula>
    </cfRule>
    <cfRule type="expression" dxfId="1291" priority="1629" stopIfTrue="1">
      <formula>AND(OR($A473="COMPOSICAO",$A473="INSUMO",$A473&lt;&gt;""),$A473&lt;&gt;"")</formula>
    </cfRule>
  </conditionalFormatting>
  <conditionalFormatting sqref="F473">
    <cfRule type="expression" dxfId="1290" priority="1626" stopIfTrue="1">
      <formula>AND($A473&lt;&gt;"COMPOSICAO",$A473&lt;&gt;"INSUMO",$A473&lt;&gt;"")</formula>
    </cfRule>
    <cfRule type="expression" dxfId="1289" priority="1627" stopIfTrue="1">
      <formula>AND(OR($A473="COMPOSICAO",$A473="INSUMO",$A473&lt;&gt;""),$A473&lt;&gt;"")</formula>
    </cfRule>
  </conditionalFormatting>
  <conditionalFormatting sqref="F473">
    <cfRule type="expression" dxfId="1288" priority="1624" stopIfTrue="1">
      <formula>AND($A473&lt;&gt;"COMPOSICAO",$A473&lt;&gt;"INSUMO",$A473&lt;&gt;"")</formula>
    </cfRule>
    <cfRule type="expression" dxfId="1287" priority="1625" stopIfTrue="1">
      <formula>AND(OR($A473="COMPOSICAO",$A473="INSUMO",$A473&lt;&gt;""),$A473&lt;&gt;"")</formula>
    </cfRule>
  </conditionalFormatting>
  <conditionalFormatting sqref="F473">
    <cfRule type="expression" dxfId="1286" priority="1622" stopIfTrue="1">
      <formula>AND($A473&lt;&gt;"COMPOSICAO",$A473&lt;&gt;"INSUMO",$A473&lt;&gt;"")</formula>
    </cfRule>
    <cfRule type="expression" dxfId="1285" priority="1623" stopIfTrue="1">
      <formula>AND(OR($A473="COMPOSICAO",$A473="INSUMO",$A473&lt;&gt;""),$A473&lt;&gt;"")</formula>
    </cfRule>
  </conditionalFormatting>
  <conditionalFormatting sqref="F473">
    <cfRule type="expression" dxfId="1284" priority="1620" stopIfTrue="1">
      <formula>AND($A473&lt;&gt;"COMPOSICAO",$A473&lt;&gt;"INSUMO",$A473&lt;&gt;"")</formula>
    </cfRule>
    <cfRule type="expression" dxfId="1283" priority="1621" stopIfTrue="1">
      <formula>AND(OR($A473="COMPOSICAO",$A473="INSUMO",$A473&lt;&gt;""),$A473&lt;&gt;"")</formula>
    </cfRule>
  </conditionalFormatting>
  <conditionalFormatting sqref="F473">
    <cfRule type="expression" dxfId="1282" priority="1618" stopIfTrue="1">
      <formula>AND($A473&lt;&gt;"COMPOSICAO",$A473&lt;&gt;"INSUMO",$A473&lt;&gt;"")</formula>
    </cfRule>
    <cfRule type="expression" dxfId="1281" priority="1619" stopIfTrue="1">
      <formula>AND(OR($A473="COMPOSICAO",$A473="INSUMO",$A473&lt;&gt;""),$A473&lt;&gt;"")</formula>
    </cfRule>
  </conditionalFormatting>
  <conditionalFormatting sqref="F473">
    <cfRule type="expression" dxfId="1280" priority="1616" stopIfTrue="1">
      <formula>AND($A473&lt;&gt;"COMPOSICAO",$A473&lt;&gt;"INSUMO",$A473&lt;&gt;"")</formula>
    </cfRule>
    <cfRule type="expression" dxfId="1279" priority="1617" stopIfTrue="1">
      <formula>AND(OR($A473="COMPOSICAO",$A473="INSUMO",$A473&lt;&gt;""),$A473&lt;&gt;"")</formula>
    </cfRule>
  </conditionalFormatting>
  <conditionalFormatting sqref="F473">
    <cfRule type="expression" dxfId="1278" priority="1614" stopIfTrue="1">
      <formula>AND($A473&lt;&gt;"COMPOSICAO",$A473&lt;&gt;"INSUMO",$A473&lt;&gt;"")</formula>
    </cfRule>
    <cfRule type="expression" dxfId="1277" priority="1615" stopIfTrue="1">
      <formula>AND(OR($A473="COMPOSICAO",$A473="INSUMO",$A473&lt;&gt;""),$A473&lt;&gt;"")</formula>
    </cfRule>
  </conditionalFormatting>
  <conditionalFormatting sqref="F473">
    <cfRule type="expression" dxfId="1276" priority="1612" stopIfTrue="1">
      <formula>AND($A473&lt;&gt;"COMPOSICAO",$A473&lt;&gt;"INSUMO",$A473&lt;&gt;"")</formula>
    </cfRule>
    <cfRule type="expression" dxfId="1275" priority="1613" stopIfTrue="1">
      <formula>AND(OR($A473="COMPOSICAO",$A473="INSUMO",$A473&lt;&gt;""),$A473&lt;&gt;"")</formula>
    </cfRule>
  </conditionalFormatting>
  <conditionalFormatting sqref="F473">
    <cfRule type="expression" dxfId="1274" priority="1610" stopIfTrue="1">
      <formula>AND($A473&lt;&gt;"COMPOSICAO",$A473&lt;&gt;"INSUMO",$A473&lt;&gt;"")</formula>
    </cfRule>
    <cfRule type="expression" dxfId="1273" priority="1611" stopIfTrue="1">
      <formula>AND(OR($A473="COMPOSICAO",$A473="INSUMO",$A473&lt;&gt;""),$A473&lt;&gt;"")</formula>
    </cfRule>
  </conditionalFormatting>
  <conditionalFormatting sqref="F473">
    <cfRule type="expression" dxfId="1272" priority="1608" stopIfTrue="1">
      <formula>AND($A473&lt;&gt;"COMPOSICAO",$A473&lt;&gt;"INSUMO",$A473&lt;&gt;"")</formula>
    </cfRule>
    <cfRule type="expression" dxfId="1271" priority="1609" stopIfTrue="1">
      <formula>AND(OR($A473="COMPOSICAO",$A473="INSUMO",$A473&lt;&gt;""),$A473&lt;&gt;"")</formula>
    </cfRule>
  </conditionalFormatting>
  <conditionalFormatting sqref="F473">
    <cfRule type="expression" dxfId="1270" priority="1606" stopIfTrue="1">
      <formula>AND($A473&lt;&gt;"COMPOSICAO",$A473&lt;&gt;"INSUMO",$A473&lt;&gt;"")</formula>
    </cfRule>
    <cfRule type="expression" dxfId="1269" priority="1607" stopIfTrue="1">
      <formula>AND(OR($A473="COMPOSICAO",$A473="INSUMO",$A473&lt;&gt;""),$A473&lt;&gt;"")</formula>
    </cfRule>
  </conditionalFormatting>
  <conditionalFormatting sqref="F473">
    <cfRule type="expression" dxfId="1268" priority="1604" stopIfTrue="1">
      <formula>AND($A473&lt;&gt;"COMPOSICAO",$A473&lt;&gt;"INSUMO",$A473&lt;&gt;"")</formula>
    </cfRule>
    <cfRule type="expression" dxfId="1267" priority="1605" stopIfTrue="1">
      <formula>AND(OR($A473="COMPOSICAO",$A473="INSUMO",$A473&lt;&gt;""),$A473&lt;&gt;"")</formula>
    </cfRule>
  </conditionalFormatting>
  <conditionalFormatting sqref="F473">
    <cfRule type="expression" dxfId="1266" priority="1602" stopIfTrue="1">
      <formula>AND($A473&lt;&gt;"COMPOSICAO",$A473&lt;&gt;"INSUMO",$A473&lt;&gt;"")</formula>
    </cfRule>
    <cfRule type="expression" dxfId="1265" priority="1603" stopIfTrue="1">
      <formula>AND(OR($A473="COMPOSICAO",$A473="INSUMO",$A473&lt;&gt;""),$A473&lt;&gt;"")</formula>
    </cfRule>
  </conditionalFormatting>
  <conditionalFormatting sqref="F473">
    <cfRule type="expression" dxfId="1264" priority="1600" stopIfTrue="1">
      <formula>AND($A473&lt;&gt;"COMPOSICAO",$A473&lt;&gt;"INSUMO",$A473&lt;&gt;"")</formula>
    </cfRule>
    <cfRule type="expression" dxfId="1263" priority="1601" stopIfTrue="1">
      <formula>AND(OR($A473="COMPOSICAO",$A473="INSUMO",$A473&lt;&gt;""),$A473&lt;&gt;"")</formula>
    </cfRule>
  </conditionalFormatting>
  <conditionalFormatting sqref="F474">
    <cfRule type="expression" dxfId="1262" priority="1598" stopIfTrue="1">
      <formula>AND($A474&lt;&gt;"COMPOSICAO",$A474&lt;&gt;"INSUMO",$A474&lt;&gt;"")</formula>
    </cfRule>
    <cfRule type="expression" dxfId="1261" priority="1599" stopIfTrue="1">
      <formula>AND(OR($A474="COMPOSICAO",$A474="INSUMO",$A474&lt;&gt;""),$A474&lt;&gt;"")</formula>
    </cfRule>
  </conditionalFormatting>
  <conditionalFormatting sqref="F474">
    <cfRule type="expression" dxfId="1260" priority="1596" stopIfTrue="1">
      <formula>AND($A474&lt;&gt;"COMPOSICAO",$A474&lt;&gt;"INSUMO",$A474&lt;&gt;"")</formula>
    </cfRule>
    <cfRule type="expression" dxfId="1259" priority="1597" stopIfTrue="1">
      <formula>AND(OR($A474="COMPOSICAO",$A474="INSUMO",$A474&lt;&gt;""),$A474&lt;&gt;"")</formula>
    </cfRule>
  </conditionalFormatting>
  <conditionalFormatting sqref="F474">
    <cfRule type="expression" dxfId="1258" priority="1594" stopIfTrue="1">
      <formula>AND($A474&lt;&gt;"COMPOSICAO",$A474&lt;&gt;"INSUMO",$A474&lt;&gt;"")</formula>
    </cfRule>
    <cfRule type="expression" dxfId="1257" priority="1595" stopIfTrue="1">
      <formula>AND(OR($A474="COMPOSICAO",$A474="INSUMO",$A474&lt;&gt;""),$A474&lt;&gt;"")</formula>
    </cfRule>
  </conditionalFormatting>
  <conditionalFormatting sqref="F474">
    <cfRule type="expression" dxfId="1256" priority="1592" stopIfTrue="1">
      <formula>AND($A474&lt;&gt;"COMPOSICAO",$A474&lt;&gt;"INSUMO",$A474&lt;&gt;"")</formula>
    </cfRule>
    <cfRule type="expression" dxfId="1255" priority="1593" stopIfTrue="1">
      <formula>AND(OR($A474="COMPOSICAO",$A474="INSUMO",$A474&lt;&gt;""),$A474&lt;&gt;"")</formula>
    </cfRule>
  </conditionalFormatting>
  <conditionalFormatting sqref="F474">
    <cfRule type="expression" dxfId="1254" priority="1590" stopIfTrue="1">
      <formula>AND($A474&lt;&gt;"COMPOSICAO",$A474&lt;&gt;"INSUMO",$A474&lt;&gt;"")</formula>
    </cfRule>
    <cfRule type="expression" dxfId="1253" priority="1591" stopIfTrue="1">
      <formula>AND(OR($A474="COMPOSICAO",$A474="INSUMO",$A474&lt;&gt;""),$A474&lt;&gt;"")</formula>
    </cfRule>
  </conditionalFormatting>
  <conditionalFormatting sqref="F474">
    <cfRule type="expression" dxfId="1252" priority="1588" stopIfTrue="1">
      <formula>AND($A474&lt;&gt;"COMPOSICAO",$A474&lt;&gt;"INSUMO",$A474&lt;&gt;"")</formula>
    </cfRule>
    <cfRule type="expression" dxfId="1251" priority="1589" stopIfTrue="1">
      <formula>AND(OR($A474="COMPOSICAO",$A474="INSUMO",$A474&lt;&gt;""),$A474&lt;&gt;"")</formula>
    </cfRule>
  </conditionalFormatting>
  <conditionalFormatting sqref="F474">
    <cfRule type="expression" dxfId="1250" priority="1586" stopIfTrue="1">
      <formula>AND($A474&lt;&gt;"COMPOSICAO",$A474&lt;&gt;"INSUMO",$A474&lt;&gt;"")</formula>
    </cfRule>
    <cfRule type="expression" dxfId="1249" priority="1587" stopIfTrue="1">
      <formula>AND(OR($A474="COMPOSICAO",$A474="INSUMO",$A474&lt;&gt;""),$A474&lt;&gt;"")</formula>
    </cfRule>
  </conditionalFormatting>
  <conditionalFormatting sqref="F474">
    <cfRule type="expression" dxfId="1248" priority="1584" stopIfTrue="1">
      <formula>AND($A474&lt;&gt;"COMPOSICAO",$A474&lt;&gt;"INSUMO",$A474&lt;&gt;"")</formula>
    </cfRule>
    <cfRule type="expression" dxfId="1247" priority="1585" stopIfTrue="1">
      <formula>AND(OR($A474="COMPOSICAO",$A474="INSUMO",$A474&lt;&gt;""),$A474&lt;&gt;"")</formula>
    </cfRule>
  </conditionalFormatting>
  <conditionalFormatting sqref="F474">
    <cfRule type="expression" dxfId="1246" priority="1582" stopIfTrue="1">
      <formula>AND($A474&lt;&gt;"COMPOSICAO",$A474&lt;&gt;"INSUMO",$A474&lt;&gt;"")</formula>
    </cfRule>
    <cfRule type="expression" dxfId="1245" priority="1583" stopIfTrue="1">
      <formula>AND(OR($A474="COMPOSICAO",$A474="INSUMO",$A474&lt;&gt;""),$A474&lt;&gt;"")</formula>
    </cfRule>
  </conditionalFormatting>
  <conditionalFormatting sqref="F474">
    <cfRule type="expression" dxfId="1244" priority="1580" stopIfTrue="1">
      <formula>AND($A474&lt;&gt;"COMPOSICAO",$A474&lt;&gt;"INSUMO",$A474&lt;&gt;"")</formula>
    </cfRule>
    <cfRule type="expression" dxfId="1243" priority="1581" stopIfTrue="1">
      <formula>AND(OR($A474="COMPOSICAO",$A474="INSUMO",$A474&lt;&gt;""),$A474&lt;&gt;"")</formula>
    </cfRule>
  </conditionalFormatting>
  <conditionalFormatting sqref="F474">
    <cfRule type="expression" dxfId="1242" priority="1578" stopIfTrue="1">
      <formula>AND($A474&lt;&gt;"COMPOSICAO",$A474&lt;&gt;"INSUMO",$A474&lt;&gt;"")</formula>
    </cfRule>
    <cfRule type="expression" dxfId="1241" priority="1579" stopIfTrue="1">
      <formula>AND(OR($A474="COMPOSICAO",$A474="INSUMO",$A474&lt;&gt;""),$A474&lt;&gt;"")</formula>
    </cfRule>
  </conditionalFormatting>
  <conditionalFormatting sqref="F474">
    <cfRule type="expression" dxfId="1240" priority="1576" stopIfTrue="1">
      <formula>AND($A474&lt;&gt;"COMPOSICAO",$A474&lt;&gt;"INSUMO",$A474&lt;&gt;"")</formula>
    </cfRule>
    <cfRule type="expression" dxfId="1239" priority="1577" stopIfTrue="1">
      <formula>AND(OR($A474="COMPOSICAO",$A474="INSUMO",$A474&lt;&gt;""),$A474&lt;&gt;"")</formula>
    </cfRule>
  </conditionalFormatting>
  <conditionalFormatting sqref="F474">
    <cfRule type="expression" dxfId="1238" priority="1574" stopIfTrue="1">
      <formula>AND($A474&lt;&gt;"COMPOSICAO",$A474&lt;&gt;"INSUMO",$A474&lt;&gt;"")</formula>
    </cfRule>
    <cfRule type="expression" dxfId="1237" priority="1575" stopIfTrue="1">
      <formula>AND(OR($A474="COMPOSICAO",$A474="INSUMO",$A474&lt;&gt;""),$A474&lt;&gt;"")</formula>
    </cfRule>
  </conditionalFormatting>
  <conditionalFormatting sqref="F474">
    <cfRule type="expression" dxfId="1236" priority="1572" stopIfTrue="1">
      <formula>AND($A474&lt;&gt;"COMPOSICAO",$A474&lt;&gt;"INSUMO",$A474&lt;&gt;"")</formula>
    </cfRule>
    <cfRule type="expression" dxfId="1235" priority="1573" stopIfTrue="1">
      <formula>AND(OR($A474="COMPOSICAO",$A474="INSUMO",$A474&lt;&gt;""),$A474&lt;&gt;"")</formula>
    </cfRule>
  </conditionalFormatting>
  <conditionalFormatting sqref="F474">
    <cfRule type="expression" dxfId="1234" priority="1570" stopIfTrue="1">
      <formula>AND($A474&lt;&gt;"COMPOSICAO",$A474&lt;&gt;"INSUMO",$A474&lt;&gt;"")</formula>
    </cfRule>
    <cfRule type="expression" dxfId="1233" priority="1571" stopIfTrue="1">
      <formula>AND(OR($A474="COMPOSICAO",$A474="INSUMO",$A474&lt;&gt;""),$A474&lt;&gt;"")</formula>
    </cfRule>
  </conditionalFormatting>
  <conditionalFormatting sqref="F474">
    <cfRule type="expression" dxfId="1232" priority="1568" stopIfTrue="1">
      <formula>AND($A474&lt;&gt;"COMPOSICAO",$A474&lt;&gt;"INSUMO",$A474&lt;&gt;"")</formula>
    </cfRule>
    <cfRule type="expression" dxfId="1231" priority="1569" stopIfTrue="1">
      <formula>AND(OR($A474="COMPOSICAO",$A474="INSUMO",$A474&lt;&gt;""),$A474&lt;&gt;"")</formula>
    </cfRule>
  </conditionalFormatting>
  <conditionalFormatting sqref="F474">
    <cfRule type="expression" dxfId="1230" priority="1566" stopIfTrue="1">
      <formula>AND($A474&lt;&gt;"COMPOSICAO",$A474&lt;&gt;"INSUMO",$A474&lt;&gt;"")</formula>
    </cfRule>
    <cfRule type="expression" dxfId="1229" priority="1567" stopIfTrue="1">
      <formula>AND(OR($A474="COMPOSICAO",$A474="INSUMO",$A474&lt;&gt;""),$A474&lt;&gt;"")</formula>
    </cfRule>
  </conditionalFormatting>
  <conditionalFormatting sqref="F474">
    <cfRule type="expression" dxfId="1228" priority="1564" stopIfTrue="1">
      <formula>AND($A474&lt;&gt;"COMPOSICAO",$A474&lt;&gt;"INSUMO",$A474&lt;&gt;"")</formula>
    </cfRule>
    <cfRule type="expression" dxfId="1227" priority="1565" stopIfTrue="1">
      <formula>AND(OR($A474="COMPOSICAO",$A474="INSUMO",$A474&lt;&gt;""),$A474&lt;&gt;"")</formula>
    </cfRule>
  </conditionalFormatting>
  <conditionalFormatting sqref="F474">
    <cfRule type="expression" dxfId="1226" priority="1562" stopIfTrue="1">
      <formula>AND($A474&lt;&gt;"COMPOSICAO",$A474&lt;&gt;"INSUMO",$A474&lt;&gt;"")</formula>
    </cfRule>
    <cfRule type="expression" dxfId="1225" priority="1563" stopIfTrue="1">
      <formula>AND(OR($A474="COMPOSICAO",$A474="INSUMO",$A474&lt;&gt;""),$A474&lt;&gt;"")</formula>
    </cfRule>
  </conditionalFormatting>
  <conditionalFormatting sqref="F474">
    <cfRule type="expression" dxfId="1224" priority="1560" stopIfTrue="1">
      <formula>AND($A474&lt;&gt;"COMPOSICAO",$A474&lt;&gt;"INSUMO",$A474&lt;&gt;"")</formula>
    </cfRule>
    <cfRule type="expression" dxfId="1223" priority="1561" stopIfTrue="1">
      <formula>AND(OR($A474="COMPOSICAO",$A474="INSUMO",$A474&lt;&gt;""),$A474&lt;&gt;"")</formula>
    </cfRule>
  </conditionalFormatting>
  <conditionalFormatting sqref="F475">
    <cfRule type="expression" dxfId="1222" priority="1558" stopIfTrue="1">
      <formula>AND($A475&lt;&gt;"COMPOSICAO",$A475&lt;&gt;"INSUMO",$A475&lt;&gt;"")</formula>
    </cfRule>
    <cfRule type="expression" dxfId="1221" priority="1559" stopIfTrue="1">
      <formula>AND(OR($A475="COMPOSICAO",$A475="INSUMO",$A475&lt;&gt;""),$A475&lt;&gt;"")</formula>
    </cfRule>
  </conditionalFormatting>
  <conditionalFormatting sqref="F475">
    <cfRule type="expression" dxfId="1220" priority="1556" stopIfTrue="1">
      <formula>AND($A475&lt;&gt;"COMPOSICAO",$A475&lt;&gt;"INSUMO",$A475&lt;&gt;"")</formula>
    </cfRule>
    <cfRule type="expression" dxfId="1219" priority="1557" stopIfTrue="1">
      <formula>AND(OR($A475="COMPOSICAO",$A475="INSUMO",$A475&lt;&gt;""),$A475&lt;&gt;"")</formula>
    </cfRule>
  </conditionalFormatting>
  <conditionalFormatting sqref="F475">
    <cfRule type="expression" dxfId="1218" priority="1554" stopIfTrue="1">
      <formula>AND($A475&lt;&gt;"COMPOSICAO",$A475&lt;&gt;"INSUMO",$A475&lt;&gt;"")</formula>
    </cfRule>
    <cfRule type="expression" dxfId="1217" priority="1555" stopIfTrue="1">
      <formula>AND(OR($A475="COMPOSICAO",$A475="INSUMO",$A475&lt;&gt;""),$A475&lt;&gt;"")</formula>
    </cfRule>
  </conditionalFormatting>
  <conditionalFormatting sqref="F475">
    <cfRule type="expression" dxfId="1216" priority="1552" stopIfTrue="1">
      <formula>AND($A475&lt;&gt;"COMPOSICAO",$A475&lt;&gt;"INSUMO",$A475&lt;&gt;"")</formula>
    </cfRule>
    <cfRule type="expression" dxfId="1215" priority="1553" stopIfTrue="1">
      <formula>AND(OR($A475="COMPOSICAO",$A475="INSUMO",$A475&lt;&gt;""),$A475&lt;&gt;"")</formula>
    </cfRule>
  </conditionalFormatting>
  <conditionalFormatting sqref="F475">
    <cfRule type="expression" dxfId="1214" priority="1550" stopIfTrue="1">
      <formula>AND($A475&lt;&gt;"COMPOSICAO",$A475&lt;&gt;"INSUMO",$A475&lt;&gt;"")</formula>
    </cfRule>
    <cfRule type="expression" dxfId="1213" priority="1551" stopIfTrue="1">
      <formula>AND(OR($A475="COMPOSICAO",$A475="INSUMO",$A475&lt;&gt;""),$A475&lt;&gt;"")</formula>
    </cfRule>
  </conditionalFormatting>
  <conditionalFormatting sqref="F475">
    <cfRule type="expression" dxfId="1212" priority="1548" stopIfTrue="1">
      <formula>AND($A475&lt;&gt;"COMPOSICAO",$A475&lt;&gt;"INSUMO",$A475&lt;&gt;"")</formula>
    </cfRule>
    <cfRule type="expression" dxfId="1211" priority="1549" stopIfTrue="1">
      <formula>AND(OR($A475="COMPOSICAO",$A475="INSUMO",$A475&lt;&gt;""),$A475&lt;&gt;"")</formula>
    </cfRule>
  </conditionalFormatting>
  <conditionalFormatting sqref="F475">
    <cfRule type="expression" dxfId="1210" priority="1546" stopIfTrue="1">
      <formula>AND($A475&lt;&gt;"COMPOSICAO",$A475&lt;&gt;"INSUMO",$A475&lt;&gt;"")</formula>
    </cfRule>
    <cfRule type="expression" dxfId="1209" priority="1547" stopIfTrue="1">
      <formula>AND(OR($A475="COMPOSICAO",$A475="INSUMO",$A475&lt;&gt;""),$A475&lt;&gt;"")</formula>
    </cfRule>
  </conditionalFormatting>
  <conditionalFormatting sqref="F475">
    <cfRule type="expression" dxfId="1208" priority="1544" stopIfTrue="1">
      <formula>AND($A475&lt;&gt;"COMPOSICAO",$A475&lt;&gt;"INSUMO",$A475&lt;&gt;"")</formula>
    </cfRule>
    <cfRule type="expression" dxfId="1207" priority="1545" stopIfTrue="1">
      <formula>AND(OR($A475="COMPOSICAO",$A475="INSUMO",$A475&lt;&gt;""),$A475&lt;&gt;"")</formula>
    </cfRule>
  </conditionalFormatting>
  <conditionalFormatting sqref="F475">
    <cfRule type="expression" dxfId="1206" priority="1542" stopIfTrue="1">
      <formula>AND($A475&lt;&gt;"COMPOSICAO",$A475&lt;&gt;"INSUMO",$A475&lt;&gt;"")</formula>
    </cfRule>
    <cfRule type="expression" dxfId="1205" priority="1543" stopIfTrue="1">
      <formula>AND(OR($A475="COMPOSICAO",$A475="INSUMO",$A475&lt;&gt;""),$A475&lt;&gt;"")</formula>
    </cfRule>
  </conditionalFormatting>
  <conditionalFormatting sqref="F475">
    <cfRule type="expression" dxfId="1204" priority="1540" stopIfTrue="1">
      <formula>AND($A475&lt;&gt;"COMPOSICAO",$A475&lt;&gt;"INSUMO",$A475&lt;&gt;"")</formula>
    </cfRule>
    <cfRule type="expression" dxfId="1203" priority="1541" stopIfTrue="1">
      <formula>AND(OR($A475="COMPOSICAO",$A475="INSUMO",$A475&lt;&gt;""),$A475&lt;&gt;"")</formula>
    </cfRule>
  </conditionalFormatting>
  <conditionalFormatting sqref="F475">
    <cfRule type="expression" dxfId="1202" priority="1538" stopIfTrue="1">
      <formula>AND($A475&lt;&gt;"COMPOSICAO",$A475&lt;&gt;"INSUMO",$A475&lt;&gt;"")</formula>
    </cfRule>
    <cfRule type="expression" dxfId="1201" priority="1539" stopIfTrue="1">
      <formula>AND(OR($A475="COMPOSICAO",$A475="INSUMO",$A475&lt;&gt;""),$A475&lt;&gt;"")</formula>
    </cfRule>
  </conditionalFormatting>
  <conditionalFormatting sqref="F475">
    <cfRule type="expression" dxfId="1200" priority="1536" stopIfTrue="1">
      <formula>AND($A475&lt;&gt;"COMPOSICAO",$A475&lt;&gt;"INSUMO",$A475&lt;&gt;"")</formula>
    </cfRule>
    <cfRule type="expression" dxfId="1199" priority="1537" stopIfTrue="1">
      <formula>AND(OR($A475="COMPOSICAO",$A475="INSUMO",$A475&lt;&gt;""),$A475&lt;&gt;"")</formula>
    </cfRule>
  </conditionalFormatting>
  <conditionalFormatting sqref="F475">
    <cfRule type="expression" dxfId="1198" priority="1534" stopIfTrue="1">
      <formula>AND($A475&lt;&gt;"COMPOSICAO",$A475&lt;&gt;"INSUMO",$A475&lt;&gt;"")</formula>
    </cfRule>
    <cfRule type="expression" dxfId="1197" priority="1535" stopIfTrue="1">
      <formula>AND(OR($A475="COMPOSICAO",$A475="INSUMO",$A475&lt;&gt;""),$A475&lt;&gt;"")</formula>
    </cfRule>
  </conditionalFormatting>
  <conditionalFormatting sqref="F475">
    <cfRule type="expression" dxfId="1196" priority="1532" stopIfTrue="1">
      <formula>AND($A475&lt;&gt;"COMPOSICAO",$A475&lt;&gt;"INSUMO",$A475&lt;&gt;"")</formula>
    </cfRule>
    <cfRule type="expression" dxfId="1195" priority="1533" stopIfTrue="1">
      <formula>AND(OR($A475="COMPOSICAO",$A475="INSUMO",$A475&lt;&gt;""),$A475&lt;&gt;"")</formula>
    </cfRule>
  </conditionalFormatting>
  <conditionalFormatting sqref="F475">
    <cfRule type="expression" dxfId="1194" priority="1530" stopIfTrue="1">
      <formula>AND($A475&lt;&gt;"COMPOSICAO",$A475&lt;&gt;"INSUMO",$A475&lt;&gt;"")</formula>
    </cfRule>
    <cfRule type="expression" dxfId="1193" priority="1531" stopIfTrue="1">
      <formula>AND(OR($A475="COMPOSICAO",$A475="INSUMO",$A475&lt;&gt;""),$A475&lt;&gt;"")</formula>
    </cfRule>
  </conditionalFormatting>
  <conditionalFormatting sqref="F475">
    <cfRule type="expression" dxfId="1192" priority="1528" stopIfTrue="1">
      <formula>AND($A475&lt;&gt;"COMPOSICAO",$A475&lt;&gt;"INSUMO",$A475&lt;&gt;"")</formula>
    </cfRule>
    <cfRule type="expression" dxfId="1191" priority="1529" stopIfTrue="1">
      <formula>AND(OR($A475="COMPOSICAO",$A475="INSUMO",$A475&lt;&gt;""),$A475&lt;&gt;"")</formula>
    </cfRule>
  </conditionalFormatting>
  <conditionalFormatting sqref="F475">
    <cfRule type="expression" dxfId="1190" priority="1526" stopIfTrue="1">
      <formula>AND($A475&lt;&gt;"COMPOSICAO",$A475&lt;&gt;"INSUMO",$A475&lt;&gt;"")</formula>
    </cfRule>
    <cfRule type="expression" dxfId="1189" priority="1527" stopIfTrue="1">
      <formula>AND(OR($A475="COMPOSICAO",$A475="INSUMO",$A475&lt;&gt;""),$A475&lt;&gt;"")</formula>
    </cfRule>
  </conditionalFormatting>
  <conditionalFormatting sqref="F475">
    <cfRule type="expression" dxfId="1188" priority="1524" stopIfTrue="1">
      <formula>AND($A475&lt;&gt;"COMPOSICAO",$A475&lt;&gt;"INSUMO",$A475&lt;&gt;"")</formula>
    </cfRule>
    <cfRule type="expression" dxfId="1187" priority="1525" stopIfTrue="1">
      <formula>AND(OR($A475="COMPOSICAO",$A475="INSUMO",$A475&lt;&gt;""),$A475&lt;&gt;"")</formula>
    </cfRule>
  </conditionalFormatting>
  <conditionalFormatting sqref="F475">
    <cfRule type="expression" dxfId="1186" priority="1522" stopIfTrue="1">
      <formula>AND($A475&lt;&gt;"COMPOSICAO",$A475&lt;&gt;"INSUMO",$A475&lt;&gt;"")</formula>
    </cfRule>
    <cfRule type="expression" dxfId="1185" priority="1523" stopIfTrue="1">
      <formula>AND(OR($A475="COMPOSICAO",$A475="INSUMO",$A475&lt;&gt;""),$A475&lt;&gt;"")</formula>
    </cfRule>
  </conditionalFormatting>
  <conditionalFormatting sqref="F475">
    <cfRule type="expression" dxfId="1184" priority="1520" stopIfTrue="1">
      <formula>AND($A475&lt;&gt;"COMPOSICAO",$A475&lt;&gt;"INSUMO",$A475&lt;&gt;"")</formula>
    </cfRule>
    <cfRule type="expression" dxfId="1183" priority="1521" stopIfTrue="1">
      <formula>AND(OR($A475="COMPOSICAO",$A475="INSUMO",$A475&lt;&gt;""),$A475&lt;&gt;"")</formula>
    </cfRule>
  </conditionalFormatting>
  <conditionalFormatting sqref="F476">
    <cfRule type="expression" dxfId="1182" priority="1518" stopIfTrue="1">
      <formula>AND($A476&lt;&gt;"COMPOSICAO",$A476&lt;&gt;"INSUMO",$A476&lt;&gt;"")</formula>
    </cfRule>
    <cfRule type="expression" dxfId="1181" priority="1519" stopIfTrue="1">
      <formula>AND(OR($A476="COMPOSICAO",$A476="INSUMO",$A476&lt;&gt;""),$A476&lt;&gt;"")</formula>
    </cfRule>
  </conditionalFormatting>
  <conditionalFormatting sqref="F476">
    <cfRule type="expression" dxfId="1180" priority="1516" stopIfTrue="1">
      <formula>AND($A476&lt;&gt;"COMPOSICAO",$A476&lt;&gt;"INSUMO",$A476&lt;&gt;"")</formula>
    </cfRule>
    <cfRule type="expression" dxfId="1179" priority="1517" stopIfTrue="1">
      <formula>AND(OR($A476="COMPOSICAO",$A476="INSUMO",$A476&lt;&gt;""),$A476&lt;&gt;"")</formula>
    </cfRule>
  </conditionalFormatting>
  <conditionalFormatting sqref="F476">
    <cfRule type="expression" dxfId="1178" priority="1514" stopIfTrue="1">
      <formula>AND($A476&lt;&gt;"COMPOSICAO",$A476&lt;&gt;"INSUMO",$A476&lt;&gt;"")</formula>
    </cfRule>
    <cfRule type="expression" dxfId="1177" priority="1515" stopIfTrue="1">
      <formula>AND(OR($A476="COMPOSICAO",$A476="INSUMO",$A476&lt;&gt;""),$A476&lt;&gt;"")</formula>
    </cfRule>
  </conditionalFormatting>
  <conditionalFormatting sqref="F476">
    <cfRule type="expression" dxfId="1176" priority="1512" stopIfTrue="1">
      <formula>AND($A476&lt;&gt;"COMPOSICAO",$A476&lt;&gt;"INSUMO",$A476&lt;&gt;"")</formula>
    </cfRule>
    <cfRule type="expression" dxfId="1175" priority="1513" stopIfTrue="1">
      <formula>AND(OR($A476="COMPOSICAO",$A476="INSUMO",$A476&lt;&gt;""),$A476&lt;&gt;"")</formula>
    </cfRule>
  </conditionalFormatting>
  <conditionalFormatting sqref="F476">
    <cfRule type="expression" dxfId="1174" priority="1510" stopIfTrue="1">
      <formula>AND($A476&lt;&gt;"COMPOSICAO",$A476&lt;&gt;"INSUMO",$A476&lt;&gt;"")</formula>
    </cfRule>
    <cfRule type="expression" dxfId="1173" priority="1511" stopIfTrue="1">
      <formula>AND(OR($A476="COMPOSICAO",$A476="INSUMO",$A476&lt;&gt;""),$A476&lt;&gt;"")</formula>
    </cfRule>
  </conditionalFormatting>
  <conditionalFormatting sqref="F476">
    <cfRule type="expression" dxfId="1172" priority="1508" stopIfTrue="1">
      <formula>AND($A476&lt;&gt;"COMPOSICAO",$A476&lt;&gt;"INSUMO",$A476&lt;&gt;"")</formula>
    </cfRule>
    <cfRule type="expression" dxfId="1171" priority="1509" stopIfTrue="1">
      <formula>AND(OR($A476="COMPOSICAO",$A476="INSUMO",$A476&lt;&gt;""),$A476&lt;&gt;"")</formula>
    </cfRule>
  </conditionalFormatting>
  <conditionalFormatting sqref="F476">
    <cfRule type="expression" dxfId="1170" priority="1506" stopIfTrue="1">
      <formula>AND($A476&lt;&gt;"COMPOSICAO",$A476&lt;&gt;"INSUMO",$A476&lt;&gt;"")</formula>
    </cfRule>
    <cfRule type="expression" dxfId="1169" priority="1507" stopIfTrue="1">
      <formula>AND(OR($A476="COMPOSICAO",$A476="INSUMO",$A476&lt;&gt;""),$A476&lt;&gt;"")</formula>
    </cfRule>
  </conditionalFormatting>
  <conditionalFormatting sqref="F476">
    <cfRule type="expression" dxfId="1168" priority="1504" stopIfTrue="1">
      <formula>AND($A476&lt;&gt;"COMPOSICAO",$A476&lt;&gt;"INSUMO",$A476&lt;&gt;"")</formula>
    </cfRule>
    <cfRule type="expression" dxfId="1167" priority="1505" stopIfTrue="1">
      <formula>AND(OR($A476="COMPOSICAO",$A476="INSUMO",$A476&lt;&gt;""),$A476&lt;&gt;"")</formula>
    </cfRule>
  </conditionalFormatting>
  <conditionalFormatting sqref="F476">
    <cfRule type="expression" dxfId="1166" priority="1502" stopIfTrue="1">
      <formula>AND($A476&lt;&gt;"COMPOSICAO",$A476&lt;&gt;"INSUMO",$A476&lt;&gt;"")</formula>
    </cfRule>
    <cfRule type="expression" dxfId="1165" priority="1503" stopIfTrue="1">
      <formula>AND(OR($A476="COMPOSICAO",$A476="INSUMO",$A476&lt;&gt;""),$A476&lt;&gt;"")</formula>
    </cfRule>
  </conditionalFormatting>
  <conditionalFormatting sqref="F476">
    <cfRule type="expression" dxfId="1164" priority="1500" stopIfTrue="1">
      <formula>AND($A476&lt;&gt;"COMPOSICAO",$A476&lt;&gt;"INSUMO",$A476&lt;&gt;"")</formula>
    </cfRule>
    <cfRule type="expression" dxfId="1163" priority="1501" stopIfTrue="1">
      <formula>AND(OR($A476="COMPOSICAO",$A476="INSUMO",$A476&lt;&gt;""),$A476&lt;&gt;"")</formula>
    </cfRule>
  </conditionalFormatting>
  <conditionalFormatting sqref="F476">
    <cfRule type="expression" dxfId="1162" priority="1498" stopIfTrue="1">
      <formula>AND($A476&lt;&gt;"COMPOSICAO",$A476&lt;&gt;"INSUMO",$A476&lt;&gt;"")</formula>
    </cfRule>
    <cfRule type="expression" dxfId="1161" priority="1499" stopIfTrue="1">
      <formula>AND(OR($A476="COMPOSICAO",$A476="INSUMO",$A476&lt;&gt;""),$A476&lt;&gt;"")</formula>
    </cfRule>
  </conditionalFormatting>
  <conditionalFormatting sqref="F476">
    <cfRule type="expression" dxfId="1160" priority="1496" stopIfTrue="1">
      <formula>AND($A476&lt;&gt;"COMPOSICAO",$A476&lt;&gt;"INSUMO",$A476&lt;&gt;"")</formula>
    </cfRule>
    <cfRule type="expression" dxfId="1159" priority="1497" stopIfTrue="1">
      <formula>AND(OR($A476="COMPOSICAO",$A476="INSUMO",$A476&lt;&gt;""),$A476&lt;&gt;"")</formula>
    </cfRule>
  </conditionalFormatting>
  <conditionalFormatting sqref="F476">
    <cfRule type="expression" dxfId="1158" priority="1494" stopIfTrue="1">
      <formula>AND($A476&lt;&gt;"COMPOSICAO",$A476&lt;&gt;"INSUMO",$A476&lt;&gt;"")</formula>
    </cfRule>
    <cfRule type="expression" dxfId="1157" priority="1495" stopIfTrue="1">
      <formula>AND(OR($A476="COMPOSICAO",$A476="INSUMO",$A476&lt;&gt;""),$A476&lt;&gt;"")</formula>
    </cfRule>
  </conditionalFormatting>
  <conditionalFormatting sqref="F476">
    <cfRule type="expression" dxfId="1156" priority="1492" stopIfTrue="1">
      <formula>AND($A476&lt;&gt;"COMPOSICAO",$A476&lt;&gt;"INSUMO",$A476&lt;&gt;"")</formula>
    </cfRule>
    <cfRule type="expression" dxfId="1155" priority="1493" stopIfTrue="1">
      <formula>AND(OR($A476="COMPOSICAO",$A476="INSUMO",$A476&lt;&gt;""),$A476&lt;&gt;"")</formula>
    </cfRule>
  </conditionalFormatting>
  <conditionalFormatting sqref="F476">
    <cfRule type="expression" dxfId="1154" priority="1490" stopIfTrue="1">
      <formula>AND($A476&lt;&gt;"COMPOSICAO",$A476&lt;&gt;"INSUMO",$A476&lt;&gt;"")</formula>
    </cfRule>
    <cfRule type="expression" dxfId="1153" priority="1491" stopIfTrue="1">
      <formula>AND(OR($A476="COMPOSICAO",$A476="INSUMO",$A476&lt;&gt;""),$A476&lt;&gt;"")</formula>
    </cfRule>
  </conditionalFormatting>
  <conditionalFormatting sqref="F476">
    <cfRule type="expression" dxfId="1152" priority="1488" stopIfTrue="1">
      <formula>AND($A476&lt;&gt;"COMPOSICAO",$A476&lt;&gt;"INSUMO",$A476&lt;&gt;"")</formula>
    </cfRule>
    <cfRule type="expression" dxfId="1151" priority="1489" stopIfTrue="1">
      <formula>AND(OR($A476="COMPOSICAO",$A476="INSUMO",$A476&lt;&gt;""),$A476&lt;&gt;"")</formula>
    </cfRule>
  </conditionalFormatting>
  <conditionalFormatting sqref="F476">
    <cfRule type="expression" dxfId="1150" priority="1486" stopIfTrue="1">
      <formula>AND($A476&lt;&gt;"COMPOSICAO",$A476&lt;&gt;"INSUMO",$A476&lt;&gt;"")</formula>
    </cfRule>
    <cfRule type="expression" dxfId="1149" priority="1487" stopIfTrue="1">
      <formula>AND(OR($A476="COMPOSICAO",$A476="INSUMO",$A476&lt;&gt;""),$A476&lt;&gt;"")</formula>
    </cfRule>
  </conditionalFormatting>
  <conditionalFormatting sqref="F476">
    <cfRule type="expression" dxfId="1148" priority="1484" stopIfTrue="1">
      <formula>AND($A476&lt;&gt;"COMPOSICAO",$A476&lt;&gt;"INSUMO",$A476&lt;&gt;"")</formula>
    </cfRule>
    <cfRule type="expression" dxfId="1147" priority="1485" stopIfTrue="1">
      <formula>AND(OR($A476="COMPOSICAO",$A476="INSUMO",$A476&lt;&gt;""),$A476&lt;&gt;"")</formula>
    </cfRule>
  </conditionalFormatting>
  <conditionalFormatting sqref="F476">
    <cfRule type="expression" dxfId="1146" priority="1482" stopIfTrue="1">
      <formula>AND($A476&lt;&gt;"COMPOSICAO",$A476&lt;&gt;"INSUMO",$A476&lt;&gt;"")</formula>
    </cfRule>
    <cfRule type="expression" dxfId="1145" priority="1483" stopIfTrue="1">
      <formula>AND(OR($A476="COMPOSICAO",$A476="INSUMO",$A476&lt;&gt;""),$A476&lt;&gt;"")</formula>
    </cfRule>
  </conditionalFormatting>
  <conditionalFormatting sqref="F476">
    <cfRule type="expression" dxfId="1144" priority="1480" stopIfTrue="1">
      <formula>AND($A476&lt;&gt;"COMPOSICAO",$A476&lt;&gt;"INSUMO",$A476&lt;&gt;"")</formula>
    </cfRule>
    <cfRule type="expression" dxfId="1143" priority="1481" stopIfTrue="1">
      <formula>AND(OR($A476="COMPOSICAO",$A476="INSUMO",$A476&lt;&gt;""),$A476&lt;&gt;"")</formula>
    </cfRule>
  </conditionalFormatting>
  <conditionalFormatting sqref="F477">
    <cfRule type="expression" dxfId="1142" priority="1478" stopIfTrue="1">
      <formula>AND($A477&lt;&gt;"COMPOSICAO",$A477&lt;&gt;"INSUMO",$A477&lt;&gt;"")</formula>
    </cfRule>
    <cfRule type="expression" dxfId="1141" priority="1479" stopIfTrue="1">
      <formula>AND(OR($A477="COMPOSICAO",$A477="INSUMO",$A477&lt;&gt;""),$A477&lt;&gt;"")</formula>
    </cfRule>
  </conditionalFormatting>
  <conditionalFormatting sqref="F477">
    <cfRule type="expression" dxfId="1140" priority="1476" stopIfTrue="1">
      <formula>AND($A477&lt;&gt;"COMPOSICAO",$A477&lt;&gt;"INSUMO",$A477&lt;&gt;"")</formula>
    </cfRule>
    <cfRule type="expression" dxfId="1139" priority="1477" stopIfTrue="1">
      <formula>AND(OR($A477="COMPOSICAO",$A477="INSUMO",$A477&lt;&gt;""),$A477&lt;&gt;"")</formula>
    </cfRule>
  </conditionalFormatting>
  <conditionalFormatting sqref="F477">
    <cfRule type="expression" dxfId="1138" priority="1474" stopIfTrue="1">
      <formula>AND($A477&lt;&gt;"COMPOSICAO",$A477&lt;&gt;"INSUMO",$A477&lt;&gt;"")</formula>
    </cfRule>
    <cfRule type="expression" dxfId="1137" priority="1475" stopIfTrue="1">
      <formula>AND(OR($A477="COMPOSICAO",$A477="INSUMO",$A477&lt;&gt;""),$A477&lt;&gt;"")</formula>
    </cfRule>
  </conditionalFormatting>
  <conditionalFormatting sqref="F477">
    <cfRule type="expression" dxfId="1136" priority="1472" stopIfTrue="1">
      <formula>AND($A477&lt;&gt;"COMPOSICAO",$A477&lt;&gt;"INSUMO",$A477&lt;&gt;"")</formula>
    </cfRule>
    <cfRule type="expression" dxfId="1135" priority="1473" stopIfTrue="1">
      <formula>AND(OR($A477="COMPOSICAO",$A477="INSUMO",$A477&lt;&gt;""),$A477&lt;&gt;"")</formula>
    </cfRule>
  </conditionalFormatting>
  <conditionalFormatting sqref="F477">
    <cfRule type="expression" dxfId="1134" priority="1470" stopIfTrue="1">
      <formula>AND($A477&lt;&gt;"COMPOSICAO",$A477&lt;&gt;"INSUMO",$A477&lt;&gt;"")</formula>
    </cfRule>
    <cfRule type="expression" dxfId="1133" priority="1471" stopIfTrue="1">
      <formula>AND(OR($A477="COMPOSICAO",$A477="INSUMO",$A477&lt;&gt;""),$A477&lt;&gt;"")</formula>
    </cfRule>
  </conditionalFormatting>
  <conditionalFormatting sqref="F477">
    <cfRule type="expression" dxfId="1132" priority="1468" stopIfTrue="1">
      <formula>AND($A477&lt;&gt;"COMPOSICAO",$A477&lt;&gt;"INSUMO",$A477&lt;&gt;"")</formula>
    </cfRule>
    <cfRule type="expression" dxfId="1131" priority="1469" stopIfTrue="1">
      <formula>AND(OR($A477="COMPOSICAO",$A477="INSUMO",$A477&lt;&gt;""),$A477&lt;&gt;"")</formula>
    </cfRule>
  </conditionalFormatting>
  <conditionalFormatting sqref="F477">
    <cfRule type="expression" dxfId="1130" priority="1466" stopIfTrue="1">
      <formula>AND($A477&lt;&gt;"COMPOSICAO",$A477&lt;&gt;"INSUMO",$A477&lt;&gt;"")</formula>
    </cfRule>
    <cfRule type="expression" dxfId="1129" priority="1467" stopIfTrue="1">
      <formula>AND(OR($A477="COMPOSICAO",$A477="INSUMO",$A477&lt;&gt;""),$A477&lt;&gt;"")</formula>
    </cfRule>
  </conditionalFormatting>
  <conditionalFormatting sqref="F477">
    <cfRule type="expression" dxfId="1128" priority="1464" stopIfTrue="1">
      <formula>AND($A477&lt;&gt;"COMPOSICAO",$A477&lt;&gt;"INSUMO",$A477&lt;&gt;"")</formula>
    </cfRule>
    <cfRule type="expression" dxfId="1127" priority="1465" stopIfTrue="1">
      <formula>AND(OR($A477="COMPOSICAO",$A477="INSUMO",$A477&lt;&gt;""),$A477&lt;&gt;"")</formula>
    </cfRule>
  </conditionalFormatting>
  <conditionalFormatting sqref="F477">
    <cfRule type="expression" dxfId="1126" priority="1462" stopIfTrue="1">
      <formula>AND($A477&lt;&gt;"COMPOSICAO",$A477&lt;&gt;"INSUMO",$A477&lt;&gt;"")</formula>
    </cfRule>
    <cfRule type="expression" dxfId="1125" priority="1463" stopIfTrue="1">
      <formula>AND(OR($A477="COMPOSICAO",$A477="INSUMO",$A477&lt;&gt;""),$A477&lt;&gt;"")</formula>
    </cfRule>
  </conditionalFormatting>
  <conditionalFormatting sqref="F477">
    <cfRule type="expression" dxfId="1124" priority="1460" stopIfTrue="1">
      <formula>AND($A477&lt;&gt;"COMPOSICAO",$A477&lt;&gt;"INSUMO",$A477&lt;&gt;"")</formula>
    </cfRule>
    <cfRule type="expression" dxfId="1123" priority="1461" stopIfTrue="1">
      <formula>AND(OR($A477="COMPOSICAO",$A477="INSUMO",$A477&lt;&gt;""),$A477&lt;&gt;"")</formula>
    </cfRule>
  </conditionalFormatting>
  <conditionalFormatting sqref="F477">
    <cfRule type="expression" dxfId="1122" priority="1458" stopIfTrue="1">
      <formula>AND($A477&lt;&gt;"COMPOSICAO",$A477&lt;&gt;"INSUMO",$A477&lt;&gt;"")</formula>
    </cfRule>
    <cfRule type="expression" dxfId="1121" priority="1459" stopIfTrue="1">
      <formula>AND(OR($A477="COMPOSICAO",$A477="INSUMO",$A477&lt;&gt;""),$A477&lt;&gt;"")</formula>
    </cfRule>
  </conditionalFormatting>
  <conditionalFormatting sqref="F477">
    <cfRule type="expression" dxfId="1120" priority="1456" stopIfTrue="1">
      <formula>AND($A477&lt;&gt;"COMPOSICAO",$A477&lt;&gt;"INSUMO",$A477&lt;&gt;"")</formula>
    </cfRule>
    <cfRule type="expression" dxfId="1119" priority="1457" stopIfTrue="1">
      <formula>AND(OR($A477="COMPOSICAO",$A477="INSUMO",$A477&lt;&gt;""),$A477&lt;&gt;"")</formula>
    </cfRule>
  </conditionalFormatting>
  <conditionalFormatting sqref="F477">
    <cfRule type="expression" dxfId="1118" priority="1454" stopIfTrue="1">
      <formula>AND($A477&lt;&gt;"COMPOSICAO",$A477&lt;&gt;"INSUMO",$A477&lt;&gt;"")</formula>
    </cfRule>
    <cfRule type="expression" dxfId="1117" priority="1455" stopIfTrue="1">
      <formula>AND(OR($A477="COMPOSICAO",$A477="INSUMO",$A477&lt;&gt;""),$A477&lt;&gt;"")</formula>
    </cfRule>
  </conditionalFormatting>
  <conditionalFormatting sqref="F477">
    <cfRule type="expression" dxfId="1116" priority="1452" stopIfTrue="1">
      <formula>AND($A477&lt;&gt;"COMPOSICAO",$A477&lt;&gt;"INSUMO",$A477&lt;&gt;"")</formula>
    </cfRule>
    <cfRule type="expression" dxfId="1115" priority="1453" stopIfTrue="1">
      <formula>AND(OR($A477="COMPOSICAO",$A477="INSUMO",$A477&lt;&gt;""),$A477&lt;&gt;"")</formula>
    </cfRule>
  </conditionalFormatting>
  <conditionalFormatting sqref="F477">
    <cfRule type="expression" dxfId="1114" priority="1450" stopIfTrue="1">
      <formula>AND($A477&lt;&gt;"COMPOSICAO",$A477&lt;&gt;"INSUMO",$A477&lt;&gt;"")</formula>
    </cfRule>
    <cfRule type="expression" dxfId="1113" priority="1451" stopIfTrue="1">
      <formula>AND(OR($A477="COMPOSICAO",$A477="INSUMO",$A477&lt;&gt;""),$A477&lt;&gt;"")</formula>
    </cfRule>
  </conditionalFormatting>
  <conditionalFormatting sqref="F477">
    <cfRule type="expression" dxfId="1112" priority="1448" stopIfTrue="1">
      <formula>AND($A477&lt;&gt;"COMPOSICAO",$A477&lt;&gt;"INSUMO",$A477&lt;&gt;"")</formula>
    </cfRule>
    <cfRule type="expression" dxfId="1111" priority="1449" stopIfTrue="1">
      <formula>AND(OR($A477="COMPOSICAO",$A477="INSUMO",$A477&lt;&gt;""),$A477&lt;&gt;"")</formula>
    </cfRule>
  </conditionalFormatting>
  <conditionalFormatting sqref="F477">
    <cfRule type="expression" dxfId="1110" priority="1446" stopIfTrue="1">
      <formula>AND($A477&lt;&gt;"COMPOSICAO",$A477&lt;&gt;"INSUMO",$A477&lt;&gt;"")</formula>
    </cfRule>
    <cfRule type="expression" dxfId="1109" priority="1447" stopIfTrue="1">
      <formula>AND(OR($A477="COMPOSICAO",$A477="INSUMO",$A477&lt;&gt;""),$A477&lt;&gt;"")</formula>
    </cfRule>
  </conditionalFormatting>
  <conditionalFormatting sqref="F477">
    <cfRule type="expression" dxfId="1108" priority="1444" stopIfTrue="1">
      <formula>AND($A477&lt;&gt;"COMPOSICAO",$A477&lt;&gt;"INSUMO",$A477&lt;&gt;"")</formula>
    </cfRule>
    <cfRule type="expression" dxfId="1107" priority="1445" stopIfTrue="1">
      <formula>AND(OR($A477="COMPOSICAO",$A477="INSUMO",$A477&lt;&gt;""),$A477&lt;&gt;"")</formula>
    </cfRule>
  </conditionalFormatting>
  <conditionalFormatting sqref="F477">
    <cfRule type="expression" dxfId="1106" priority="1442" stopIfTrue="1">
      <formula>AND($A477&lt;&gt;"COMPOSICAO",$A477&lt;&gt;"INSUMO",$A477&lt;&gt;"")</formula>
    </cfRule>
    <cfRule type="expression" dxfId="1105" priority="1443" stopIfTrue="1">
      <formula>AND(OR($A477="COMPOSICAO",$A477="INSUMO",$A477&lt;&gt;""),$A477&lt;&gt;"")</formula>
    </cfRule>
  </conditionalFormatting>
  <conditionalFormatting sqref="F477">
    <cfRule type="expression" dxfId="1104" priority="1440" stopIfTrue="1">
      <formula>AND($A477&lt;&gt;"COMPOSICAO",$A477&lt;&gt;"INSUMO",$A477&lt;&gt;"")</formula>
    </cfRule>
    <cfRule type="expression" dxfId="1103" priority="1441" stopIfTrue="1">
      <formula>AND(OR($A477="COMPOSICAO",$A477="INSUMO",$A477&lt;&gt;""),$A477&lt;&gt;"")</formula>
    </cfRule>
  </conditionalFormatting>
  <conditionalFormatting sqref="F478">
    <cfRule type="expression" dxfId="1102" priority="1438" stopIfTrue="1">
      <formula>AND($A478&lt;&gt;"COMPOSICAO",$A478&lt;&gt;"INSUMO",$A478&lt;&gt;"")</formula>
    </cfRule>
    <cfRule type="expression" dxfId="1101" priority="1439" stopIfTrue="1">
      <formula>AND(OR($A478="COMPOSICAO",$A478="INSUMO",$A478&lt;&gt;""),$A478&lt;&gt;"")</formula>
    </cfRule>
  </conditionalFormatting>
  <conditionalFormatting sqref="F478">
    <cfRule type="expression" dxfId="1100" priority="1436" stopIfTrue="1">
      <formula>AND($A478&lt;&gt;"COMPOSICAO",$A478&lt;&gt;"INSUMO",$A478&lt;&gt;"")</formula>
    </cfRule>
    <cfRule type="expression" dxfId="1099" priority="1437" stopIfTrue="1">
      <formula>AND(OR($A478="COMPOSICAO",$A478="INSUMO",$A478&lt;&gt;""),$A478&lt;&gt;"")</formula>
    </cfRule>
  </conditionalFormatting>
  <conditionalFormatting sqref="F478">
    <cfRule type="expression" dxfId="1098" priority="1434" stopIfTrue="1">
      <formula>AND($A478&lt;&gt;"COMPOSICAO",$A478&lt;&gt;"INSUMO",$A478&lt;&gt;"")</formula>
    </cfRule>
    <cfRule type="expression" dxfId="1097" priority="1435" stopIfTrue="1">
      <formula>AND(OR($A478="COMPOSICAO",$A478="INSUMO",$A478&lt;&gt;""),$A478&lt;&gt;"")</formula>
    </cfRule>
  </conditionalFormatting>
  <conditionalFormatting sqref="F478">
    <cfRule type="expression" dxfId="1096" priority="1432" stopIfTrue="1">
      <formula>AND($A478&lt;&gt;"COMPOSICAO",$A478&lt;&gt;"INSUMO",$A478&lt;&gt;"")</formula>
    </cfRule>
    <cfRule type="expression" dxfId="1095" priority="1433" stopIfTrue="1">
      <formula>AND(OR($A478="COMPOSICAO",$A478="INSUMO",$A478&lt;&gt;""),$A478&lt;&gt;"")</formula>
    </cfRule>
  </conditionalFormatting>
  <conditionalFormatting sqref="F478">
    <cfRule type="expression" dxfId="1094" priority="1430" stopIfTrue="1">
      <formula>AND($A478&lt;&gt;"COMPOSICAO",$A478&lt;&gt;"INSUMO",$A478&lt;&gt;"")</formula>
    </cfRule>
    <cfRule type="expression" dxfId="1093" priority="1431" stopIfTrue="1">
      <formula>AND(OR($A478="COMPOSICAO",$A478="INSUMO",$A478&lt;&gt;""),$A478&lt;&gt;"")</formula>
    </cfRule>
  </conditionalFormatting>
  <conditionalFormatting sqref="F478">
    <cfRule type="expression" dxfId="1092" priority="1428" stopIfTrue="1">
      <formula>AND($A478&lt;&gt;"COMPOSICAO",$A478&lt;&gt;"INSUMO",$A478&lt;&gt;"")</formula>
    </cfRule>
    <cfRule type="expression" dxfId="1091" priority="1429" stopIfTrue="1">
      <formula>AND(OR($A478="COMPOSICAO",$A478="INSUMO",$A478&lt;&gt;""),$A478&lt;&gt;"")</formula>
    </cfRule>
  </conditionalFormatting>
  <conditionalFormatting sqref="F478">
    <cfRule type="expression" dxfId="1090" priority="1426" stopIfTrue="1">
      <formula>AND($A478&lt;&gt;"COMPOSICAO",$A478&lt;&gt;"INSUMO",$A478&lt;&gt;"")</formula>
    </cfRule>
    <cfRule type="expression" dxfId="1089" priority="1427" stopIfTrue="1">
      <formula>AND(OR($A478="COMPOSICAO",$A478="INSUMO",$A478&lt;&gt;""),$A478&lt;&gt;"")</formula>
    </cfRule>
  </conditionalFormatting>
  <conditionalFormatting sqref="F478">
    <cfRule type="expression" dxfId="1088" priority="1424" stopIfTrue="1">
      <formula>AND($A478&lt;&gt;"COMPOSICAO",$A478&lt;&gt;"INSUMO",$A478&lt;&gt;"")</formula>
    </cfRule>
    <cfRule type="expression" dxfId="1087" priority="1425" stopIfTrue="1">
      <formula>AND(OR($A478="COMPOSICAO",$A478="INSUMO",$A478&lt;&gt;""),$A478&lt;&gt;"")</formula>
    </cfRule>
  </conditionalFormatting>
  <conditionalFormatting sqref="F478">
    <cfRule type="expression" dxfId="1086" priority="1422" stopIfTrue="1">
      <formula>AND($A478&lt;&gt;"COMPOSICAO",$A478&lt;&gt;"INSUMO",$A478&lt;&gt;"")</formula>
    </cfRule>
    <cfRule type="expression" dxfId="1085" priority="1423" stopIfTrue="1">
      <formula>AND(OR($A478="COMPOSICAO",$A478="INSUMO",$A478&lt;&gt;""),$A478&lt;&gt;"")</formula>
    </cfRule>
  </conditionalFormatting>
  <conditionalFormatting sqref="F478">
    <cfRule type="expression" dxfId="1084" priority="1420" stopIfTrue="1">
      <formula>AND($A478&lt;&gt;"COMPOSICAO",$A478&lt;&gt;"INSUMO",$A478&lt;&gt;"")</formula>
    </cfRule>
    <cfRule type="expression" dxfId="1083" priority="1421" stopIfTrue="1">
      <formula>AND(OR($A478="COMPOSICAO",$A478="INSUMO",$A478&lt;&gt;""),$A478&lt;&gt;"")</formula>
    </cfRule>
  </conditionalFormatting>
  <conditionalFormatting sqref="F478">
    <cfRule type="expression" dxfId="1082" priority="1418" stopIfTrue="1">
      <formula>AND($A478&lt;&gt;"COMPOSICAO",$A478&lt;&gt;"INSUMO",$A478&lt;&gt;"")</formula>
    </cfRule>
    <cfRule type="expression" dxfId="1081" priority="1419" stopIfTrue="1">
      <formula>AND(OR($A478="COMPOSICAO",$A478="INSUMO",$A478&lt;&gt;""),$A478&lt;&gt;"")</formula>
    </cfRule>
  </conditionalFormatting>
  <conditionalFormatting sqref="F478">
    <cfRule type="expression" dxfId="1080" priority="1416" stopIfTrue="1">
      <formula>AND($A478&lt;&gt;"COMPOSICAO",$A478&lt;&gt;"INSUMO",$A478&lt;&gt;"")</formula>
    </cfRule>
    <cfRule type="expression" dxfId="1079" priority="1417" stopIfTrue="1">
      <formula>AND(OR($A478="COMPOSICAO",$A478="INSUMO",$A478&lt;&gt;""),$A478&lt;&gt;"")</formula>
    </cfRule>
  </conditionalFormatting>
  <conditionalFormatting sqref="F478">
    <cfRule type="expression" dxfId="1078" priority="1414" stopIfTrue="1">
      <formula>AND($A478&lt;&gt;"COMPOSICAO",$A478&lt;&gt;"INSUMO",$A478&lt;&gt;"")</formula>
    </cfRule>
    <cfRule type="expression" dxfId="1077" priority="1415" stopIfTrue="1">
      <formula>AND(OR($A478="COMPOSICAO",$A478="INSUMO",$A478&lt;&gt;""),$A478&lt;&gt;"")</formula>
    </cfRule>
  </conditionalFormatting>
  <conditionalFormatting sqref="F478">
    <cfRule type="expression" dxfId="1076" priority="1412" stopIfTrue="1">
      <formula>AND($A478&lt;&gt;"COMPOSICAO",$A478&lt;&gt;"INSUMO",$A478&lt;&gt;"")</formula>
    </cfRule>
    <cfRule type="expression" dxfId="1075" priority="1413" stopIfTrue="1">
      <formula>AND(OR($A478="COMPOSICAO",$A478="INSUMO",$A478&lt;&gt;""),$A478&lt;&gt;"")</formula>
    </cfRule>
  </conditionalFormatting>
  <conditionalFormatting sqref="F478">
    <cfRule type="expression" dxfId="1074" priority="1410" stopIfTrue="1">
      <formula>AND($A478&lt;&gt;"COMPOSICAO",$A478&lt;&gt;"INSUMO",$A478&lt;&gt;"")</formula>
    </cfRule>
    <cfRule type="expression" dxfId="1073" priority="1411" stopIfTrue="1">
      <formula>AND(OR($A478="COMPOSICAO",$A478="INSUMO",$A478&lt;&gt;""),$A478&lt;&gt;"")</formula>
    </cfRule>
  </conditionalFormatting>
  <conditionalFormatting sqref="F478">
    <cfRule type="expression" dxfId="1072" priority="1408" stopIfTrue="1">
      <formula>AND($A478&lt;&gt;"COMPOSICAO",$A478&lt;&gt;"INSUMO",$A478&lt;&gt;"")</formula>
    </cfRule>
    <cfRule type="expression" dxfId="1071" priority="1409" stopIfTrue="1">
      <formula>AND(OR($A478="COMPOSICAO",$A478="INSUMO",$A478&lt;&gt;""),$A478&lt;&gt;"")</formula>
    </cfRule>
  </conditionalFormatting>
  <conditionalFormatting sqref="F478">
    <cfRule type="expression" dxfId="1070" priority="1406" stopIfTrue="1">
      <formula>AND($A478&lt;&gt;"COMPOSICAO",$A478&lt;&gt;"INSUMO",$A478&lt;&gt;"")</formula>
    </cfRule>
    <cfRule type="expression" dxfId="1069" priority="1407" stopIfTrue="1">
      <formula>AND(OR($A478="COMPOSICAO",$A478="INSUMO",$A478&lt;&gt;""),$A478&lt;&gt;"")</formula>
    </cfRule>
  </conditionalFormatting>
  <conditionalFormatting sqref="F478">
    <cfRule type="expression" dxfId="1068" priority="1404" stopIfTrue="1">
      <formula>AND($A478&lt;&gt;"COMPOSICAO",$A478&lt;&gt;"INSUMO",$A478&lt;&gt;"")</formula>
    </cfRule>
    <cfRule type="expression" dxfId="1067" priority="1405" stopIfTrue="1">
      <formula>AND(OR($A478="COMPOSICAO",$A478="INSUMO",$A478&lt;&gt;""),$A478&lt;&gt;"")</formula>
    </cfRule>
  </conditionalFormatting>
  <conditionalFormatting sqref="F478">
    <cfRule type="expression" dxfId="1066" priority="1402" stopIfTrue="1">
      <formula>AND($A478&lt;&gt;"COMPOSICAO",$A478&lt;&gt;"INSUMO",$A478&lt;&gt;"")</formula>
    </cfRule>
    <cfRule type="expression" dxfId="1065" priority="1403" stopIfTrue="1">
      <formula>AND(OR($A478="COMPOSICAO",$A478="INSUMO",$A478&lt;&gt;""),$A478&lt;&gt;"")</formula>
    </cfRule>
  </conditionalFormatting>
  <conditionalFormatting sqref="F478">
    <cfRule type="expression" dxfId="1064" priority="1400" stopIfTrue="1">
      <formula>AND($A478&lt;&gt;"COMPOSICAO",$A478&lt;&gt;"INSUMO",$A478&lt;&gt;"")</formula>
    </cfRule>
    <cfRule type="expression" dxfId="1063" priority="1401" stopIfTrue="1">
      <formula>AND(OR($A478="COMPOSICAO",$A478="INSUMO",$A478&lt;&gt;""),$A478&lt;&gt;"")</formula>
    </cfRule>
  </conditionalFormatting>
  <conditionalFormatting sqref="F484">
    <cfRule type="expression" dxfId="1062" priority="1398" stopIfTrue="1">
      <formula>AND($A484&lt;&gt;"COMPOSICAO",$A484&lt;&gt;"INSUMO",$A484&lt;&gt;"")</formula>
    </cfRule>
    <cfRule type="expression" dxfId="1061" priority="1399" stopIfTrue="1">
      <formula>AND(OR($A484="COMPOSICAO",$A484="INSUMO",$A484&lt;&gt;""),$A484&lt;&gt;"")</formula>
    </cfRule>
  </conditionalFormatting>
  <conditionalFormatting sqref="F484">
    <cfRule type="expression" dxfId="1060" priority="1396" stopIfTrue="1">
      <formula>AND($A484&lt;&gt;"COMPOSICAO",$A484&lt;&gt;"INSUMO",$A484&lt;&gt;"")</formula>
    </cfRule>
    <cfRule type="expression" dxfId="1059" priority="1397" stopIfTrue="1">
      <formula>AND(OR($A484="COMPOSICAO",$A484="INSUMO",$A484&lt;&gt;""),$A484&lt;&gt;"")</formula>
    </cfRule>
  </conditionalFormatting>
  <conditionalFormatting sqref="F484">
    <cfRule type="expression" dxfId="1058" priority="1394" stopIfTrue="1">
      <formula>AND($A484&lt;&gt;"COMPOSICAO",$A484&lt;&gt;"INSUMO",$A484&lt;&gt;"")</formula>
    </cfRule>
    <cfRule type="expression" dxfId="1057" priority="1395" stopIfTrue="1">
      <formula>AND(OR($A484="COMPOSICAO",$A484="INSUMO",$A484&lt;&gt;""),$A484&lt;&gt;"")</formula>
    </cfRule>
  </conditionalFormatting>
  <conditionalFormatting sqref="F484">
    <cfRule type="expression" dxfId="1056" priority="1392" stopIfTrue="1">
      <formula>AND($A484&lt;&gt;"COMPOSICAO",$A484&lt;&gt;"INSUMO",$A484&lt;&gt;"")</formula>
    </cfRule>
    <cfRule type="expression" dxfId="1055" priority="1393" stopIfTrue="1">
      <formula>AND(OR($A484="COMPOSICAO",$A484="INSUMO",$A484&lt;&gt;""),$A484&lt;&gt;"")</formula>
    </cfRule>
  </conditionalFormatting>
  <conditionalFormatting sqref="F484">
    <cfRule type="expression" dxfId="1054" priority="1390" stopIfTrue="1">
      <formula>AND($A484&lt;&gt;"COMPOSICAO",$A484&lt;&gt;"INSUMO",$A484&lt;&gt;"")</formula>
    </cfRule>
    <cfRule type="expression" dxfId="1053" priority="1391" stopIfTrue="1">
      <formula>AND(OR($A484="COMPOSICAO",$A484="INSUMO",$A484&lt;&gt;""),$A484&lt;&gt;"")</formula>
    </cfRule>
  </conditionalFormatting>
  <conditionalFormatting sqref="F484">
    <cfRule type="expression" dxfId="1052" priority="1388" stopIfTrue="1">
      <formula>AND($A484&lt;&gt;"COMPOSICAO",$A484&lt;&gt;"INSUMO",$A484&lt;&gt;"")</formula>
    </cfRule>
    <cfRule type="expression" dxfId="1051" priority="1389" stopIfTrue="1">
      <formula>AND(OR($A484="COMPOSICAO",$A484="INSUMO",$A484&lt;&gt;""),$A484&lt;&gt;"")</formula>
    </cfRule>
  </conditionalFormatting>
  <conditionalFormatting sqref="F484">
    <cfRule type="expression" dxfId="1050" priority="1386" stopIfTrue="1">
      <formula>AND($A484&lt;&gt;"COMPOSICAO",$A484&lt;&gt;"INSUMO",$A484&lt;&gt;"")</formula>
    </cfRule>
    <cfRule type="expression" dxfId="1049" priority="1387" stopIfTrue="1">
      <formula>AND(OR($A484="COMPOSICAO",$A484="INSUMO",$A484&lt;&gt;""),$A484&lt;&gt;"")</formula>
    </cfRule>
  </conditionalFormatting>
  <conditionalFormatting sqref="F484">
    <cfRule type="expression" dxfId="1048" priority="1384" stopIfTrue="1">
      <formula>AND($A484&lt;&gt;"COMPOSICAO",$A484&lt;&gt;"INSUMO",$A484&lt;&gt;"")</formula>
    </cfRule>
    <cfRule type="expression" dxfId="1047" priority="1385" stopIfTrue="1">
      <formula>AND(OR($A484="COMPOSICAO",$A484="INSUMO",$A484&lt;&gt;""),$A484&lt;&gt;"")</formula>
    </cfRule>
  </conditionalFormatting>
  <conditionalFormatting sqref="F484">
    <cfRule type="expression" dxfId="1046" priority="1382" stopIfTrue="1">
      <formula>AND($A484&lt;&gt;"COMPOSICAO",$A484&lt;&gt;"INSUMO",$A484&lt;&gt;"")</formula>
    </cfRule>
    <cfRule type="expression" dxfId="1045" priority="1383" stopIfTrue="1">
      <formula>AND(OR($A484="COMPOSICAO",$A484="INSUMO",$A484&lt;&gt;""),$A484&lt;&gt;"")</formula>
    </cfRule>
  </conditionalFormatting>
  <conditionalFormatting sqref="F484">
    <cfRule type="expression" dxfId="1044" priority="1380" stopIfTrue="1">
      <formula>AND($A484&lt;&gt;"COMPOSICAO",$A484&lt;&gt;"INSUMO",$A484&lt;&gt;"")</formula>
    </cfRule>
    <cfRule type="expression" dxfId="1043" priority="1381" stopIfTrue="1">
      <formula>AND(OR($A484="COMPOSICAO",$A484="INSUMO",$A484&lt;&gt;""),$A484&lt;&gt;"")</formula>
    </cfRule>
  </conditionalFormatting>
  <conditionalFormatting sqref="F484">
    <cfRule type="expression" dxfId="1042" priority="1378" stopIfTrue="1">
      <formula>AND($A484&lt;&gt;"COMPOSICAO",$A484&lt;&gt;"INSUMO",$A484&lt;&gt;"")</formula>
    </cfRule>
    <cfRule type="expression" dxfId="1041" priority="1379" stopIfTrue="1">
      <formula>AND(OR($A484="COMPOSICAO",$A484="INSUMO",$A484&lt;&gt;""),$A484&lt;&gt;"")</formula>
    </cfRule>
  </conditionalFormatting>
  <conditionalFormatting sqref="F484">
    <cfRule type="expression" dxfId="1040" priority="1376" stopIfTrue="1">
      <formula>AND($A484&lt;&gt;"COMPOSICAO",$A484&lt;&gt;"INSUMO",$A484&lt;&gt;"")</formula>
    </cfRule>
    <cfRule type="expression" dxfId="1039" priority="1377" stopIfTrue="1">
      <formula>AND(OR($A484="COMPOSICAO",$A484="INSUMO",$A484&lt;&gt;""),$A484&lt;&gt;"")</formula>
    </cfRule>
  </conditionalFormatting>
  <conditionalFormatting sqref="F484">
    <cfRule type="expression" dxfId="1038" priority="1374" stopIfTrue="1">
      <formula>AND($A484&lt;&gt;"COMPOSICAO",$A484&lt;&gt;"INSUMO",$A484&lt;&gt;"")</formula>
    </cfRule>
    <cfRule type="expression" dxfId="1037" priority="1375" stopIfTrue="1">
      <formula>AND(OR($A484="COMPOSICAO",$A484="INSUMO",$A484&lt;&gt;""),$A484&lt;&gt;"")</formula>
    </cfRule>
  </conditionalFormatting>
  <conditionalFormatting sqref="F484">
    <cfRule type="expression" dxfId="1036" priority="1372" stopIfTrue="1">
      <formula>AND($A484&lt;&gt;"COMPOSICAO",$A484&lt;&gt;"INSUMO",$A484&lt;&gt;"")</formula>
    </cfRule>
    <cfRule type="expression" dxfId="1035" priority="1373" stopIfTrue="1">
      <formula>AND(OR($A484="COMPOSICAO",$A484="INSUMO",$A484&lt;&gt;""),$A484&lt;&gt;"")</formula>
    </cfRule>
  </conditionalFormatting>
  <conditionalFormatting sqref="F484">
    <cfRule type="expression" dxfId="1034" priority="1370" stopIfTrue="1">
      <formula>AND($A484&lt;&gt;"COMPOSICAO",$A484&lt;&gt;"INSUMO",$A484&lt;&gt;"")</formula>
    </cfRule>
    <cfRule type="expression" dxfId="1033" priority="1371" stopIfTrue="1">
      <formula>AND(OR($A484="COMPOSICAO",$A484="INSUMO",$A484&lt;&gt;""),$A484&lt;&gt;"")</formula>
    </cfRule>
  </conditionalFormatting>
  <conditionalFormatting sqref="F484">
    <cfRule type="expression" dxfId="1032" priority="1368" stopIfTrue="1">
      <formula>AND($A484&lt;&gt;"COMPOSICAO",$A484&lt;&gt;"INSUMO",$A484&lt;&gt;"")</formula>
    </cfRule>
    <cfRule type="expression" dxfId="1031" priority="1369" stopIfTrue="1">
      <formula>AND(OR($A484="COMPOSICAO",$A484="INSUMO",$A484&lt;&gt;""),$A484&lt;&gt;"")</formula>
    </cfRule>
  </conditionalFormatting>
  <conditionalFormatting sqref="F484">
    <cfRule type="expression" dxfId="1030" priority="1366" stopIfTrue="1">
      <formula>AND($A484&lt;&gt;"COMPOSICAO",$A484&lt;&gt;"INSUMO",$A484&lt;&gt;"")</formula>
    </cfRule>
    <cfRule type="expression" dxfId="1029" priority="1367" stopIfTrue="1">
      <formula>AND(OR($A484="COMPOSICAO",$A484="INSUMO",$A484&lt;&gt;""),$A484&lt;&gt;"")</formula>
    </cfRule>
  </conditionalFormatting>
  <conditionalFormatting sqref="F484">
    <cfRule type="expression" dxfId="1028" priority="1364" stopIfTrue="1">
      <formula>AND($A484&lt;&gt;"COMPOSICAO",$A484&lt;&gt;"INSUMO",$A484&lt;&gt;"")</formula>
    </cfRule>
    <cfRule type="expression" dxfId="1027" priority="1365" stopIfTrue="1">
      <formula>AND(OR($A484="COMPOSICAO",$A484="INSUMO",$A484&lt;&gt;""),$A484&lt;&gt;"")</formula>
    </cfRule>
  </conditionalFormatting>
  <conditionalFormatting sqref="F484">
    <cfRule type="expression" dxfId="1026" priority="1362" stopIfTrue="1">
      <formula>AND($A484&lt;&gt;"COMPOSICAO",$A484&lt;&gt;"INSUMO",$A484&lt;&gt;"")</formula>
    </cfRule>
    <cfRule type="expression" dxfId="1025" priority="1363" stopIfTrue="1">
      <formula>AND(OR($A484="COMPOSICAO",$A484="INSUMO",$A484&lt;&gt;""),$A484&lt;&gt;"")</formula>
    </cfRule>
  </conditionalFormatting>
  <conditionalFormatting sqref="F484">
    <cfRule type="expression" dxfId="1024" priority="1360" stopIfTrue="1">
      <formula>AND($A484&lt;&gt;"COMPOSICAO",$A484&lt;&gt;"INSUMO",$A484&lt;&gt;"")</formula>
    </cfRule>
    <cfRule type="expression" dxfId="1023" priority="1361" stopIfTrue="1">
      <formula>AND(OR($A484="COMPOSICAO",$A484="INSUMO",$A484&lt;&gt;""),$A484&lt;&gt;"")</formula>
    </cfRule>
  </conditionalFormatting>
  <conditionalFormatting sqref="F485">
    <cfRule type="expression" dxfId="1022" priority="1358" stopIfTrue="1">
      <formula>AND($A485&lt;&gt;"COMPOSICAO",$A485&lt;&gt;"INSUMO",$A485&lt;&gt;"")</formula>
    </cfRule>
    <cfRule type="expression" dxfId="1021" priority="1359" stopIfTrue="1">
      <formula>AND(OR($A485="COMPOSICAO",$A485="INSUMO",$A485&lt;&gt;""),$A485&lt;&gt;"")</formula>
    </cfRule>
  </conditionalFormatting>
  <conditionalFormatting sqref="F485">
    <cfRule type="expression" dxfId="1020" priority="1356" stopIfTrue="1">
      <formula>AND($A485&lt;&gt;"COMPOSICAO",$A485&lt;&gt;"INSUMO",$A485&lt;&gt;"")</formula>
    </cfRule>
    <cfRule type="expression" dxfId="1019" priority="1357" stopIfTrue="1">
      <formula>AND(OR($A485="COMPOSICAO",$A485="INSUMO",$A485&lt;&gt;""),$A485&lt;&gt;"")</formula>
    </cfRule>
  </conditionalFormatting>
  <conditionalFormatting sqref="F485">
    <cfRule type="expression" dxfId="1018" priority="1354" stopIfTrue="1">
      <formula>AND($A485&lt;&gt;"COMPOSICAO",$A485&lt;&gt;"INSUMO",$A485&lt;&gt;"")</formula>
    </cfRule>
    <cfRule type="expression" dxfId="1017" priority="1355" stopIfTrue="1">
      <formula>AND(OR($A485="COMPOSICAO",$A485="INSUMO",$A485&lt;&gt;""),$A485&lt;&gt;"")</formula>
    </cfRule>
  </conditionalFormatting>
  <conditionalFormatting sqref="F485">
    <cfRule type="expression" dxfId="1016" priority="1352" stopIfTrue="1">
      <formula>AND($A485&lt;&gt;"COMPOSICAO",$A485&lt;&gt;"INSUMO",$A485&lt;&gt;"")</formula>
    </cfRule>
    <cfRule type="expression" dxfId="1015" priority="1353" stopIfTrue="1">
      <formula>AND(OR($A485="COMPOSICAO",$A485="INSUMO",$A485&lt;&gt;""),$A485&lt;&gt;"")</formula>
    </cfRule>
  </conditionalFormatting>
  <conditionalFormatting sqref="F485">
    <cfRule type="expression" dxfId="1014" priority="1350" stopIfTrue="1">
      <formula>AND($A485&lt;&gt;"COMPOSICAO",$A485&lt;&gt;"INSUMO",$A485&lt;&gt;"")</formula>
    </cfRule>
    <cfRule type="expression" dxfId="1013" priority="1351" stopIfTrue="1">
      <formula>AND(OR($A485="COMPOSICAO",$A485="INSUMO",$A485&lt;&gt;""),$A485&lt;&gt;"")</formula>
    </cfRule>
  </conditionalFormatting>
  <conditionalFormatting sqref="F485">
    <cfRule type="expression" dxfId="1012" priority="1348" stopIfTrue="1">
      <formula>AND($A485&lt;&gt;"COMPOSICAO",$A485&lt;&gt;"INSUMO",$A485&lt;&gt;"")</formula>
    </cfRule>
    <cfRule type="expression" dxfId="1011" priority="1349" stopIfTrue="1">
      <formula>AND(OR($A485="COMPOSICAO",$A485="INSUMO",$A485&lt;&gt;""),$A485&lt;&gt;"")</formula>
    </cfRule>
  </conditionalFormatting>
  <conditionalFormatting sqref="F485">
    <cfRule type="expression" dxfId="1010" priority="1346" stopIfTrue="1">
      <formula>AND($A485&lt;&gt;"COMPOSICAO",$A485&lt;&gt;"INSUMO",$A485&lt;&gt;"")</formula>
    </cfRule>
    <cfRule type="expression" dxfId="1009" priority="1347" stopIfTrue="1">
      <formula>AND(OR($A485="COMPOSICAO",$A485="INSUMO",$A485&lt;&gt;""),$A485&lt;&gt;"")</formula>
    </cfRule>
  </conditionalFormatting>
  <conditionalFormatting sqref="F485">
    <cfRule type="expression" dxfId="1008" priority="1344" stopIfTrue="1">
      <formula>AND($A485&lt;&gt;"COMPOSICAO",$A485&lt;&gt;"INSUMO",$A485&lt;&gt;"")</formula>
    </cfRule>
    <cfRule type="expression" dxfId="1007" priority="1345" stopIfTrue="1">
      <formula>AND(OR($A485="COMPOSICAO",$A485="INSUMO",$A485&lt;&gt;""),$A485&lt;&gt;"")</formula>
    </cfRule>
  </conditionalFormatting>
  <conditionalFormatting sqref="F485">
    <cfRule type="expression" dxfId="1006" priority="1342" stopIfTrue="1">
      <formula>AND($A485&lt;&gt;"COMPOSICAO",$A485&lt;&gt;"INSUMO",$A485&lt;&gt;"")</formula>
    </cfRule>
    <cfRule type="expression" dxfId="1005" priority="1343" stopIfTrue="1">
      <formula>AND(OR($A485="COMPOSICAO",$A485="INSUMO",$A485&lt;&gt;""),$A485&lt;&gt;"")</formula>
    </cfRule>
  </conditionalFormatting>
  <conditionalFormatting sqref="F485">
    <cfRule type="expression" dxfId="1004" priority="1340" stopIfTrue="1">
      <formula>AND($A485&lt;&gt;"COMPOSICAO",$A485&lt;&gt;"INSUMO",$A485&lt;&gt;"")</formula>
    </cfRule>
    <cfRule type="expression" dxfId="1003" priority="1341" stopIfTrue="1">
      <formula>AND(OR($A485="COMPOSICAO",$A485="INSUMO",$A485&lt;&gt;""),$A485&lt;&gt;"")</formula>
    </cfRule>
  </conditionalFormatting>
  <conditionalFormatting sqref="F485">
    <cfRule type="expression" dxfId="1002" priority="1338" stopIfTrue="1">
      <formula>AND($A485&lt;&gt;"COMPOSICAO",$A485&lt;&gt;"INSUMO",$A485&lt;&gt;"")</formula>
    </cfRule>
    <cfRule type="expression" dxfId="1001" priority="1339" stopIfTrue="1">
      <formula>AND(OR($A485="COMPOSICAO",$A485="INSUMO",$A485&lt;&gt;""),$A485&lt;&gt;"")</formula>
    </cfRule>
  </conditionalFormatting>
  <conditionalFormatting sqref="F485">
    <cfRule type="expression" dxfId="1000" priority="1336" stopIfTrue="1">
      <formula>AND($A485&lt;&gt;"COMPOSICAO",$A485&lt;&gt;"INSUMO",$A485&lt;&gt;"")</formula>
    </cfRule>
    <cfRule type="expression" dxfId="999" priority="1337" stopIfTrue="1">
      <formula>AND(OR($A485="COMPOSICAO",$A485="INSUMO",$A485&lt;&gt;""),$A485&lt;&gt;"")</formula>
    </cfRule>
  </conditionalFormatting>
  <conditionalFormatting sqref="F485">
    <cfRule type="expression" dxfId="998" priority="1334" stopIfTrue="1">
      <formula>AND($A485&lt;&gt;"COMPOSICAO",$A485&lt;&gt;"INSUMO",$A485&lt;&gt;"")</formula>
    </cfRule>
    <cfRule type="expression" dxfId="997" priority="1335" stopIfTrue="1">
      <formula>AND(OR($A485="COMPOSICAO",$A485="INSUMO",$A485&lt;&gt;""),$A485&lt;&gt;"")</formula>
    </cfRule>
  </conditionalFormatting>
  <conditionalFormatting sqref="F485">
    <cfRule type="expression" dxfId="996" priority="1332" stopIfTrue="1">
      <formula>AND($A485&lt;&gt;"COMPOSICAO",$A485&lt;&gt;"INSUMO",$A485&lt;&gt;"")</formula>
    </cfRule>
    <cfRule type="expression" dxfId="995" priority="1333" stopIfTrue="1">
      <formula>AND(OR($A485="COMPOSICAO",$A485="INSUMO",$A485&lt;&gt;""),$A485&lt;&gt;"")</formula>
    </cfRule>
  </conditionalFormatting>
  <conditionalFormatting sqref="F485">
    <cfRule type="expression" dxfId="994" priority="1330" stopIfTrue="1">
      <formula>AND($A485&lt;&gt;"COMPOSICAO",$A485&lt;&gt;"INSUMO",$A485&lt;&gt;"")</formula>
    </cfRule>
    <cfRule type="expression" dxfId="993" priority="1331" stopIfTrue="1">
      <formula>AND(OR($A485="COMPOSICAO",$A485="INSUMO",$A485&lt;&gt;""),$A485&lt;&gt;"")</formula>
    </cfRule>
  </conditionalFormatting>
  <conditionalFormatting sqref="F485">
    <cfRule type="expression" dxfId="992" priority="1328" stopIfTrue="1">
      <formula>AND($A485&lt;&gt;"COMPOSICAO",$A485&lt;&gt;"INSUMO",$A485&lt;&gt;"")</formula>
    </cfRule>
    <cfRule type="expression" dxfId="991" priority="1329" stopIfTrue="1">
      <formula>AND(OR($A485="COMPOSICAO",$A485="INSUMO",$A485&lt;&gt;""),$A485&lt;&gt;"")</formula>
    </cfRule>
  </conditionalFormatting>
  <conditionalFormatting sqref="F485">
    <cfRule type="expression" dxfId="990" priority="1326" stopIfTrue="1">
      <formula>AND($A485&lt;&gt;"COMPOSICAO",$A485&lt;&gt;"INSUMO",$A485&lt;&gt;"")</formula>
    </cfRule>
    <cfRule type="expression" dxfId="989" priority="1327" stopIfTrue="1">
      <formula>AND(OR($A485="COMPOSICAO",$A485="INSUMO",$A485&lt;&gt;""),$A485&lt;&gt;"")</formula>
    </cfRule>
  </conditionalFormatting>
  <conditionalFormatting sqref="F485">
    <cfRule type="expression" dxfId="988" priority="1324" stopIfTrue="1">
      <formula>AND($A485&lt;&gt;"COMPOSICAO",$A485&lt;&gt;"INSUMO",$A485&lt;&gt;"")</formula>
    </cfRule>
    <cfRule type="expression" dxfId="987" priority="1325" stopIfTrue="1">
      <formula>AND(OR($A485="COMPOSICAO",$A485="INSUMO",$A485&lt;&gt;""),$A485&lt;&gt;"")</formula>
    </cfRule>
  </conditionalFormatting>
  <conditionalFormatting sqref="F485">
    <cfRule type="expression" dxfId="986" priority="1322" stopIfTrue="1">
      <formula>AND($A485&lt;&gt;"COMPOSICAO",$A485&lt;&gt;"INSUMO",$A485&lt;&gt;"")</formula>
    </cfRule>
    <cfRule type="expression" dxfId="985" priority="1323" stopIfTrue="1">
      <formula>AND(OR($A485="COMPOSICAO",$A485="INSUMO",$A485&lt;&gt;""),$A485&lt;&gt;"")</formula>
    </cfRule>
  </conditionalFormatting>
  <conditionalFormatting sqref="F485">
    <cfRule type="expression" dxfId="984" priority="1320" stopIfTrue="1">
      <formula>AND($A485&lt;&gt;"COMPOSICAO",$A485&lt;&gt;"INSUMO",$A485&lt;&gt;"")</formula>
    </cfRule>
    <cfRule type="expression" dxfId="983" priority="1321" stopIfTrue="1">
      <formula>AND(OR($A485="COMPOSICAO",$A485="INSUMO",$A485&lt;&gt;""),$A485&lt;&gt;"")</formula>
    </cfRule>
  </conditionalFormatting>
  <conditionalFormatting sqref="F486">
    <cfRule type="expression" dxfId="982" priority="1318" stopIfTrue="1">
      <formula>AND($A486&lt;&gt;"COMPOSICAO",$A486&lt;&gt;"INSUMO",$A486&lt;&gt;"")</formula>
    </cfRule>
    <cfRule type="expression" dxfId="981" priority="1319" stopIfTrue="1">
      <formula>AND(OR($A486="COMPOSICAO",$A486="INSUMO",$A486&lt;&gt;""),$A486&lt;&gt;"")</formula>
    </cfRule>
  </conditionalFormatting>
  <conditionalFormatting sqref="F486">
    <cfRule type="expression" dxfId="980" priority="1316" stopIfTrue="1">
      <formula>AND($A486&lt;&gt;"COMPOSICAO",$A486&lt;&gt;"INSUMO",$A486&lt;&gt;"")</formula>
    </cfRule>
    <cfRule type="expression" dxfId="979" priority="1317" stopIfTrue="1">
      <formula>AND(OR($A486="COMPOSICAO",$A486="INSUMO",$A486&lt;&gt;""),$A486&lt;&gt;"")</formula>
    </cfRule>
  </conditionalFormatting>
  <conditionalFormatting sqref="F486">
    <cfRule type="expression" dxfId="978" priority="1314" stopIfTrue="1">
      <formula>AND($A486&lt;&gt;"COMPOSICAO",$A486&lt;&gt;"INSUMO",$A486&lt;&gt;"")</formula>
    </cfRule>
    <cfRule type="expression" dxfId="977" priority="1315" stopIfTrue="1">
      <formula>AND(OR($A486="COMPOSICAO",$A486="INSUMO",$A486&lt;&gt;""),$A486&lt;&gt;"")</formula>
    </cfRule>
  </conditionalFormatting>
  <conditionalFormatting sqref="F486">
    <cfRule type="expression" dxfId="976" priority="1312" stopIfTrue="1">
      <formula>AND($A486&lt;&gt;"COMPOSICAO",$A486&lt;&gt;"INSUMO",$A486&lt;&gt;"")</formula>
    </cfRule>
    <cfRule type="expression" dxfId="975" priority="1313" stopIfTrue="1">
      <formula>AND(OR($A486="COMPOSICAO",$A486="INSUMO",$A486&lt;&gt;""),$A486&lt;&gt;"")</formula>
    </cfRule>
  </conditionalFormatting>
  <conditionalFormatting sqref="F486">
    <cfRule type="expression" dxfId="974" priority="1310" stopIfTrue="1">
      <formula>AND($A486&lt;&gt;"COMPOSICAO",$A486&lt;&gt;"INSUMO",$A486&lt;&gt;"")</formula>
    </cfRule>
    <cfRule type="expression" dxfId="973" priority="1311" stopIfTrue="1">
      <formula>AND(OR($A486="COMPOSICAO",$A486="INSUMO",$A486&lt;&gt;""),$A486&lt;&gt;"")</formula>
    </cfRule>
  </conditionalFormatting>
  <conditionalFormatting sqref="F486">
    <cfRule type="expression" dxfId="972" priority="1308" stopIfTrue="1">
      <formula>AND($A486&lt;&gt;"COMPOSICAO",$A486&lt;&gt;"INSUMO",$A486&lt;&gt;"")</formula>
    </cfRule>
    <cfRule type="expression" dxfId="971" priority="1309" stopIfTrue="1">
      <formula>AND(OR($A486="COMPOSICAO",$A486="INSUMO",$A486&lt;&gt;""),$A486&lt;&gt;"")</formula>
    </cfRule>
  </conditionalFormatting>
  <conditionalFormatting sqref="F486">
    <cfRule type="expression" dxfId="970" priority="1306" stopIfTrue="1">
      <formula>AND($A486&lt;&gt;"COMPOSICAO",$A486&lt;&gt;"INSUMO",$A486&lt;&gt;"")</formula>
    </cfRule>
    <cfRule type="expression" dxfId="969" priority="1307" stopIfTrue="1">
      <formula>AND(OR($A486="COMPOSICAO",$A486="INSUMO",$A486&lt;&gt;""),$A486&lt;&gt;"")</formula>
    </cfRule>
  </conditionalFormatting>
  <conditionalFormatting sqref="F486">
    <cfRule type="expression" dxfId="968" priority="1304" stopIfTrue="1">
      <formula>AND($A486&lt;&gt;"COMPOSICAO",$A486&lt;&gt;"INSUMO",$A486&lt;&gt;"")</formula>
    </cfRule>
    <cfRule type="expression" dxfId="967" priority="1305" stopIfTrue="1">
      <formula>AND(OR($A486="COMPOSICAO",$A486="INSUMO",$A486&lt;&gt;""),$A486&lt;&gt;"")</formula>
    </cfRule>
  </conditionalFormatting>
  <conditionalFormatting sqref="F486">
    <cfRule type="expression" dxfId="966" priority="1302" stopIfTrue="1">
      <formula>AND($A486&lt;&gt;"COMPOSICAO",$A486&lt;&gt;"INSUMO",$A486&lt;&gt;"")</formula>
    </cfRule>
    <cfRule type="expression" dxfId="965" priority="1303" stopIfTrue="1">
      <formula>AND(OR($A486="COMPOSICAO",$A486="INSUMO",$A486&lt;&gt;""),$A486&lt;&gt;"")</formula>
    </cfRule>
  </conditionalFormatting>
  <conditionalFormatting sqref="F486">
    <cfRule type="expression" dxfId="964" priority="1300" stopIfTrue="1">
      <formula>AND($A486&lt;&gt;"COMPOSICAO",$A486&lt;&gt;"INSUMO",$A486&lt;&gt;"")</formula>
    </cfRule>
    <cfRule type="expression" dxfId="963" priority="1301" stopIfTrue="1">
      <formula>AND(OR($A486="COMPOSICAO",$A486="INSUMO",$A486&lt;&gt;""),$A486&lt;&gt;"")</formula>
    </cfRule>
  </conditionalFormatting>
  <conditionalFormatting sqref="F486">
    <cfRule type="expression" dxfId="962" priority="1298" stopIfTrue="1">
      <formula>AND($A486&lt;&gt;"COMPOSICAO",$A486&lt;&gt;"INSUMO",$A486&lt;&gt;"")</formula>
    </cfRule>
    <cfRule type="expression" dxfId="961" priority="1299" stopIfTrue="1">
      <formula>AND(OR($A486="COMPOSICAO",$A486="INSUMO",$A486&lt;&gt;""),$A486&lt;&gt;"")</formula>
    </cfRule>
  </conditionalFormatting>
  <conditionalFormatting sqref="F486">
    <cfRule type="expression" dxfId="960" priority="1296" stopIfTrue="1">
      <formula>AND($A486&lt;&gt;"COMPOSICAO",$A486&lt;&gt;"INSUMO",$A486&lt;&gt;"")</formula>
    </cfRule>
    <cfRule type="expression" dxfId="959" priority="1297" stopIfTrue="1">
      <formula>AND(OR($A486="COMPOSICAO",$A486="INSUMO",$A486&lt;&gt;""),$A486&lt;&gt;"")</formula>
    </cfRule>
  </conditionalFormatting>
  <conditionalFormatting sqref="F486">
    <cfRule type="expression" dxfId="958" priority="1294" stopIfTrue="1">
      <formula>AND($A486&lt;&gt;"COMPOSICAO",$A486&lt;&gt;"INSUMO",$A486&lt;&gt;"")</formula>
    </cfRule>
    <cfRule type="expression" dxfId="957" priority="1295" stopIfTrue="1">
      <formula>AND(OR($A486="COMPOSICAO",$A486="INSUMO",$A486&lt;&gt;""),$A486&lt;&gt;"")</formula>
    </cfRule>
  </conditionalFormatting>
  <conditionalFormatting sqref="F486">
    <cfRule type="expression" dxfId="956" priority="1292" stopIfTrue="1">
      <formula>AND($A486&lt;&gt;"COMPOSICAO",$A486&lt;&gt;"INSUMO",$A486&lt;&gt;"")</formula>
    </cfRule>
    <cfRule type="expression" dxfId="955" priority="1293" stopIfTrue="1">
      <formula>AND(OR($A486="COMPOSICAO",$A486="INSUMO",$A486&lt;&gt;""),$A486&lt;&gt;"")</formula>
    </cfRule>
  </conditionalFormatting>
  <conditionalFormatting sqref="F486">
    <cfRule type="expression" dxfId="954" priority="1290" stopIfTrue="1">
      <formula>AND($A486&lt;&gt;"COMPOSICAO",$A486&lt;&gt;"INSUMO",$A486&lt;&gt;"")</formula>
    </cfRule>
    <cfRule type="expression" dxfId="953" priority="1291" stopIfTrue="1">
      <formula>AND(OR($A486="COMPOSICAO",$A486="INSUMO",$A486&lt;&gt;""),$A486&lt;&gt;"")</formula>
    </cfRule>
  </conditionalFormatting>
  <conditionalFormatting sqref="F486">
    <cfRule type="expression" dxfId="952" priority="1288" stopIfTrue="1">
      <formula>AND($A486&lt;&gt;"COMPOSICAO",$A486&lt;&gt;"INSUMO",$A486&lt;&gt;"")</formula>
    </cfRule>
    <cfRule type="expression" dxfId="951" priority="1289" stopIfTrue="1">
      <formula>AND(OR($A486="COMPOSICAO",$A486="INSUMO",$A486&lt;&gt;""),$A486&lt;&gt;"")</formula>
    </cfRule>
  </conditionalFormatting>
  <conditionalFormatting sqref="F486">
    <cfRule type="expression" dxfId="950" priority="1286" stopIfTrue="1">
      <formula>AND($A486&lt;&gt;"COMPOSICAO",$A486&lt;&gt;"INSUMO",$A486&lt;&gt;"")</formula>
    </cfRule>
    <cfRule type="expression" dxfId="949" priority="1287" stopIfTrue="1">
      <formula>AND(OR($A486="COMPOSICAO",$A486="INSUMO",$A486&lt;&gt;""),$A486&lt;&gt;"")</formula>
    </cfRule>
  </conditionalFormatting>
  <conditionalFormatting sqref="F486">
    <cfRule type="expression" dxfId="948" priority="1284" stopIfTrue="1">
      <formula>AND($A486&lt;&gt;"COMPOSICAO",$A486&lt;&gt;"INSUMO",$A486&lt;&gt;"")</formula>
    </cfRule>
    <cfRule type="expression" dxfId="947" priority="1285" stopIfTrue="1">
      <formula>AND(OR($A486="COMPOSICAO",$A486="INSUMO",$A486&lt;&gt;""),$A486&lt;&gt;"")</formula>
    </cfRule>
  </conditionalFormatting>
  <conditionalFormatting sqref="F486">
    <cfRule type="expression" dxfId="946" priority="1282" stopIfTrue="1">
      <formula>AND($A486&lt;&gt;"COMPOSICAO",$A486&lt;&gt;"INSUMO",$A486&lt;&gt;"")</formula>
    </cfRule>
    <cfRule type="expression" dxfId="945" priority="1283" stopIfTrue="1">
      <formula>AND(OR($A486="COMPOSICAO",$A486="INSUMO",$A486&lt;&gt;""),$A486&lt;&gt;"")</formula>
    </cfRule>
  </conditionalFormatting>
  <conditionalFormatting sqref="F486">
    <cfRule type="expression" dxfId="944" priority="1280" stopIfTrue="1">
      <formula>AND($A486&lt;&gt;"COMPOSICAO",$A486&lt;&gt;"INSUMO",$A486&lt;&gt;"")</formula>
    </cfRule>
    <cfRule type="expression" dxfId="943" priority="1281" stopIfTrue="1">
      <formula>AND(OR($A486="COMPOSICAO",$A486="INSUMO",$A486&lt;&gt;""),$A486&lt;&gt;"")</formula>
    </cfRule>
  </conditionalFormatting>
  <conditionalFormatting sqref="F487">
    <cfRule type="expression" dxfId="942" priority="1278" stopIfTrue="1">
      <formula>AND($A487&lt;&gt;"COMPOSICAO",$A487&lt;&gt;"INSUMO",$A487&lt;&gt;"")</formula>
    </cfRule>
    <cfRule type="expression" dxfId="941" priority="1279" stopIfTrue="1">
      <formula>AND(OR($A487="COMPOSICAO",$A487="INSUMO",$A487&lt;&gt;""),$A487&lt;&gt;"")</formula>
    </cfRule>
  </conditionalFormatting>
  <conditionalFormatting sqref="F487">
    <cfRule type="expression" dxfId="940" priority="1276" stopIfTrue="1">
      <formula>AND($A487&lt;&gt;"COMPOSICAO",$A487&lt;&gt;"INSUMO",$A487&lt;&gt;"")</formula>
    </cfRule>
    <cfRule type="expression" dxfId="939" priority="1277" stopIfTrue="1">
      <formula>AND(OR($A487="COMPOSICAO",$A487="INSUMO",$A487&lt;&gt;""),$A487&lt;&gt;"")</formula>
    </cfRule>
  </conditionalFormatting>
  <conditionalFormatting sqref="F487">
    <cfRule type="expression" dxfId="938" priority="1274" stopIfTrue="1">
      <formula>AND($A487&lt;&gt;"COMPOSICAO",$A487&lt;&gt;"INSUMO",$A487&lt;&gt;"")</formula>
    </cfRule>
    <cfRule type="expression" dxfId="937" priority="1275" stopIfTrue="1">
      <formula>AND(OR($A487="COMPOSICAO",$A487="INSUMO",$A487&lt;&gt;""),$A487&lt;&gt;"")</formula>
    </cfRule>
  </conditionalFormatting>
  <conditionalFormatting sqref="F487">
    <cfRule type="expression" dxfId="936" priority="1272" stopIfTrue="1">
      <formula>AND($A487&lt;&gt;"COMPOSICAO",$A487&lt;&gt;"INSUMO",$A487&lt;&gt;"")</formula>
    </cfRule>
    <cfRule type="expression" dxfId="935" priority="1273" stopIfTrue="1">
      <formula>AND(OR($A487="COMPOSICAO",$A487="INSUMO",$A487&lt;&gt;""),$A487&lt;&gt;"")</formula>
    </cfRule>
  </conditionalFormatting>
  <conditionalFormatting sqref="F487">
    <cfRule type="expression" dxfId="934" priority="1270" stopIfTrue="1">
      <formula>AND($A487&lt;&gt;"COMPOSICAO",$A487&lt;&gt;"INSUMO",$A487&lt;&gt;"")</formula>
    </cfRule>
    <cfRule type="expression" dxfId="933" priority="1271" stopIfTrue="1">
      <formula>AND(OR($A487="COMPOSICAO",$A487="INSUMO",$A487&lt;&gt;""),$A487&lt;&gt;"")</formula>
    </cfRule>
  </conditionalFormatting>
  <conditionalFormatting sqref="F487">
    <cfRule type="expression" dxfId="932" priority="1268" stopIfTrue="1">
      <formula>AND($A487&lt;&gt;"COMPOSICAO",$A487&lt;&gt;"INSUMO",$A487&lt;&gt;"")</formula>
    </cfRule>
    <cfRule type="expression" dxfId="931" priority="1269" stopIfTrue="1">
      <formula>AND(OR($A487="COMPOSICAO",$A487="INSUMO",$A487&lt;&gt;""),$A487&lt;&gt;"")</formula>
    </cfRule>
  </conditionalFormatting>
  <conditionalFormatting sqref="F487">
    <cfRule type="expression" dxfId="930" priority="1266" stopIfTrue="1">
      <formula>AND($A487&lt;&gt;"COMPOSICAO",$A487&lt;&gt;"INSUMO",$A487&lt;&gt;"")</formula>
    </cfRule>
    <cfRule type="expression" dxfId="929" priority="1267" stopIfTrue="1">
      <formula>AND(OR($A487="COMPOSICAO",$A487="INSUMO",$A487&lt;&gt;""),$A487&lt;&gt;"")</formula>
    </cfRule>
  </conditionalFormatting>
  <conditionalFormatting sqref="F487">
    <cfRule type="expression" dxfId="928" priority="1264" stopIfTrue="1">
      <formula>AND($A487&lt;&gt;"COMPOSICAO",$A487&lt;&gt;"INSUMO",$A487&lt;&gt;"")</formula>
    </cfRule>
    <cfRule type="expression" dxfId="927" priority="1265" stopIfTrue="1">
      <formula>AND(OR($A487="COMPOSICAO",$A487="INSUMO",$A487&lt;&gt;""),$A487&lt;&gt;"")</formula>
    </cfRule>
  </conditionalFormatting>
  <conditionalFormatting sqref="F487">
    <cfRule type="expression" dxfId="926" priority="1262" stopIfTrue="1">
      <formula>AND($A487&lt;&gt;"COMPOSICAO",$A487&lt;&gt;"INSUMO",$A487&lt;&gt;"")</formula>
    </cfRule>
    <cfRule type="expression" dxfId="925" priority="1263" stopIfTrue="1">
      <formula>AND(OR($A487="COMPOSICAO",$A487="INSUMO",$A487&lt;&gt;""),$A487&lt;&gt;"")</formula>
    </cfRule>
  </conditionalFormatting>
  <conditionalFormatting sqref="F487">
    <cfRule type="expression" dxfId="924" priority="1260" stopIfTrue="1">
      <formula>AND($A487&lt;&gt;"COMPOSICAO",$A487&lt;&gt;"INSUMO",$A487&lt;&gt;"")</formula>
    </cfRule>
    <cfRule type="expression" dxfId="923" priority="1261" stopIfTrue="1">
      <formula>AND(OR($A487="COMPOSICAO",$A487="INSUMO",$A487&lt;&gt;""),$A487&lt;&gt;"")</formula>
    </cfRule>
  </conditionalFormatting>
  <conditionalFormatting sqref="F487">
    <cfRule type="expression" dxfId="922" priority="1258" stopIfTrue="1">
      <formula>AND($A487&lt;&gt;"COMPOSICAO",$A487&lt;&gt;"INSUMO",$A487&lt;&gt;"")</formula>
    </cfRule>
    <cfRule type="expression" dxfId="921" priority="1259" stopIfTrue="1">
      <formula>AND(OR($A487="COMPOSICAO",$A487="INSUMO",$A487&lt;&gt;""),$A487&lt;&gt;"")</formula>
    </cfRule>
  </conditionalFormatting>
  <conditionalFormatting sqref="F487">
    <cfRule type="expression" dxfId="920" priority="1256" stopIfTrue="1">
      <formula>AND($A487&lt;&gt;"COMPOSICAO",$A487&lt;&gt;"INSUMO",$A487&lt;&gt;"")</formula>
    </cfRule>
    <cfRule type="expression" dxfId="919" priority="1257" stopIfTrue="1">
      <formula>AND(OR($A487="COMPOSICAO",$A487="INSUMO",$A487&lt;&gt;""),$A487&lt;&gt;"")</formula>
    </cfRule>
  </conditionalFormatting>
  <conditionalFormatting sqref="F487">
    <cfRule type="expression" dxfId="918" priority="1254" stopIfTrue="1">
      <formula>AND($A487&lt;&gt;"COMPOSICAO",$A487&lt;&gt;"INSUMO",$A487&lt;&gt;"")</formula>
    </cfRule>
    <cfRule type="expression" dxfId="917" priority="1255" stopIfTrue="1">
      <formula>AND(OR($A487="COMPOSICAO",$A487="INSUMO",$A487&lt;&gt;""),$A487&lt;&gt;"")</formula>
    </cfRule>
  </conditionalFormatting>
  <conditionalFormatting sqref="F487">
    <cfRule type="expression" dxfId="916" priority="1252" stopIfTrue="1">
      <formula>AND($A487&lt;&gt;"COMPOSICAO",$A487&lt;&gt;"INSUMO",$A487&lt;&gt;"")</formula>
    </cfRule>
    <cfRule type="expression" dxfId="915" priority="1253" stopIfTrue="1">
      <formula>AND(OR($A487="COMPOSICAO",$A487="INSUMO",$A487&lt;&gt;""),$A487&lt;&gt;"")</formula>
    </cfRule>
  </conditionalFormatting>
  <conditionalFormatting sqref="F487">
    <cfRule type="expression" dxfId="914" priority="1250" stopIfTrue="1">
      <formula>AND($A487&lt;&gt;"COMPOSICAO",$A487&lt;&gt;"INSUMO",$A487&lt;&gt;"")</formula>
    </cfRule>
    <cfRule type="expression" dxfId="913" priority="1251" stopIfTrue="1">
      <formula>AND(OR($A487="COMPOSICAO",$A487="INSUMO",$A487&lt;&gt;""),$A487&lt;&gt;"")</formula>
    </cfRule>
  </conditionalFormatting>
  <conditionalFormatting sqref="F487">
    <cfRule type="expression" dxfId="912" priority="1248" stopIfTrue="1">
      <formula>AND($A487&lt;&gt;"COMPOSICAO",$A487&lt;&gt;"INSUMO",$A487&lt;&gt;"")</formula>
    </cfRule>
    <cfRule type="expression" dxfId="911" priority="1249" stopIfTrue="1">
      <formula>AND(OR($A487="COMPOSICAO",$A487="INSUMO",$A487&lt;&gt;""),$A487&lt;&gt;"")</formula>
    </cfRule>
  </conditionalFormatting>
  <conditionalFormatting sqref="F487">
    <cfRule type="expression" dxfId="910" priority="1246" stopIfTrue="1">
      <formula>AND($A487&lt;&gt;"COMPOSICAO",$A487&lt;&gt;"INSUMO",$A487&lt;&gt;"")</formula>
    </cfRule>
    <cfRule type="expression" dxfId="909" priority="1247" stopIfTrue="1">
      <formula>AND(OR($A487="COMPOSICAO",$A487="INSUMO",$A487&lt;&gt;""),$A487&lt;&gt;"")</formula>
    </cfRule>
  </conditionalFormatting>
  <conditionalFormatting sqref="F487">
    <cfRule type="expression" dxfId="908" priority="1244" stopIfTrue="1">
      <formula>AND($A487&lt;&gt;"COMPOSICAO",$A487&lt;&gt;"INSUMO",$A487&lt;&gt;"")</formula>
    </cfRule>
    <cfRule type="expression" dxfId="907" priority="1245" stopIfTrue="1">
      <formula>AND(OR($A487="COMPOSICAO",$A487="INSUMO",$A487&lt;&gt;""),$A487&lt;&gt;"")</formula>
    </cfRule>
  </conditionalFormatting>
  <conditionalFormatting sqref="F487">
    <cfRule type="expression" dxfId="906" priority="1242" stopIfTrue="1">
      <formula>AND($A487&lt;&gt;"COMPOSICAO",$A487&lt;&gt;"INSUMO",$A487&lt;&gt;"")</formula>
    </cfRule>
    <cfRule type="expression" dxfId="905" priority="1243" stopIfTrue="1">
      <formula>AND(OR($A487="COMPOSICAO",$A487="INSUMO",$A487&lt;&gt;""),$A487&lt;&gt;"")</formula>
    </cfRule>
  </conditionalFormatting>
  <conditionalFormatting sqref="F487">
    <cfRule type="expression" dxfId="904" priority="1240" stopIfTrue="1">
      <formula>AND($A487&lt;&gt;"COMPOSICAO",$A487&lt;&gt;"INSUMO",$A487&lt;&gt;"")</formula>
    </cfRule>
    <cfRule type="expression" dxfId="903" priority="1241" stopIfTrue="1">
      <formula>AND(OR($A487="COMPOSICAO",$A487="INSUMO",$A487&lt;&gt;""),$A487&lt;&gt;"")</formula>
    </cfRule>
  </conditionalFormatting>
  <conditionalFormatting sqref="F488">
    <cfRule type="expression" dxfId="902" priority="1238" stopIfTrue="1">
      <formula>AND($A488&lt;&gt;"COMPOSICAO",$A488&lt;&gt;"INSUMO",$A488&lt;&gt;"")</formula>
    </cfRule>
    <cfRule type="expression" dxfId="901" priority="1239" stopIfTrue="1">
      <formula>AND(OR($A488="COMPOSICAO",$A488="INSUMO",$A488&lt;&gt;""),$A488&lt;&gt;"")</formula>
    </cfRule>
  </conditionalFormatting>
  <conditionalFormatting sqref="F488">
    <cfRule type="expression" dxfId="900" priority="1236" stopIfTrue="1">
      <formula>AND($A488&lt;&gt;"COMPOSICAO",$A488&lt;&gt;"INSUMO",$A488&lt;&gt;"")</formula>
    </cfRule>
    <cfRule type="expression" dxfId="899" priority="1237" stopIfTrue="1">
      <formula>AND(OR($A488="COMPOSICAO",$A488="INSUMO",$A488&lt;&gt;""),$A488&lt;&gt;"")</formula>
    </cfRule>
  </conditionalFormatting>
  <conditionalFormatting sqref="F488">
    <cfRule type="expression" dxfId="898" priority="1234" stopIfTrue="1">
      <formula>AND($A488&lt;&gt;"COMPOSICAO",$A488&lt;&gt;"INSUMO",$A488&lt;&gt;"")</formula>
    </cfRule>
    <cfRule type="expression" dxfId="897" priority="1235" stopIfTrue="1">
      <formula>AND(OR($A488="COMPOSICAO",$A488="INSUMO",$A488&lt;&gt;""),$A488&lt;&gt;"")</formula>
    </cfRule>
  </conditionalFormatting>
  <conditionalFormatting sqref="F488">
    <cfRule type="expression" dxfId="896" priority="1232" stopIfTrue="1">
      <formula>AND($A488&lt;&gt;"COMPOSICAO",$A488&lt;&gt;"INSUMO",$A488&lt;&gt;"")</formula>
    </cfRule>
    <cfRule type="expression" dxfId="895" priority="1233" stopIfTrue="1">
      <formula>AND(OR($A488="COMPOSICAO",$A488="INSUMO",$A488&lt;&gt;""),$A488&lt;&gt;"")</formula>
    </cfRule>
  </conditionalFormatting>
  <conditionalFormatting sqref="F488">
    <cfRule type="expression" dxfId="894" priority="1230" stopIfTrue="1">
      <formula>AND($A488&lt;&gt;"COMPOSICAO",$A488&lt;&gt;"INSUMO",$A488&lt;&gt;"")</formula>
    </cfRule>
    <cfRule type="expression" dxfId="893" priority="1231" stopIfTrue="1">
      <formula>AND(OR($A488="COMPOSICAO",$A488="INSUMO",$A488&lt;&gt;""),$A488&lt;&gt;"")</formula>
    </cfRule>
  </conditionalFormatting>
  <conditionalFormatting sqref="F488">
    <cfRule type="expression" dxfId="892" priority="1228" stopIfTrue="1">
      <formula>AND($A488&lt;&gt;"COMPOSICAO",$A488&lt;&gt;"INSUMO",$A488&lt;&gt;"")</formula>
    </cfRule>
    <cfRule type="expression" dxfId="891" priority="1229" stopIfTrue="1">
      <formula>AND(OR($A488="COMPOSICAO",$A488="INSUMO",$A488&lt;&gt;""),$A488&lt;&gt;"")</formula>
    </cfRule>
  </conditionalFormatting>
  <conditionalFormatting sqref="F488">
    <cfRule type="expression" dxfId="890" priority="1226" stopIfTrue="1">
      <formula>AND($A488&lt;&gt;"COMPOSICAO",$A488&lt;&gt;"INSUMO",$A488&lt;&gt;"")</formula>
    </cfRule>
    <cfRule type="expression" dxfId="889" priority="1227" stopIfTrue="1">
      <formula>AND(OR($A488="COMPOSICAO",$A488="INSUMO",$A488&lt;&gt;""),$A488&lt;&gt;"")</formula>
    </cfRule>
  </conditionalFormatting>
  <conditionalFormatting sqref="F488">
    <cfRule type="expression" dxfId="888" priority="1224" stopIfTrue="1">
      <formula>AND($A488&lt;&gt;"COMPOSICAO",$A488&lt;&gt;"INSUMO",$A488&lt;&gt;"")</formula>
    </cfRule>
    <cfRule type="expression" dxfId="887" priority="1225" stopIfTrue="1">
      <formula>AND(OR($A488="COMPOSICAO",$A488="INSUMO",$A488&lt;&gt;""),$A488&lt;&gt;"")</formula>
    </cfRule>
  </conditionalFormatting>
  <conditionalFormatting sqref="F488">
    <cfRule type="expression" dxfId="886" priority="1222" stopIfTrue="1">
      <formula>AND($A488&lt;&gt;"COMPOSICAO",$A488&lt;&gt;"INSUMO",$A488&lt;&gt;"")</formula>
    </cfRule>
    <cfRule type="expression" dxfId="885" priority="1223" stopIfTrue="1">
      <formula>AND(OR($A488="COMPOSICAO",$A488="INSUMO",$A488&lt;&gt;""),$A488&lt;&gt;"")</formula>
    </cfRule>
  </conditionalFormatting>
  <conditionalFormatting sqref="F488">
    <cfRule type="expression" dxfId="884" priority="1220" stopIfTrue="1">
      <formula>AND($A488&lt;&gt;"COMPOSICAO",$A488&lt;&gt;"INSUMO",$A488&lt;&gt;"")</formula>
    </cfRule>
    <cfRule type="expression" dxfId="883" priority="1221" stopIfTrue="1">
      <formula>AND(OR($A488="COMPOSICAO",$A488="INSUMO",$A488&lt;&gt;""),$A488&lt;&gt;"")</formula>
    </cfRule>
  </conditionalFormatting>
  <conditionalFormatting sqref="F488">
    <cfRule type="expression" dxfId="882" priority="1218" stopIfTrue="1">
      <formula>AND($A488&lt;&gt;"COMPOSICAO",$A488&lt;&gt;"INSUMO",$A488&lt;&gt;"")</formula>
    </cfRule>
    <cfRule type="expression" dxfId="881" priority="1219" stopIfTrue="1">
      <formula>AND(OR($A488="COMPOSICAO",$A488="INSUMO",$A488&lt;&gt;""),$A488&lt;&gt;"")</formula>
    </cfRule>
  </conditionalFormatting>
  <conditionalFormatting sqref="F488">
    <cfRule type="expression" dxfId="880" priority="1216" stopIfTrue="1">
      <formula>AND($A488&lt;&gt;"COMPOSICAO",$A488&lt;&gt;"INSUMO",$A488&lt;&gt;"")</formula>
    </cfRule>
    <cfRule type="expression" dxfId="879" priority="1217" stopIfTrue="1">
      <formula>AND(OR($A488="COMPOSICAO",$A488="INSUMO",$A488&lt;&gt;""),$A488&lt;&gt;"")</formula>
    </cfRule>
  </conditionalFormatting>
  <conditionalFormatting sqref="F488">
    <cfRule type="expression" dxfId="878" priority="1214" stopIfTrue="1">
      <formula>AND($A488&lt;&gt;"COMPOSICAO",$A488&lt;&gt;"INSUMO",$A488&lt;&gt;"")</formula>
    </cfRule>
    <cfRule type="expression" dxfId="877" priority="1215" stopIfTrue="1">
      <formula>AND(OR($A488="COMPOSICAO",$A488="INSUMO",$A488&lt;&gt;""),$A488&lt;&gt;"")</formula>
    </cfRule>
  </conditionalFormatting>
  <conditionalFormatting sqref="F488">
    <cfRule type="expression" dxfId="876" priority="1212" stopIfTrue="1">
      <formula>AND($A488&lt;&gt;"COMPOSICAO",$A488&lt;&gt;"INSUMO",$A488&lt;&gt;"")</formula>
    </cfRule>
    <cfRule type="expression" dxfId="875" priority="1213" stopIfTrue="1">
      <formula>AND(OR($A488="COMPOSICAO",$A488="INSUMO",$A488&lt;&gt;""),$A488&lt;&gt;"")</formula>
    </cfRule>
  </conditionalFormatting>
  <conditionalFormatting sqref="F488">
    <cfRule type="expression" dxfId="874" priority="1210" stopIfTrue="1">
      <formula>AND($A488&lt;&gt;"COMPOSICAO",$A488&lt;&gt;"INSUMO",$A488&lt;&gt;"")</formula>
    </cfRule>
    <cfRule type="expression" dxfId="873" priority="1211" stopIfTrue="1">
      <formula>AND(OR($A488="COMPOSICAO",$A488="INSUMO",$A488&lt;&gt;""),$A488&lt;&gt;"")</formula>
    </cfRule>
  </conditionalFormatting>
  <conditionalFormatting sqref="F488">
    <cfRule type="expression" dxfId="872" priority="1208" stopIfTrue="1">
      <formula>AND($A488&lt;&gt;"COMPOSICAO",$A488&lt;&gt;"INSUMO",$A488&lt;&gt;"")</formula>
    </cfRule>
    <cfRule type="expression" dxfId="871" priority="1209" stopIfTrue="1">
      <formula>AND(OR($A488="COMPOSICAO",$A488="INSUMO",$A488&lt;&gt;""),$A488&lt;&gt;"")</formula>
    </cfRule>
  </conditionalFormatting>
  <conditionalFormatting sqref="F488">
    <cfRule type="expression" dxfId="870" priority="1206" stopIfTrue="1">
      <formula>AND($A488&lt;&gt;"COMPOSICAO",$A488&lt;&gt;"INSUMO",$A488&lt;&gt;"")</formula>
    </cfRule>
    <cfRule type="expression" dxfId="869" priority="1207" stopIfTrue="1">
      <formula>AND(OR($A488="COMPOSICAO",$A488="INSUMO",$A488&lt;&gt;""),$A488&lt;&gt;"")</formula>
    </cfRule>
  </conditionalFormatting>
  <conditionalFormatting sqref="F488">
    <cfRule type="expression" dxfId="868" priority="1204" stopIfTrue="1">
      <formula>AND($A488&lt;&gt;"COMPOSICAO",$A488&lt;&gt;"INSUMO",$A488&lt;&gt;"")</formula>
    </cfRule>
    <cfRule type="expression" dxfId="867" priority="1205" stopIfTrue="1">
      <formula>AND(OR($A488="COMPOSICAO",$A488="INSUMO",$A488&lt;&gt;""),$A488&lt;&gt;"")</formula>
    </cfRule>
  </conditionalFormatting>
  <conditionalFormatting sqref="F488">
    <cfRule type="expression" dxfId="866" priority="1202" stopIfTrue="1">
      <formula>AND($A488&lt;&gt;"COMPOSICAO",$A488&lt;&gt;"INSUMO",$A488&lt;&gt;"")</formula>
    </cfRule>
    <cfRule type="expression" dxfId="865" priority="1203" stopIfTrue="1">
      <formula>AND(OR($A488="COMPOSICAO",$A488="INSUMO",$A488&lt;&gt;""),$A488&lt;&gt;"")</formula>
    </cfRule>
  </conditionalFormatting>
  <conditionalFormatting sqref="F488">
    <cfRule type="expression" dxfId="864" priority="1200" stopIfTrue="1">
      <formula>AND($A488&lt;&gt;"COMPOSICAO",$A488&lt;&gt;"INSUMO",$A488&lt;&gt;"")</formula>
    </cfRule>
    <cfRule type="expression" dxfId="863" priority="1201" stopIfTrue="1">
      <formula>AND(OR($A488="COMPOSICAO",$A488="INSUMO",$A488&lt;&gt;""),$A488&lt;&gt;"")</formula>
    </cfRule>
  </conditionalFormatting>
  <conditionalFormatting sqref="F489">
    <cfRule type="expression" dxfId="862" priority="1198" stopIfTrue="1">
      <formula>AND($A489&lt;&gt;"COMPOSICAO",$A489&lt;&gt;"INSUMO",$A489&lt;&gt;"")</formula>
    </cfRule>
    <cfRule type="expression" dxfId="861" priority="1199" stopIfTrue="1">
      <formula>AND(OR($A489="COMPOSICAO",$A489="INSUMO",$A489&lt;&gt;""),$A489&lt;&gt;"")</formula>
    </cfRule>
  </conditionalFormatting>
  <conditionalFormatting sqref="F489">
    <cfRule type="expression" dxfId="860" priority="1196" stopIfTrue="1">
      <formula>AND($A489&lt;&gt;"COMPOSICAO",$A489&lt;&gt;"INSUMO",$A489&lt;&gt;"")</formula>
    </cfRule>
    <cfRule type="expression" dxfId="859" priority="1197" stopIfTrue="1">
      <formula>AND(OR($A489="COMPOSICAO",$A489="INSUMO",$A489&lt;&gt;""),$A489&lt;&gt;"")</formula>
    </cfRule>
  </conditionalFormatting>
  <conditionalFormatting sqref="F489">
    <cfRule type="expression" dxfId="858" priority="1194" stopIfTrue="1">
      <formula>AND($A489&lt;&gt;"COMPOSICAO",$A489&lt;&gt;"INSUMO",$A489&lt;&gt;"")</formula>
    </cfRule>
    <cfRule type="expression" dxfId="857" priority="1195" stopIfTrue="1">
      <formula>AND(OR($A489="COMPOSICAO",$A489="INSUMO",$A489&lt;&gt;""),$A489&lt;&gt;"")</formula>
    </cfRule>
  </conditionalFormatting>
  <conditionalFormatting sqref="F489">
    <cfRule type="expression" dxfId="856" priority="1192" stopIfTrue="1">
      <formula>AND($A489&lt;&gt;"COMPOSICAO",$A489&lt;&gt;"INSUMO",$A489&lt;&gt;"")</formula>
    </cfRule>
    <cfRule type="expression" dxfId="855" priority="1193" stopIfTrue="1">
      <formula>AND(OR($A489="COMPOSICAO",$A489="INSUMO",$A489&lt;&gt;""),$A489&lt;&gt;"")</formula>
    </cfRule>
  </conditionalFormatting>
  <conditionalFormatting sqref="F489">
    <cfRule type="expression" dxfId="854" priority="1190" stopIfTrue="1">
      <formula>AND($A489&lt;&gt;"COMPOSICAO",$A489&lt;&gt;"INSUMO",$A489&lt;&gt;"")</formula>
    </cfRule>
    <cfRule type="expression" dxfId="853" priority="1191" stopIfTrue="1">
      <formula>AND(OR($A489="COMPOSICAO",$A489="INSUMO",$A489&lt;&gt;""),$A489&lt;&gt;"")</formula>
    </cfRule>
  </conditionalFormatting>
  <conditionalFormatting sqref="F489">
    <cfRule type="expression" dxfId="852" priority="1188" stopIfTrue="1">
      <formula>AND($A489&lt;&gt;"COMPOSICAO",$A489&lt;&gt;"INSUMO",$A489&lt;&gt;"")</formula>
    </cfRule>
    <cfRule type="expression" dxfId="851" priority="1189" stopIfTrue="1">
      <formula>AND(OR($A489="COMPOSICAO",$A489="INSUMO",$A489&lt;&gt;""),$A489&lt;&gt;"")</formula>
    </cfRule>
  </conditionalFormatting>
  <conditionalFormatting sqref="F489">
    <cfRule type="expression" dxfId="850" priority="1186" stopIfTrue="1">
      <formula>AND($A489&lt;&gt;"COMPOSICAO",$A489&lt;&gt;"INSUMO",$A489&lt;&gt;"")</formula>
    </cfRule>
    <cfRule type="expression" dxfId="849" priority="1187" stopIfTrue="1">
      <formula>AND(OR($A489="COMPOSICAO",$A489="INSUMO",$A489&lt;&gt;""),$A489&lt;&gt;"")</formula>
    </cfRule>
  </conditionalFormatting>
  <conditionalFormatting sqref="F489">
    <cfRule type="expression" dxfId="848" priority="1184" stopIfTrue="1">
      <formula>AND($A489&lt;&gt;"COMPOSICAO",$A489&lt;&gt;"INSUMO",$A489&lt;&gt;"")</formula>
    </cfRule>
    <cfRule type="expression" dxfId="847" priority="1185" stopIfTrue="1">
      <formula>AND(OR($A489="COMPOSICAO",$A489="INSUMO",$A489&lt;&gt;""),$A489&lt;&gt;"")</formula>
    </cfRule>
  </conditionalFormatting>
  <conditionalFormatting sqref="F489">
    <cfRule type="expression" dxfId="846" priority="1182" stopIfTrue="1">
      <formula>AND($A489&lt;&gt;"COMPOSICAO",$A489&lt;&gt;"INSUMO",$A489&lt;&gt;"")</formula>
    </cfRule>
    <cfRule type="expression" dxfId="845" priority="1183" stopIfTrue="1">
      <formula>AND(OR($A489="COMPOSICAO",$A489="INSUMO",$A489&lt;&gt;""),$A489&lt;&gt;"")</formula>
    </cfRule>
  </conditionalFormatting>
  <conditionalFormatting sqref="F489">
    <cfRule type="expression" dxfId="844" priority="1180" stopIfTrue="1">
      <formula>AND($A489&lt;&gt;"COMPOSICAO",$A489&lt;&gt;"INSUMO",$A489&lt;&gt;"")</formula>
    </cfRule>
    <cfRule type="expression" dxfId="843" priority="1181" stopIfTrue="1">
      <formula>AND(OR($A489="COMPOSICAO",$A489="INSUMO",$A489&lt;&gt;""),$A489&lt;&gt;"")</formula>
    </cfRule>
  </conditionalFormatting>
  <conditionalFormatting sqref="F489">
    <cfRule type="expression" dxfId="842" priority="1178" stopIfTrue="1">
      <formula>AND($A489&lt;&gt;"COMPOSICAO",$A489&lt;&gt;"INSUMO",$A489&lt;&gt;"")</formula>
    </cfRule>
    <cfRule type="expression" dxfId="841" priority="1179" stopIfTrue="1">
      <formula>AND(OR($A489="COMPOSICAO",$A489="INSUMO",$A489&lt;&gt;""),$A489&lt;&gt;"")</formula>
    </cfRule>
  </conditionalFormatting>
  <conditionalFormatting sqref="F489">
    <cfRule type="expression" dxfId="840" priority="1176" stopIfTrue="1">
      <formula>AND($A489&lt;&gt;"COMPOSICAO",$A489&lt;&gt;"INSUMO",$A489&lt;&gt;"")</formula>
    </cfRule>
    <cfRule type="expression" dxfId="839" priority="1177" stopIfTrue="1">
      <formula>AND(OR($A489="COMPOSICAO",$A489="INSUMO",$A489&lt;&gt;""),$A489&lt;&gt;"")</formula>
    </cfRule>
  </conditionalFormatting>
  <conditionalFormatting sqref="F489">
    <cfRule type="expression" dxfId="838" priority="1174" stopIfTrue="1">
      <formula>AND($A489&lt;&gt;"COMPOSICAO",$A489&lt;&gt;"INSUMO",$A489&lt;&gt;"")</formula>
    </cfRule>
    <cfRule type="expression" dxfId="837" priority="1175" stopIfTrue="1">
      <formula>AND(OR($A489="COMPOSICAO",$A489="INSUMO",$A489&lt;&gt;""),$A489&lt;&gt;"")</formula>
    </cfRule>
  </conditionalFormatting>
  <conditionalFormatting sqref="F489">
    <cfRule type="expression" dxfId="836" priority="1172" stopIfTrue="1">
      <formula>AND($A489&lt;&gt;"COMPOSICAO",$A489&lt;&gt;"INSUMO",$A489&lt;&gt;"")</formula>
    </cfRule>
    <cfRule type="expression" dxfId="835" priority="1173" stopIfTrue="1">
      <formula>AND(OR($A489="COMPOSICAO",$A489="INSUMO",$A489&lt;&gt;""),$A489&lt;&gt;"")</formula>
    </cfRule>
  </conditionalFormatting>
  <conditionalFormatting sqref="F489">
    <cfRule type="expression" dxfId="834" priority="1170" stopIfTrue="1">
      <formula>AND($A489&lt;&gt;"COMPOSICAO",$A489&lt;&gt;"INSUMO",$A489&lt;&gt;"")</formula>
    </cfRule>
    <cfRule type="expression" dxfId="833" priority="1171" stopIfTrue="1">
      <formula>AND(OR($A489="COMPOSICAO",$A489="INSUMO",$A489&lt;&gt;""),$A489&lt;&gt;"")</formula>
    </cfRule>
  </conditionalFormatting>
  <conditionalFormatting sqref="F489">
    <cfRule type="expression" dxfId="832" priority="1168" stopIfTrue="1">
      <formula>AND($A489&lt;&gt;"COMPOSICAO",$A489&lt;&gt;"INSUMO",$A489&lt;&gt;"")</formula>
    </cfRule>
    <cfRule type="expression" dxfId="831" priority="1169" stopIfTrue="1">
      <formula>AND(OR($A489="COMPOSICAO",$A489="INSUMO",$A489&lt;&gt;""),$A489&lt;&gt;"")</formula>
    </cfRule>
  </conditionalFormatting>
  <conditionalFormatting sqref="F489">
    <cfRule type="expression" dxfId="830" priority="1166" stopIfTrue="1">
      <formula>AND($A489&lt;&gt;"COMPOSICAO",$A489&lt;&gt;"INSUMO",$A489&lt;&gt;"")</formula>
    </cfRule>
    <cfRule type="expression" dxfId="829" priority="1167" stopIfTrue="1">
      <formula>AND(OR($A489="COMPOSICAO",$A489="INSUMO",$A489&lt;&gt;""),$A489&lt;&gt;"")</formula>
    </cfRule>
  </conditionalFormatting>
  <conditionalFormatting sqref="F489">
    <cfRule type="expression" dxfId="828" priority="1164" stopIfTrue="1">
      <formula>AND($A489&lt;&gt;"COMPOSICAO",$A489&lt;&gt;"INSUMO",$A489&lt;&gt;"")</formula>
    </cfRule>
    <cfRule type="expression" dxfId="827" priority="1165" stopIfTrue="1">
      <formula>AND(OR($A489="COMPOSICAO",$A489="INSUMO",$A489&lt;&gt;""),$A489&lt;&gt;"")</formula>
    </cfRule>
  </conditionalFormatting>
  <conditionalFormatting sqref="F489">
    <cfRule type="expression" dxfId="826" priority="1162" stopIfTrue="1">
      <formula>AND($A489&lt;&gt;"COMPOSICAO",$A489&lt;&gt;"INSUMO",$A489&lt;&gt;"")</formula>
    </cfRule>
    <cfRule type="expression" dxfId="825" priority="1163" stopIfTrue="1">
      <formula>AND(OR($A489="COMPOSICAO",$A489="INSUMO",$A489&lt;&gt;""),$A489&lt;&gt;"")</formula>
    </cfRule>
  </conditionalFormatting>
  <conditionalFormatting sqref="F489">
    <cfRule type="expression" dxfId="824" priority="1160" stopIfTrue="1">
      <formula>AND($A489&lt;&gt;"COMPOSICAO",$A489&lt;&gt;"INSUMO",$A489&lt;&gt;"")</formula>
    </cfRule>
    <cfRule type="expression" dxfId="823" priority="1161" stopIfTrue="1">
      <formula>AND(OR($A489="COMPOSICAO",$A489="INSUMO",$A489&lt;&gt;""),$A489&lt;&gt;"")</formula>
    </cfRule>
  </conditionalFormatting>
  <conditionalFormatting sqref="F484">
    <cfRule type="expression" dxfId="822" priority="1158" stopIfTrue="1">
      <formula>AND($A484&lt;&gt;"COMPOSICAO",$A484&lt;&gt;"INSUMO",$A484&lt;&gt;"")</formula>
    </cfRule>
    <cfRule type="expression" dxfId="821" priority="1159" stopIfTrue="1">
      <formula>AND(OR($A484="COMPOSICAO",$A484="INSUMO",$A484&lt;&gt;""),$A484&lt;&gt;"")</formula>
    </cfRule>
  </conditionalFormatting>
  <conditionalFormatting sqref="F484">
    <cfRule type="expression" dxfId="820" priority="1156" stopIfTrue="1">
      <formula>AND($A484&lt;&gt;"COMPOSICAO",$A484&lt;&gt;"INSUMO",$A484&lt;&gt;"")</formula>
    </cfRule>
    <cfRule type="expression" dxfId="819" priority="1157" stopIfTrue="1">
      <formula>AND(OR($A484="COMPOSICAO",$A484="INSUMO",$A484&lt;&gt;""),$A484&lt;&gt;"")</formula>
    </cfRule>
  </conditionalFormatting>
  <conditionalFormatting sqref="F484">
    <cfRule type="expression" dxfId="818" priority="1154" stopIfTrue="1">
      <formula>AND($A484&lt;&gt;"COMPOSICAO",$A484&lt;&gt;"INSUMO",$A484&lt;&gt;"")</formula>
    </cfRule>
    <cfRule type="expression" dxfId="817" priority="1155" stopIfTrue="1">
      <formula>AND(OR($A484="COMPOSICAO",$A484="INSUMO",$A484&lt;&gt;""),$A484&lt;&gt;"")</formula>
    </cfRule>
  </conditionalFormatting>
  <conditionalFormatting sqref="F484">
    <cfRule type="expression" dxfId="816" priority="1152" stopIfTrue="1">
      <formula>AND($A484&lt;&gt;"COMPOSICAO",$A484&lt;&gt;"INSUMO",$A484&lt;&gt;"")</formula>
    </cfRule>
    <cfRule type="expression" dxfId="815" priority="1153" stopIfTrue="1">
      <formula>AND(OR($A484="COMPOSICAO",$A484="INSUMO",$A484&lt;&gt;""),$A484&lt;&gt;"")</formula>
    </cfRule>
  </conditionalFormatting>
  <conditionalFormatting sqref="F484">
    <cfRule type="expression" dxfId="814" priority="1150" stopIfTrue="1">
      <formula>AND($A484&lt;&gt;"COMPOSICAO",$A484&lt;&gt;"INSUMO",$A484&lt;&gt;"")</formula>
    </cfRule>
    <cfRule type="expression" dxfId="813" priority="1151" stopIfTrue="1">
      <formula>AND(OR($A484="COMPOSICAO",$A484="INSUMO",$A484&lt;&gt;""),$A484&lt;&gt;"")</formula>
    </cfRule>
  </conditionalFormatting>
  <conditionalFormatting sqref="F484">
    <cfRule type="expression" dxfId="812" priority="1148" stopIfTrue="1">
      <formula>AND($A484&lt;&gt;"COMPOSICAO",$A484&lt;&gt;"INSUMO",$A484&lt;&gt;"")</formula>
    </cfRule>
    <cfRule type="expression" dxfId="811" priority="1149" stopIfTrue="1">
      <formula>AND(OR($A484="COMPOSICAO",$A484="INSUMO",$A484&lt;&gt;""),$A484&lt;&gt;"")</formula>
    </cfRule>
  </conditionalFormatting>
  <conditionalFormatting sqref="F484">
    <cfRule type="expression" dxfId="810" priority="1146" stopIfTrue="1">
      <formula>AND($A484&lt;&gt;"COMPOSICAO",$A484&lt;&gt;"INSUMO",$A484&lt;&gt;"")</formula>
    </cfRule>
    <cfRule type="expression" dxfId="809" priority="1147" stopIfTrue="1">
      <formula>AND(OR($A484="COMPOSICAO",$A484="INSUMO",$A484&lt;&gt;""),$A484&lt;&gt;"")</formula>
    </cfRule>
  </conditionalFormatting>
  <conditionalFormatting sqref="F484">
    <cfRule type="expression" dxfId="808" priority="1144" stopIfTrue="1">
      <formula>AND($A484&lt;&gt;"COMPOSICAO",$A484&lt;&gt;"INSUMO",$A484&lt;&gt;"")</formula>
    </cfRule>
    <cfRule type="expression" dxfId="807" priority="1145" stopIfTrue="1">
      <formula>AND(OR($A484="COMPOSICAO",$A484="INSUMO",$A484&lt;&gt;""),$A484&lt;&gt;"")</formula>
    </cfRule>
  </conditionalFormatting>
  <conditionalFormatting sqref="F484">
    <cfRule type="expression" dxfId="806" priority="1142" stopIfTrue="1">
      <formula>AND($A484&lt;&gt;"COMPOSICAO",$A484&lt;&gt;"INSUMO",$A484&lt;&gt;"")</formula>
    </cfRule>
    <cfRule type="expression" dxfId="805" priority="1143" stopIfTrue="1">
      <formula>AND(OR($A484="COMPOSICAO",$A484="INSUMO",$A484&lt;&gt;""),$A484&lt;&gt;"")</formula>
    </cfRule>
  </conditionalFormatting>
  <conditionalFormatting sqref="F484">
    <cfRule type="expression" dxfId="804" priority="1140" stopIfTrue="1">
      <formula>AND($A484&lt;&gt;"COMPOSICAO",$A484&lt;&gt;"INSUMO",$A484&lt;&gt;"")</formula>
    </cfRule>
    <cfRule type="expression" dxfId="803" priority="1141" stopIfTrue="1">
      <formula>AND(OR($A484="COMPOSICAO",$A484="INSUMO",$A484&lt;&gt;""),$A484&lt;&gt;"")</formula>
    </cfRule>
  </conditionalFormatting>
  <conditionalFormatting sqref="F484">
    <cfRule type="expression" dxfId="802" priority="1138" stopIfTrue="1">
      <formula>AND($A484&lt;&gt;"COMPOSICAO",$A484&lt;&gt;"INSUMO",$A484&lt;&gt;"")</formula>
    </cfRule>
    <cfRule type="expression" dxfId="801" priority="1139" stopIfTrue="1">
      <formula>AND(OR($A484="COMPOSICAO",$A484="INSUMO",$A484&lt;&gt;""),$A484&lt;&gt;"")</formula>
    </cfRule>
  </conditionalFormatting>
  <conditionalFormatting sqref="F484">
    <cfRule type="expression" dxfId="800" priority="1136" stopIfTrue="1">
      <formula>AND($A484&lt;&gt;"COMPOSICAO",$A484&lt;&gt;"INSUMO",$A484&lt;&gt;"")</formula>
    </cfRule>
    <cfRule type="expression" dxfId="799" priority="1137" stopIfTrue="1">
      <formula>AND(OR($A484="COMPOSICAO",$A484="INSUMO",$A484&lt;&gt;""),$A484&lt;&gt;"")</formula>
    </cfRule>
  </conditionalFormatting>
  <conditionalFormatting sqref="F484">
    <cfRule type="expression" dxfId="798" priority="1134" stopIfTrue="1">
      <formula>AND($A484&lt;&gt;"COMPOSICAO",$A484&lt;&gt;"INSUMO",$A484&lt;&gt;"")</formula>
    </cfRule>
    <cfRule type="expression" dxfId="797" priority="1135" stopIfTrue="1">
      <formula>AND(OR($A484="COMPOSICAO",$A484="INSUMO",$A484&lt;&gt;""),$A484&lt;&gt;"")</formula>
    </cfRule>
  </conditionalFormatting>
  <conditionalFormatting sqref="F484">
    <cfRule type="expression" dxfId="796" priority="1132" stopIfTrue="1">
      <formula>AND($A484&lt;&gt;"COMPOSICAO",$A484&lt;&gt;"INSUMO",$A484&lt;&gt;"")</formula>
    </cfRule>
    <cfRule type="expression" dxfId="795" priority="1133" stopIfTrue="1">
      <formula>AND(OR($A484="COMPOSICAO",$A484="INSUMO",$A484&lt;&gt;""),$A484&lt;&gt;"")</formula>
    </cfRule>
  </conditionalFormatting>
  <conditionalFormatting sqref="F484">
    <cfRule type="expression" dxfId="794" priority="1130" stopIfTrue="1">
      <formula>AND($A484&lt;&gt;"COMPOSICAO",$A484&lt;&gt;"INSUMO",$A484&lt;&gt;"")</formula>
    </cfRule>
    <cfRule type="expression" dxfId="793" priority="1131" stopIfTrue="1">
      <formula>AND(OR($A484="COMPOSICAO",$A484="INSUMO",$A484&lt;&gt;""),$A484&lt;&gt;"")</formula>
    </cfRule>
  </conditionalFormatting>
  <conditionalFormatting sqref="F484">
    <cfRule type="expression" dxfId="792" priority="1128" stopIfTrue="1">
      <formula>AND($A484&lt;&gt;"COMPOSICAO",$A484&lt;&gt;"INSUMO",$A484&lt;&gt;"")</formula>
    </cfRule>
    <cfRule type="expression" dxfId="791" priority="1129" stopIfTrue="1">
      <formula>AND(OR($A484="COMPOSICAO",$A484="INSUMO",$A484&lt;&gt;""),$A484&lt;&gt;"")</formula>
    </cfRule>
  </conditionalFormatting>
  <conditionalFormatting sqref="F484">
    <cfRule type="expression" dxfId="790" priority="1126" stopIfTrue="1">
      <formula>AND($A484&lt;&gt;"COMPOSICAO",$A484&lt;&gt;"INSUMO",$A484&lt;&gt;"")</formula>
    </cfRule>
    <cfRule type="expression" dxfId="789" priority="1127" stopIfTrue="1">
      <formula>AND(OR($A484="COMPOSICAO",$A484="INSUMO",$A484&lt;&gt;""),$A484&lt;&gt;"")</formula>
    </cfRule>
  </conditionalFormatting>
  <conditionalFormatting sqref="F484">
    <cfRule type="expression" dxfId="788" priority="1124" stopIfTrue="1">
      <formula>AND($A484&lt;&gt;"COMPOSICAO",$A484&lt;&gt;"INSUMO",$A484&lt;&gt;"")</formula>
    </cfRule>
    <cfRule type="expression" dxfId="787" priority="1125" stopIfTrue="1">
      <formula>AND(OR($A484="COMPOSICAO",$A484="INSUMO",$A484&lt;&gt;""),$A484&lt;&gt;"")</formula>
    </cfRule>
  </conditionalFormatting>
  <conditionalFormatting sqref="F484">
    <cfRule type="expression" dxfId="786" priority="1122" stopIfTrue="1">
      <formula>AND($A484&lt;&gt;"COMPOSICAO",$A484&lt;&gt;"INSUMO",$A484&lt;&gt;"")</formula>
    </cfRule>
    <cfRule type="expression" dxfId="785" priority="1123" stopIfTrue="1">
      <formula>AND(OR($A484="COMPOSICAO",$A484="INSUMO",$A484&lt;&gt;""),$A484&lt;&gt;"")</formula>
    </cfRule>
  </conditionalFormatting>
  <conditionalFormatting sqref="F484">
    <cfRule type="expression" dxfId="784" priority="1120" stopIfTrue="1">
      <formula>AND($A484&lt;&gt;"COMPOSICAO",$A484&lt;&gt;"INSUMO",$A484&lt;&gt;"")</formula>
    </cfRule>
    <cfRule type="expression" dxfId="783" priority="1121" stopIfTrue="1">
      <formula>AND(OR($A484="COMPOSICAO",$A484="INSUMO",$A484&lt;&gt;""),$A484&lt;&gt;"")</formula>
    </cfRule>
  </conditionalFormatting>
  <conditionalFormatting sqref="F485">
    <cfRule type="expression" dxfId="782" priority="1118" stopIfTrue="1">
      <formula>AND($A485&lt;&gt;"COMPOSICAO",$A485&lt;&gt;"INSUMO",$A485&lt;&gt;"")</formula>
    </cfRule>
    <cfRule type="expression" dxfId="781" priority="1119" stopIfTrue="1">
      <formula>AND(OR($A485="COMPOSICAO",$A485="INSUMO",$A485&lt;&gt;""),$A485&lt;&gt;"")</formula>
    </cfRule>
  </conditionalFormatting>
  <conditionalFormatting sqref="F485">
    <cfRule type="expression" dxfId="780" priority="1116" stopIfTrue="1">
      <formula>AND($A485&lt;&gt;"COMPOSICAO",$A485&lt;&gt;"INSUMO",$A485&lt;&gt;"")</formula>
    </cfRule>
    <cfRule type="expression" dxfId="779" priority="1117" stopIfTrue="1">
      <formula>AND(OR($A485="COMPOSICAO",$A485="INSUMO",$A485&lt;&gt;""),$A485&lt;&gt;"")</formula>
    </cfRule>
  </conditionalFormatting>
  <conditionalFormatting sqref="F485">
    <cfRule type="expression" dxfId="778" priority="1114" stopIfTrue="1">
      <formula>AND($A485&lt;&gt;"COMPOSICAO",$A485&lt;&gt;"INSUMO",$A485&lt;&gt;"")</formula>
    </cfRule>
    <cfRule type="expression" dxfId="777" priority="1115" stopIfTrue="1">
      <formula>AND(OR($A485="COMPOSICAO",$A485="INSUMO",$A485&lt;&gt;""),$A485&lt;&gt;"")</formula>
    </cfRule>
  </conditionalFormatting>
  <conditionalFormatting sqref="F485">
    <cfRule type="expression" dxfId="776" priority="1112" stopIfTrue="1">
      <formula>AND($A485&lt;&gt;"COMPOSICAO",$A485&lt;&gt;"INSUMO",$A485&lt;&gt;"")</formula>
    </cfRule>
    <cfRule type="expression" dxfId="775" priority="1113" stopIfTrue="1">
      <formula>AND(OR($A485="COMPOSICAO",$A485="INSUMO",$A485&lt;&gt;""),$A485&lt;&gt;"")</formula>
    </cfRule>
  </conditionalFormatting>
  <conditionalFormatting sqref="F485">
    <cfRule type="expression" dxfId="774" priority="1110" stopIfTrue="1">
      <formula>AND($A485&lt;&gt;"COMPOSICAO",$A485&lt;&gt;"INSUMO",$A485&lt;&gt;"")</formula>
    </cfRule>
    <cfRule type="expression" dxfId="773" priority="1111" stopIfTrue="1">
      <formula>AND(OR($A485="COMPOSICAO",$A485="INSUMO",$A485&lt;&gt;""),$A485&lt;&gt;"")</formula>
    </cfRule>
  </conditionalFormatting>
  <conditionalFormatting sqref="F485">
    <cfRule type="expression" dxfId="772" priority="1108" stopIfTrue="1">
      <formula>AND($A485&lt;&gt;"COMPOSICAO",$A485&lt;&gt;"INSUMO",$A485&lt;&gt;"")</formula>
    </cfRule>
    <cfRule type="expression" dxfId="771" priority="1109" stopIfTrue="1">
      <formula>AND(OR($A485="COMPOSICAO",$A485="INSUMO",$A485&lt;&gt;""),$A485&lt;&gt;"")</formula>
    </cfRule>
  </conditionalFormatting>
  <conditionalFormatting sqref="F485">
    <cfRule type="expression" dxfId="770" priority="1106" stopIfTrue="1">
      <formula>AND($A485&lt;&gt;"COMPOSICAO",$A485&lt;&gt;"INSUMO",$A485&lt;&gt;"")</formula>
    </cfRule>
    <cfRule type="expression" dxfId="769" priority="1107" stopIfTrue="1">
      <formula>AND(OR($A485="COMPOSICAO",$A485="INSUMO",$A485&lt;&gt;""),$A485&lt;&gt;"")</formula>
    </cfRule>
  </conditionalFormatting>
  <conditionalFormatting sqref="F485">
    <cfRule type="expression" dxfId="768" priority="1104" stopIfTrue="1">
      <formula>AND($A485&lt;&gt;"COMPOSICAO",$A485&lt;&gt;"INSUMO",$A485&lt;&gt;"")</formula>
    </cfRule>
    <cfRule type="expression" dxfId="767" priority="1105" stopIfTrue="1">
      <formula>AND(OR($A485="COMPOSICAO",$A485="INSUMO",$A485&lt;&gt;""),$A485&lt;&gt;"")</formula>
    </cfRule>
  </conditionalFormatting>
  <conditionalFormatting sqref="F485">
    <cfRule type="expression" dxfId="766" priority="1102" stopIfTrue="1">
      <formula>AND($A485&lt;&gt;"COMPOSICAO",$A485&lt;&gt;"INSUMO",$A485&lt;&gt;"")</formula>
    </cfRule>
    <cfRule type="expression" dxfId="765" priority="1103" stopIfTrue="1">
      <formula>AND(OR($A485="COMPOSICAO",$A485="INSUMO",$A485&lt;&gt;""),$A485&lt;&gt;"")</formula>
    </cfRule>
  </conditionalFormatting>
  <conditionalFormatting sqref="F485">
    <cfRule type="expression" dxfId="764" priority="1100" stopIfTrue="1">
      <formula>AND($A485&lt;&gt;"COMPOSICAO",$A485&lt;&gt;"INSUMO",$A485&lt;&gt;"")</formula>
    </cfRule>
    <cfRule type="expression" dxfId="763" priority="1101" stopIfTrue="1">
      <formula>AND(OR($A485="COMPOSICAO",$A485="INSUMO",$A485&lt;&gt;""),$A485&lt;&gt;"")</formula>
    </cfRule>
  </conditionalFormatting>
  <conditionalFormatting sqref="F485">
    <cfRule type="expression" dxfId="762" priority="1098" stopIfTrue="1">
      <formula>AND($A485&lt;&gt;"COMPOSICAO",$A485&lt;&gt;"INSUMO",$A485&lt;&gt;"")</formula>
    </cfRule>
    <cfRule type="expression" dxfId="761" priority="1099" stopIfTrue="1">
      <formula>AND(OR($A485="COMPOSICAO",$A485="INSUMO",$A485&lt;&gt;""),$A485&lt;&gt;"")</formula>
    </cfRule>
  </conditionalFormatting>
  <conditionalFormatting sqref="F485">
    <cfRule type="expression" dxfId="760" priority="1096" stopIfTrue="1">
      <formula>AND($A485&lt;&gt;"COMPOSICAO",$A485&lt;&gt;"INSUMO",$A485&lt;&gt;"")</formula>
    </cfRule>
    <cfRule type="expression" dxfId="759" priority="1097" stopIfTrue="1">
      <formula>AND(OR($A485="COMPOSICAO",$A485="INSUMO",$A485&lt;&gt;""),$A485&lt;&gt;"")</formula>
    </cfRule>
  </conditionalFormatting>
  <conditionalFormatting sqref="F485">
    <cfRule type="expression" dxfId="758" priority="1094" stopIfTrue="1">
      <formula>AND($A485&lt;&gt;"COMPOSICAO",$A485&lt;&gt;"INSUMO",$A485&lt;&gt;"")</formula>
    </cfRule>
    <cfRule type="expression" dxfId="757" priority="1095" stopIfTrue="1">
      <formula>AND(OR($A485="COMPOSICAO",$A485="INSUMO",$A485&lt;&gt;""),$A485&lt;&gt;"")</formula>
    </cfRule>
  </conditionalFormatting>
  <conditionalFormatting sqref="F485">
    <cfRule type="expression" dxfId="756" priority="1092" stopIfTrue="1">
      <formula>AND($A485&lt;&gt;"COMPOSICAO",$A485&lt;&gt;"INSUMO",$A485&lt;&gt;"")</formula>
    </cfRule>
    <cfRule type="expression" dxfId="755" priority="1093" stopIfTrue="1">
      <formula>AND(OR($A485="COMPOSICAO",$A485="INSUMO",$A485&lt;&gt;""),$A485&lt;&gt;"")</formula>
    </cfRule>
  </conditionalFormatting>
  <conditionalFormatting sqref="F485">
    <cfRule type="expression" dxfId="754" priority="1090" stopIfTrue="1">
      <formula>AND($A485&lt;&gt;"COMPOSICAO",$A485&lt;&gt;"INSUMO",$A485&lt;&gt;"")</formula>
    </cfRule>
    <cfRule type="expression" dxfId="753" priority="1091" stopIfTrue="1">
      <formula>AND(OR($A485="COMPOSICAO",$A485="INSUMO",$A485&lt;&gt;""),$A485&lt;&gt;"")</formula>
    </cfRule>
  </conditionalFormatting>
  <conditionalFormatting sqref="F485">
    <cfRule type="expression" dxfId="752" priority="1088" stopIfTrue="1">
      <formula>AND($A485&lt;&gt;"COMPOSICAO",$A485&lt;&gt;"INSUMO",$A485&lt;&gt;"")</formula>
    </cfRule>
    <cfRule type="expression" dxfId="751" priority="1089" stopIfTrue="1">
      <formula>AND(OR($A485="COMPOSICAO",$A485="INSUMO",$A485&lt;&gt;""),$A485&lt;&gt;"")</formula>
    </cfRule>
  </conditionalFormatting>
  <conditionalFormatting sqref="F485">
    <cfRule type="expression" dxfId="750" priority="1086" stopIfTrue="1">
      <formula>AND($A485&lt;&gt;"COMPOSICAO",$A485&lt;&gt;"INSUMO",$A485&lt;&gt;"")</formula>
    </cfRule>
    <cfRule type="expression" dxfId="749" priority="1087" stopIfTrue="1">
      <formula>AND(OR($A485="COMPOSICAO",$A485="INSUMO",$A485&lt;&gt;""),$A485&lt;&gt;"")</formula>
    </cfRule>
  </conditionalFormatting>
  <conditionalFormatting sqref="F485">
    <cfRule type="expression" dxfId="748" priority="1084" stopIfTrue="1">
      <formula>AND($A485&lt;&gt;"COMPOSICAO",$A485&lt;&gt;"INSUMO",$A485&lt;&gt;"")</formula>
    </cfRule>
    <cfRule type="expression" dxfId="747" priority="1085" stopIfTrue="1">
      <formula>AND(OR($A485="COMPOSICAO",$A485="INSUMO",$A485&lt;&gt;""),$A485&lt;&gt;"")</formula>
    </cfRule>
  </conditionalFormatting>
  <conditionalFormatting sqref="F485">
    <cfRule type="expression" dxfId="746" priority="1082" stopIfTrue="1">
      <formula>AND($A485&lt;&gt;"COMPOSICAO",$A485&lt;&gt;"INSUMO",$A485&lt;&gt;"")</formula>
    </cfRule>
    <cfRule type="expression" dxfId="745" priority="1083" stopIfTrue="1">
      <formula>AND(OR($A485="COMPOSICAO",$A485="INSUMO",$A485&lt;&gt;""),$A485&lt;&gt;"")</formula>
    </cfRule>
  </conditionalFormatting>
  <conditionalFormatting sqref="F485">
    <cfRule type="expression" dxfId="744" priority="1080" stopIfTrue="1">
      <formula>AND($A485&lt;&gt;"COMPOSICAO",$A485&lt;&gt;"INSUMO",$A485&lt;&gt;"")</formula>
    </cfRule>
    <cfRule type="expression" dxfId="743" priority="1081" stopIfTrue="1">
      <formula>AND(OR($A485="COMPOSICAO",$A485="INSUMO",$A485&lt;&gt;""),$A485&lt;&gt;"")</formula>
    </cfRule>
  </conditionalFormatting>
  <conditionalFormatting sqref="F486">
    <cfRule type="expression" dxfId="742" priority="1078" stopIfTrue="1">
      <formula>AND($A486&lt;&gt;"COMPOSICAO",$A486&lt;&gt;"INSUMO",$A486&lt;&gt;"")</formula>
    </cfRule>
    <cfRule type="expression" dxfId="741" priority="1079" stopIfTrue="1">
      <formula>AND(OR($A486="COMPOSICAO",$A486="INSUMO",$A486&lt;&gt;""),$A486&lt;&gt;"")</formula>
    </cfRule>
  </conditionalFormatting>
  <conditionalFormatting sqref="F486">
    <cfRule type="expression" dxfId="740" priority="1076" stopIfTrue="1">
      <formula>AND($A486&lt;&gt;"COMPOSICAO",$A486&lt;&gt;"INSUMO",$A486&lt;&gt;"")</formula>
    </cfRule>
    <cfRule type="expression" dxfId="739" priority="1077" stopIfTrue="1">
      <formula>AND(OR($A486="COMPOSICAO",$A486="INSUMO",$A486&lt;&gt;""),$A486&lt;&gt;"")</formula>
    </cfRule>
  </conditionalFormatting>
  <conditionalFormatting sqref="F486">
    <cfRule type="expression" dxfId="738" priority="1074" stopIfTrue="1">
      <formula>AND($A486&lt;&gt;"COMPOSICAO",$A486&lt;&gt;"INSUMO",$A486&lt;&gt;"")</formula>
    </cfRule>
    <cfRule type="expression" dxfId="737" priority="1075" stopIfTrue="1">
      <formula>AND(OR($A486="COMPOSICAO",$A486="INSUMO",$A486&lt;&gt;""),$A486&lt;&gt;"")</formula>
    </cfRule>
  </conditionalFormatting>
  <conditionalFormatting sqref="F486">
    <cfRule type="expression" dxfId="736" priority="1072" stopIfTrue="1">
      <formula>AND($A486&lt;&gt;"COMPOSICAO",$A486&lt;&gt;"INSUMO",$A486&lt;&gt;"")</formula>
    </cfRule>
    <cfRule type="expression" dxfId="735" priority="1073" stopIfTrue="1">
      <formula>AND(OR($A486="COMPOSICAO",$A486="INSUMO",$A486&lt;&gt;""),$A486&lt;&gt;"")</formula>
    </cfRule>
  </conditionalFormatting>
  <conditionalFormatting sqref="F486">
    <cfRule type="expression" dxfId="734" priority="1070" stopIfTrue="1">
      <formula>AND($A486&lt;&gt;"COMPOSICAO",$A486&lt;&gt;"INSUMO",$A486&lt;&gt;"")</formula>
    </cfRule>
    <cfRule type="expression" dxfId="733" priority="1071" stopIfTrue="1">
      <formula>AND(OR($A486="COMPOSICAO",$A486="INSUMO",$A486&lt;&gt;""),$A486&lt;&gt;"")</formula>
    </cfRule>
  </conditionalFormatting>
  <conditionalFormatting sqref="F486">
    <cfRule type="expression" dxfId="732" priority="1068" stopIfTrue="1">
      <formula>AND($A486&lt;&gt;"COMPOSICAO",$A486&lt;&gt;"INSUMO",$A486&lt;&gt;"")</formula>
    </cfRule>
    <cfRule type="expression" dxfId="731" priority="1069" stopIfTrue="1">
      <formula>AND(OR($A486="COMPOSICAO",$A486="INSUMO",$A486&lt;&gt;""),$A486&lt;&gt;"")</formula>
    </cfRule>
  </conditionalFormatting>
  <conditionalFormatting sqref="F486">
    <cfRule type="expression" dxfId="730" priority="1066" stopIfTrue="1">
      <formula>AND($A486&lt;&gt;"COMPOSICAO",$A486&lt;&gt;"INSUMO",$A486&lt;&gt;"")</formula>
    </cfRule>
    <cfRule type="expression" dxfId="729" priority="1067" stopIfTrue="1">
      <formula>AND(OR($A486="COMPOSICAO",$A486="INSUMO",$A486&lt;&gt;""),$A486&lt;&gt;"")</formula>
    </cfRule>
  </conditionalFormatting>
  <conditionalFormatting sqref="F486">
    <cfRule type="expression" dxfId="728" priority="1064" stopIfTrue="1">
      <formula>AND($A486&lt;&gt;"COMPOSICAO",$A486&lt;&gt;"INSUMO",$A486&lt;&gt;"")</formula>
    </cfRule>
    <cfRule type="expression" dxfId="727" priority="1065" stopIfTrue="1">
      <formula>AND(OR($A486="COMPOSICAO",$A486="INSUMO",$A486&lt;&gt;""),$A486&lt;&gt;"")</formula>
    </cfRule>
  </conditionalFormatting>
  <conditionalFormatting sqref="F486">
    <cfRule type="expression" dxfId="726" priority="1062" stopIfTrue="1">
      <formula>AND($A486&lt;&gt;"COMPOSICAO",$A486&lt;&gt;"INSUMO",$A486&lt;&gt;"")</formula>
    </cfRule>
    <cfRule type="expression" dxfId="725" priority="1063" stopIfTrue="1">
      <formula>AND(OR($A486="COMPOSICAO",$A486="INSUMO",$A486&lt;&gt;""),$A486&lt;&gt;"")</formula>
    </cfRule>
  </conditionalFormatting>
  <conditionalFormatting sqref="F486">
    <cfRule type="expression" dxfId="724" priority="1060" stopIfTrue="1">
      <formula>AND($A486&lt;&gt;"COMPOSICAO",$A486&lt;&gt;"INSUMO",$A486&lt;&gt;"")</formula>
    </cfRule>
    <cfRule type="expression" dxfId="723" priority="1061" stopIfTrue="1">
      <formula>AND(OR($A486="COMPOSICAO",$A486="INSUMO",$A486&lt;&gt;""),$A486&lt;&gt;"")</formula>
    </cfRule>
  </conditionalFormatting>
  <conditionalFormatting sqref="F486">
    <cfRule type="expression" dxfId="722" priority="1058" stopIfTrue="1">
      <formula>AND($A486&lt;&gt;"COMPOSICAO",$A486&lt;&gt;"INSUMO",$A486&lt;&gt;"")</formula>
    </cfRule>
    <cfRule type="expression" dxfId="721" priority="1059" stopIfTrue="1">
      <formula>AND(OR($A486="COMPOSICAO",$A486="INSUMO",$A486&lt;&gt;""),$A486&lt;&gt;"")</formula>
    </cfRule>
  </conditionalFormatting>
  <conditionalFormatting sqref="F486">
    <cfRule type="expression" dxfId="720" priority="1056" stopIfTrue="1">
      <formula>AND($A486&lt;&gt;"COMPOSICAO",$A486&lt;&gt;"INSUMO",$A486&lt;&gt;"")</formula>
    </cfRule>
    <cfRule type="expression" dxfId="719" priority="1057" stopIfTrue="1">
      <formula>AND(OR($A486="COMPOSICAO",$A486="INSUMO",$A486&lt;&gt;""),$A486&lt;&gt;"")</formula>
    </cfRule>
  </conditionalFormatting>
  <conditionalFormatting sqref="F486">
    <cfRule type="expression" dxfId="718" priority="1054" stopIfTrue="1">
      <formula>AND($A486&lt;&gt;"COMPOSICAO",$A486&lt;&gt;"INSUMO",$A486&lt;&gt;"")</formula>
    </cfRule>
    <cfRule type="expression" dxfId="717" priority="1055" stopIfTrue="1">
      <formula>AND(OR($A486="COMPOSICAO",$A486="INSUMO",$A486&lt;&gt;""),$A486&lt;&gt;"")</formula>
    </cfRule>
  </conditionalFormatting>
  <conditionalFormatting sqref="F486">
    <cfRule type="expression" dxfId="716" priority="1052" stopIfTrue="1">
      <formula>AND($A486&lt;&gt;"COMPOSICAO",$A486&lt;&gt;"INSUMO",$A486&lt;&gt;"")</formula>
    </cfRule>
    <cfRule type="expression" dxfId="715" priority="1053" stopIfTrue="1">
      <formula>AND(OR($A486="COMPOSICAO",$A486="INSUMO",$A486&lt;&gt;""),$A486&lt;&gt;"")</formula>
    </cfRule>
  </conditionalFormatting>
  <conditionalFormatting sqref="F486">
    <cfRule type="expression" dxfId="714" priority="1050" stopIfTrue="1">
      <formula>AND($A486&lt;&gt;"COMPOSICAO",$A486&lt;&gt;"INSUMO",$A486&lt;&gt;"")</formula>
    </cfRule>
    <cfRule type="expression" dxfId="713" priority="1051" stopIfTrue="1">
      <formula>AND(OR($A486="COMPOSICAO",$A486="INSUMO",$A486&lt;&gt;""),$A486&lt;&gt;"")</formula>
    </cfRule>
  </conditionalFormatting>
  <conditionalFormatting sqref="F486">
    <cfRule type="expression" dxfId="712" priority="1048" stopIfTrue="1">
      <formula>AND($A486&lt;&gt;"COMPOSICAO",$A486&lt;&gt;"INSUMO",$A486&lt;&gt;"")</formula>
    </cfRule>
    <cfRule type="expression" dxfId="711" priority="1049" stopIfTrue="1">
      <formula>AND(OR($A486="COMPOSICAO",$A486="INSUMO",$A486&lt;&gt;""),$A486&lt;&gt;"")</formula>
    </cfRule>
  </conditionalFormatting>
  <conditionalFormatting sqref="F486">
    <cfRule type="expression" dxfId="710" priority="1046" stopIfTrue="1">
      <formula>AND($A486&lt;&gt;"COMPOSICAO",$A486&lt;&gt;"INSUMO",$A486&lt;&gt;"")</formula>
    </cfRule>
    <cfRule type="expression" dxfId="709" priority="1047" stopIfTrue="1">
      <formula>AND(OR($A486="COMPOSICAO",$A486="INSUMO",$A486&lt;&gt;""),$A486&lt;&gt;"")</formula>
    </cfRule>
  </conditionalFormatting>
  <conditionalFormatting sqref="F486">
    <cfRule type="expression" dxfId="708" priority="1044" stopIfTrue="1">
      <formula>AND($A486&lt;&gt;"COMPOSICAO",$A486&lt;&gt;"INSUMO",$A486&lt;&gt;"")</formula>
    </cfRule>
    <cfRule type="expression" dxfId="707" priority="1045" stopIfTrue="1">
      <formula>AND(OR($A486="COMPOSICAO",$A486="INSUMO",$A486&lt;&gt;""),$A486&lt;&gt;"")</formula>
    </cfRule>
  </conditionalFormatting>
  <conditionalFormatting sqref="F486">
    <cfRule type="expression" dxfId="706" priority="1042" stopIfTrue="1">
      <formula>AND($A486&lt;&gt;"COMPOSICAO",$A486&lt;&gt;"INSUMO",$A486&lt;&gt;"")</formula>
    </cfRule>
    <cfRule type="expression" dxfId="705" priority="1043" stopIfTrue="1">
      <formula>AND(OR($A486="COMPOSICAO",$A486="INSUMO",$A486&lt;&gt;""),$A486&lt;&gt;"")</formula>
    </cfRule>
  </conditionalFormatting>
  <conditionalFormatting sqref="F486">
    <cfRule type="expression" dxfId="704" priority="1040" stopIfTrue="1">
      <formula>AND($A486&lt;&gt;"COMPOSICAO",$A486&lt;&gt;"INSUMO",$A486&lt;&gt;"")</formula>
    </cfRule>
    <cfRule type="expression" dxfId="703" priority="1041" stopIfTrue="1">
      <formula>AND(OR($A486="COMPOSICAO",$A486="INSUMO",$A486&lt;&gt;""),$A486&lt;&gt;"")</formula>
    </cfRule>
  </conditionalFormatting>
  <conditionalFormatting sqref="F487">
    <cfRule type="expression" dxfId="702" priority="1038" stopIfTrue="1">
      <formula>AND($A487&lt;&gt;"COMPOSICAO",$A487&lt;&gt;"INSUMO",$A487&lt;&gt;"")</formula>
    </cfRule>
    <cfRule type="expression" dxfId="701" priority="1039" stopIfTrue="1">
      <formula>AND(OR($A487="COMPOSICAO",$A487="INSUMO",$A487&lt;&gt;""),$A487&lt;&gt;"")</formula>
    </cfRule>
  </conditionalFormatting>
  <conditionalFormatting sqref="F487">
    <cfRule type="expression" dxfId="700" priority="1036" stopIfTrue="1">
      <formula>AND($A487&lt;&gt;"COMPOSICAO",$A487&lt;&gt;"INSUMO",$A487&lt;&gt;"")</formula>
    </cfRule>
    <cfRule type="expression" dxfId="699" priority="1037" stopIfTrue="1">
      <formula>AND(OR($A487="COMPOSICAO",$A487="INSUMO",$A487&lt;&gt;""),$A487&lt;&gt;"")</formula>
    </cfRule>
  </conditionalFormatting>
  <conditionalFormatting sqref="F487">
    <cfRule type="expression" dxfId="698" priority="1034" stopIfTrue="1">
      <formula>AND($A487&lt;&gt;"COMPOSICAO",$A487&lt;&gt;"INSUMO",$A487&lt;&gt;"")</formula>
    </cfRule>
    <cfRule type="expression" dxfId="697" priority="1035" stopIfTrue="1">
      <formula>AND(OR($A487="COMPOSICAO",$A487="INSUMO",$A487&lt;&gt;""),$A487&lt;&gt;"")</formula>
    </cfRule>
  </conditionalFormatting>
  <conditionalFormatting sqref="F487">
    <cfRule type="expression" dxfId="696" priority="1032" stopIfTrue="1">
      <formula>AND($A487&lt;&gt;"COMPOSICAO",$A487&lt;&gt;"INSUMO",$A487&lt;&gt;"")</formula>
    </cfRule>
    <cfRule type="expression" dxfId="695" priority="1033" stopIfTrue="1">
      <formula>AND(OR($A487="COMPOSICAO",$A487="INSUMO",$A487&lt;&gt;""),$A487&lt;&gt;"")</formula>
    </cfRule>
  </conditionalFormatting>
  <conditionalFormatting sqref="F487">
    <cfRule type="expression" dxfId="694" priority="1030" stopIfTrue="1">
      <formula>AND($A487&lt;&gt;"COMPOSICAO",$A487&lt;&gt;"INSUMO",$A487&lt;&gt;"")</formula>
    </cfRule>
    <cfRule type="expression" dxfId="693" priority="1031" stopIfTrue="1">
      <formula>AND(OR($A487="COMPOSICAO",$A487="INSUMO",$A487&lt;&gt;""),$A487&lt;&gt;"")</formula>
    </cfRule>
  </conditionalFormatting>
  <conditionalFormatting sqref="F487">
    <cfRule type="expression" dxfId="692" priority="1028" stopIfTrue="1">
      <formula>AND($A487&lt;&gt;"COMPOSICAO",$A487&lt;&gt;"INSUMO",$A487&lt;&gt;"")</formula>
    </cfRule>
    <cfRule type="expression" dxfId="691" priority="1029" stopIfTrue="1">
      <formula>AND(OR($A487="COMPOSICAO",$A487="INSUMO",$A487&lt;&gt;""),$A487&lt;&gt;"")</formula>
    </cfRule>
  </conditionalFormatting>
  <conditionalFormatting sqref="F487">
    <cfRule type="expression" dxfId="690" priority="1026" stopIfTrue="1">
      <formula>AND($A487&lt;&gt;"COMPOSICAO",$A487&lt;&gt;"INSUMO",$A487&lt;&gt;"")</formula>
    </cfRule>
    <cfRule type="expression" dxfId="689" priority="1027" stopIfTrue="1">
      <formula>AND(OR($A487="COMPOSICAO",$A487="INSUMO",$A487&lt;&gt;""),$A487&lt;&gt;"")</formula>
    </cfRule>
  </conditionalFormatting>
  <conditionalFormatting sqref="F487">
    <cfRule type="expression" dxfId="688" priority="1024" stopIfTrue="1">
      <formula>AND($A487&lt;&gt;"COMPOSICAO",$A487&lt;&gt;"INSUMO",$A487&lt;&gt;"")</formula>
    </cfRule>
    <cfRule type="expression" dxfId="687" priority="1025" stopIfTrue="1">
      <formula>AND(OR($A487="COMPOSICAO",$A487="INSUMO",$A487&lt;&gt;""),$A487&lt;&gt;"")</formula>
    </cfRule>
  </conditionalFormatting>
  <conditionalFormatting sqref="F487">
    <cfRule type="expression" dxfId="686" priority="1022" stopIfTrue="1">
      <formula>AND($A487&lt;&gt;"COMPOSICAO",$A487&lt;&gt;"INSUMO",$A487&lt;&gt;"")</formula>
    </cfRule>
    <cfRule type="expression" dxfId="685" priority="1023" stopIfTrue="1">
      <formula>AND(OR($A487="COMPOSICAO",$A487="INSUMO",$A487&lt;&gt;""),$A487&lt;&gt;"")</formula>
    </cfRule>
  </conditionalFormatting>
  <conditionalFormatting sqref="F487">
    <cfRule type="expression" dxfId="684" priority="1020" stopIfTrue="1">
      <formula>AND($A487&lt;&gt;"COMPOSICAO",$A487&lt;&gt;"INSUMO",$A487&lt;&gt;"")</formula>
    </cfRule>
    <cfRule type="expression" dxfId="683" priority="1021" stopIfTrue="1">
      <formula>AND(OR($A487="COMPOSICAO",$A487="INSUMO",$A487&lt;&gt;""),$A487&lt;&gt;"")</formula>
    </cfRule>
  </conditionalFormatting>
  <conditionalFormatting sqref="F487">
    <cfRule type="expression" dxfId="682" priority="1018" stopIfTrue="1">
      <formula>AND($A487&lt;&gt;"COMPOSICAO",$A487&lt;&gt;"INSUMO",$A487&lt;&gt;"")</formula>
    </cfRule>
    <cfRule type="expression" dxfId="681" priority="1019" stopIfTrue="1">
      <formula>AND(OR($A487="COMPOSICAO",$A487="INSUMO",$A487&lt;&gt;""),$A487&lt;&gt;"")</formula>
    </cfRule>
  </conditionalFormatting>
  <conditionalFormatting sqref="F487">
    <cfRule type="expression" dxfId="680" priority="1016" stopIfTrue="1">
      <formula>AND($A487&lt;&gt;"COMPOSICAO",$A487&lt;&gt;"INSUMO",$A487&lt;&gt;"")</formula>
    </cfRule>
    <cfRule type="expression" dxfId="679" priority="1017" stopIfTrue="1">
      <formula>AND(OR($A487="COMPOSICAO",$A487="INSUMO",$A487&lt;&gt;""),$A487&lt;&gt;"")</formula>
    </cfRule>
  </conditionalFormatting>
  <conditionalFormatting sqref="F487">
    <cfRule type="expression" dxfId="678" priority="1014" stopIfTrue="1">
      <formula>AND($A487&lt;&gt;"COMPOSICAO",$A487&lt;&gt;"INSUMO",$A487&lt;&gt;"")</formula>
    </cfRule>
    <cfRule type="expression" dxfId="677" priority="1015" stopIfTrue="1">
      <formula>AND(OR($A487="COMPOSICAO",$A487="INSUMO",$A487&lt;&gt;""),$A487&lt;&gt;"")</formula>
    </cfRule>
  </conditionalFormatting>
  <conditionalFormatting sqref="F487">
    <cfRule type="expression" dxfId="676" priority="1012" stopIfTrue="1">
      <formula>AND($A487&lt;&gt;"COMPOSICAO",$A487&lt;&gt;"INSUMO",$A487&lt;&gt;"")</formula>
    </cfRule>
    <cfRule type="expression" dxfId="675" priority="1013" stopIfTrue="1">
      <formula>AND(OR($A487="COMPOSICAO",$A487="INSUMO",$A487&lt;&gt;""),$A487&lt;&gt;"")</formula>
    </cfRule>
  </conditionalFormatting>
  <conditionalFormatting sqref="F487">
    <cfRule type="expression" dxfId="674" priority="1010" stopIfTrue="1">
      <formula>AND($A487&lt;&gt;"COMPOSICAO",$A487&lt;&gt;"INSUMO",$A487&lt;&gt;"")</formula>
    </cfRule>
    <cfRule type="expression" dxfId="673" priority="1011" stopIfTrue="1">
      <formula>AND(OR($A487="COMPOSICAO",$A487="INSUMO",$A487&lt;&gt;""),$A487&lt;&gt;"")</formula>
    </cfRule>
  </conditionalFormatting>
  <conditionalFormatting sqref="F487">
    <cfRule type="expression" dxfId="672" priority="1008" stopIfTrue="1">
      <formula>AND($A487&lt;&gt;"COMPOSICAO",$A487&lt;&gt;"INSUMO",$A487&lt;&gt;"")</formula>
    </cfRule>
    <cfRule type="expression" dxfId="671" priority="1009" stopIfTrue="1">
      <formula>AND(OR($A487="COMPOSICAO",$A487="INSUMO",$A487&lt;&gt;""),$A487&lt;&gt;"")</formula>
    </cfRule>
  </conditionalFormatting>
  <conditionalFormatting sqref="F487">
    <cfRule type="expression" dxfId="670" priority="1006" stopIfTrue="1">
      <formula>AND($A487&lt;&gt;"COMPOSICAO",$A487&lt;&gt;"INSUMO",$A487&lt;&gt;"")</formula>
    </cfRule>
    <cfRule type="expression" dxfId="669" priority="1007" stopIfTrue="1">
      <formula>AND(OR($A487="COMPOSICAO",$A487="INSUMO",$A487&lt;&gt;""),$A487&lt;&gt;"")</formula>
    </cfRule>
  </conditionalFormatting>
  <conditionalFormatting sqref="F487">
    <cfRule type="expression" dxfId="668" priority="1004" stopIfTrue="1">
      <formula>AND($A487&lt;&gt;"COMPOSICAO",$A487&lt;&gt;"INSUMO",$A487&lt;&gt;"")</formula>
    </cfRule>
    <cfRule type="expression" dxfId="667" priority="1005" stopIfTrue="1">
      <formula>AND(OR($A487="COMPOSICAO",$A487="INSUMO",$A487&lt;&gt;""),$A487&lt;&gt;"")</formula>
    </cfRule>
  </conditionalFormatting>
  <conditionalFormatting sqref="F487">
    <cfRule type="expression" dxfId="666" priority="1002" stopIfTrue="1">
      <formula>AND($A487&lt;&gt;"COMPOSICAO",$A487&lt;&gt;"INSUMO",$A487&lt;&gt;"")</formula>
    </cfRule>
    <cfRule type="expression" dxfId="665" priority="1003" stopIfTrue="1">
      <formula>AND(OR($A487="COMPOSICAO",$A487="INSUMO",$A487&lt;&gt;""),$A487&lt;&gt;"")</formula>
    </cfRule>
  </conditionalFormatting>
  <conditionalFormatting sqref="F487">
    <cfRule type="expression" dxfId="664" priority="1000" stopIfTrue="1">
      <formula>AND($A487&lt;&gt;"COMPOSICAO",$A487&lt;&gt;"INSUMO",$A487&lt;&gt;"")</formula>
    </cfRule>
    <cfRule type="expression" dxfId="663" priority="1001" stopIfTrue="1">
      <formula>AND(OR($A487="COMPOSICAO",$A487="INSUMO",$A487&lt;&gt;""),$A487&lt;&gt;"")</formula>
    </cfRule>
  </conditionalFormatting>
  <conditionalFormatting sqref="F488">
    <cfRule type="expression" dxfId="662" priority="998" stopIfTrue="1">
      <formula>AND($A488&lt;&gt;"COMPOSICAO",$A488&lt;&gt;"INSUMO",$A488&lt;&gt;"")</formula>
    </cfRule>
    <cfRule type="expression" dxfId="661" priority="999" stopIfTrue="1">
      <formula>AND(OR($A488="COMPOSICAO",$A488="INSUMO",$A488&lt;&gt;""),$A488&lt;&gt;"")</formula>
    </cfRule>
  </conditionalFormatting>
  <conditionalFormatting sqref="F488">
    <cfRule type="expression" dxfId="660" priority="996" stopIfTrue="1">
      <formula>AND($A488&lt;&gt;"COMPOSICAO",$A488&lt;&gt;"INSUMO",$A488&lt;&gt;"")</formula>
    </cfRule>
    <cfRule type="expression" dxfId="659" priority="997" stopIfTrue="1">
      <formula>AND(OR($A488="COMPOSICAO",$A488="INSUMO",$A488&lt;&gt;""),$A488&lt;&gt;"")</formula>
    </cfRule>
  </conditionalFormatting>
  <conditionalFormatting sqref="F488">
    <cfRule type="expression" dxfId="658" priority="994" stopIfTrue="1">
      <formula>AND($A488&lt;&gt;"COMPOSICAO",$A488&lt;&gt;"INSUMO",$A488&lt;&gt;"")</formula>
    </cfRule>
    <cfRule type="expression" dxfId="657" priority="995" stopIfTrue="1">
      <formula>AND(OR($A488="COMPOSICAO",$A488="INSUMO",$A488&lt;&gt;""),$A488&lt;&gt;"")</formula>
    </cfRule>
  </conditionalFormatting>
  <conditionalFormatting sqref="F488">
    <cfRule type="expression" dxfId="656" priority="992" stopIfTrue="1">
      <formula>AND($A488&lt;&gt;"COMPOSICAO",$A488&lt;&gt;"INSUMO",$A488&lt;&gt;"")</formula>
    </cfRule>
    <cfRule type="expression" dxfId="655" priority="993" stopIfTrue="1">
      <formula>AND(OR($A488="COMPOSICAO",$A488="INSUMO",$A488&lt;&gt;""),$A488&lt;&gt;"")</formula>
    </cfRule>
  </conditionalFormatting>
  <conditionalFormatting sqref="F488">
    <cfRule type="expression" dxfId="654" priority="990" stopIfTrue="1">
      <formula>AND($A488&lt;&gt;"COMPOSICAO",$A488&lt;&gt;"INSUMO",$A488&lt;&gt;"")</formula>
    </cfRule>
    <cfRule type="expression" dxfId="653" priority="991" stopIfTrue="1">
      <formula>AND(OR($A488="COMPOSICAO",$A488="INSUMO",$A488&lt;&gt;""),$A488&lt;&gt;"")</formula>
    </cfRule>
  </conditionalFormatting>
  <conditionalFormatting sqref="F488">
    <cfRule type="expression" dxfId="652" priority="988" stopIfTrue="1">
      <formula>AND($A488&lt;&gt;"COMPOSICAO",$A488&lt;&gt;"INSUMO",$A488&lt;&gt;"")</formula>
    </cfRule>
    <cfRule type="expression" dxfId="651" priority="989" stopIfTrue="1">
      <formula>AND(OR($A488="COMPOSICAO",$A488="INSUMO",$A488&lt;&gt;""),$A488&lt;&gt;"")</formula>
    </cfRule>
  </conditionalFormatting>
  <conditionalFormatting sqref="F488">
    <cfRule type="expression" dxfId="650" priority="986" stopIfTrue="1">
      <formula>AND($A488&lt;&gt;"COMPOSICAO",$A488&lt;&gt;"INSUMO",$A488&lt;&gt;"")</formula>
    </cfRule>
    <cfRule type="expression" dxfId="649" priority="987" stopIfTrue="1">
      <formula>AND(OR($A488="COMPOSICAO",$A488="INSUMO",$A488&lt;&gt;""),$A488&lt;&gt;"")</formula>
    </cfRule>
  </conditionalFormatting>
  <conditionalFormatting sqref="F488">
    <cfRule type="expression" dxfId="648" priority="984" stopIfTrue="1">
      <formula>AND($A488&lt;&gt;"COMPOSICAO",$A488&lt;&gt;"INSUMO",$A488&lt;&gt;"")</formula>
    </cfRule>
    <cfRule type="expression" dxfId="647" priority="985" stopIfTrue="1">
      <formula>AND(OR($A488="COMPOSICAO",$A488="INSUMO",$A488&lt;&gt;""),$A488&lt;&gt;"")</formula>
    </cfRule>
  </conditionalFormatting>
  <conditionalFormatting sqref="F488">
    <cfRule type="expression" dxfId="646" priority="982" stopIfTrue="1">
      <formula>AND($A488&lt;&gt;"COMPOSICAO",$A488&lt;&gt;"INSUMO",$A488&lt;&gt;"")</formula>
    </cfRule>
    <cfRule type="expression" dxfId="645" priority="983" stopIfTrue="1">
      <formula>AND(OR($A488="COMPOSICAO",$A488="INSUMO",$A488&lt;&gt;""),$A488&lt;&gt;"")</formula>
    </cfRule>
  </conditionalFormatting>
  <conditionalFormatting sqref="F488">
    <cfRule type="expression" dxfId="644" priority="980" stopIfTrue="1">
      <formula>AND($A488&lt;&gt;"COMPOSICAO",$A488&lt;&gt;"INSUMO",$A488&lt;&gt;"")</formula>
    </cfRule>
    <cfRule type="expression" dxfId="643" priority="981" stopIfTrue="1">
      <formula>AND(OR($A488="COMPOSICAO",$A488="INSUMO",$A488&lt;&gt;""),$A488&lt;&gt;"")</formula>
    </cfRule>
  </conditionalFormatting>
  <conditionalFormatting sqref="F488">
    <cfRule type="expression" dxfId="642" priority="978" stopIfTrue="1">
      <formula>AND($A488&lt;&gt;"COMPOSICAO",$A488&lt;&gt;"INSUMO",$A488&lt;&gt;"")</formula>
    </cfRule>
    <cfRule type="expression" dxfId="641" priority="979" stopIfTrue="1">
      <formula>AND(OR($A488="COMPOSICAO",$A488="INSUMO",$A488&lt;&gt;""),$A488&lt;&gt;"")</formula>
    </cfRule>
  </conditionalFormatting>
  <conditionalFormatting sqref="F488">
    <cfRule type="expression" dxfId="640" priority="976" stopIfTrue="1">
      <formula>AND($A488&lt;&gt;"COMPOSICAO",$A488&lt;&gt;"INSUMO",$A488&lt;&gt;"")</formula>
    </cfRule>
    <cfRule type="expression" dxfId="639" priority="977" stopIfTrue="1">
      <formula>AND(OR($A488="COMPOSICAO",$A488="INSUMO",$A488&lt;&gt;""),$A488&lt;&gt;"")</formula>
    </cfRule>
  </conditionalFormatting>
  <conditionalFormatting sqref="F488">
    <cfRule type="expression" dxfId="638" priority="974" stopIfTrue="1">
      <formula>AND($A488&lt;&gt;"COMPOSICAO",$A488&lt;&gt;"INSUMO",$A488&lt;&gt;"")</formula>
    </cfRule>
    <cfRule type="expression" dxfId="637" priority="975" stopIfTrue="1">
      <formula>AND(OR($A488="COMPOSICAO",$A488="INSUMO",$A488&lt;&gt;""),$A488&lt;&gt;"")</formula>
    </cfRule>
  </conditionalFormatting>
  <conditionalFormatting sqref="F488">
    <cfRule type="expression" dxfId="636" priority="972" stopIfTrue="1">
      <formula>AND($A488&lt;&gt;"COMPOSICAO",$A488&lt;&gt;"INSUMO",$A488&lt;&gt;"")</formula>
    </cfRule>
    <cfRule type="expression" dxfId="635" priority="973" stopIfTrue="1">
      <formula>AND(OR($A488="COMPOSICAO",$A488="INSUMO",$A488&lt;&gt;""),$A488&lt;&gt;"")</formula>
    </cfRule>
  </conditionalFormatting>
  <conditionalFormatting sqref="F488">
    <cfRule type="expression" dxfId="634" priority="970" stopIfTrue="1">
      <formula>AND($A488&lt;&gt;"COMPOSICAO",$A488&lt;&gt;"INSUMO",$A488&lt;&gt;"")</formula>
    </cfRule>
    <cfRule type="expression" dxfId="633" priority="971" stopIfTrue="1">
      <formula>AND(OR($A488="COMPOSICAO",$A488="INSUMO",$A488&lt;&gt;""),$A488&lt;&gt;"")</formula>
    </cfRule>
  </conditionalFormatting>
  <conditionalFormatting sqref="F488">
    <cfRule type="expression" dxfId="632" priority="968" stopIfTrue="1">
      <formula>AND($A488&lt;&gt;"COMPOSICAO",$A488&lt;&gt;"INSUMO",$A488&lt;&gt;"")</formula>
    </cfRule>
    <cfRule type="expression" dxfId="631" priority="969" stopIfTrue="1">
      <formula>AND(OR($A488="COMPOSICAO",$A488="INSUMO",$A488&lt;&gt;""),$A488&lt;&gt;"")</formula>
    </cfRule>
  </conditionalFormatting>
  <conditionalFormatting sqref="F488">
    <cfRule type="expression" dxfId="630" priority="966" stopIfTrue="1">
      <formula>AND($A488&lt;&gt;"COMPOSICAO",$A488&lt;&gt;"INSUMO",$A488&lt;&gt;"")</formula>
    </cfRule>
    <cfRule type="expression" dxfId="629" priority="967" stopIfTrue="1">
      <formula>AND(OR($A488="COMPOSICAO",$A488="INSUMO",$A488&lt;&gt;""),$A488&lt;&gt;"")</formula>
    </cfRule>
  </conditionalFormatting>
  <conditionalFormatting sqref="F488">
    <cfRule type="expression" dxfId="628" priority="964" stopIfTrue="1">
      <formula>AND($A488&lt;&gt;"COMPOSICAO",$A488&lt;&gt;"INSUMO",$A488&lt;&gt;"")</formula>
    </cfRule>
    <cfRule type="expression" dxfId="627" priority="965" stopIfTrue="1">
      <formula>AND(OR($A488="COMPOSICAO",$A488="INSUMO",$A488&lt;&gt;""),$A488&lt;&gt;"")</formula>
    </cfRule>
  </conditionalFormatting>
  <conditionalFormatting sqref="F488">
    <cfRule type="expression" dxfId="626" priority="962" stopIfTrue="1">
      <formula>AND($A488&lt;&gt;"COMPOSICAO",$A488&lt;&gt;"INSUMO",$A488&lt;&gt;"")</formula>
    </cfRule>
    <cfRule type="expression" dxfId="625" priority="963" stopIfTrue="1">
      <formula>AND(OR($A488="COMPOSICAO",$A488="INSUMO",$A488&lt;&gt;""),$A488&lt;&gt;"")</formula>
    </cfRule>
  </conditionalFormatting>
  <conditionalFormatting sqref="F488">
    <cfRule type="expression" dxfId="624" priority="960" stopIfTrue="1">
      <formula>AND($A488&lt;&gt;"COMPOSICAO",$A488&lt;&gt;"INSUMO",$A488&lt;&gt;"")</formula>
    </cfRule>
    <cfRule type="expression" dxfId="623" priority="961" stopIfTrue="1">
      <formula>AND(OR($A488="COMPOSICAO",$A488="INSUMO",$A488&lt;&gt;""),$A488&lt;&gt;"")</formula>
    </cfRule>
  </conditionalFormatting>
  <conditionalFormatting sqref="F489">
    <cfRule type="expression" dxfId="622" priority="958" stopIfTrue="1">
      <formula>AND($A489&lt;&gt;"COMPOSICAO",$A489&lt;&gt;"INSUMO",$A489&lt;&gt;"")</formula>
    </cfRule>
    <cfRule type="expression" dxfId="621" priority="959" stopIfTrue="1">
      <formula>AND(OR($A489="COMPOSICAO",$A489="INSUMO",$A489&lt;&gt;""),$A489&lt;&gt;"")</formula>
    </cfRule>
  </conditionalFormatting>
  <conditionalFormatting sqref="F489">
    <cfRule type="expression" dxfId="620" priority="956" stopIfTrue="1">
      <formula>AND($A489&lt;&gt;"COMPOSICAO",$A489&lt;&gt;"INSUMO",$A489&lt;&gt;"")</formula>
    </cfRule>
    <cfRule type="expression" dxfId="619" priority="957" stopIfTrue="1">
      <formula>AND(OR($A489="COMPOSICAO",$A489="INSUMO",$A489&lt;&gt;""),$A489&lt;&gt;"")</formula>
    </cfRule>
  </conditionalFormatting>
  <conditionalFormatting sqref="F489">
    <cfRule type="expression" dxfId="618" priority="954" stopIfTrue="1">
      <formula>AND($A489&lt;&gt;"COMPOSICAO",$A489&lt;&gt;"INSUMO",$A489&lt;&gt;"")</formula>
    </cfRule>
    <cfRule type="expression" dxfId="617" priority="955" stopIfTrue="1">
      <formula>AND(OR($A489="COMPOSICAO",$A489="INSUMO",$A489&lt;&gt;""),$A489&lt;&gt;"")</formula>
    </cfRule>
  </conditionalFormatting>
  <conditionalFormatting sqref="F489">
    <cfRule type="expression" dxfId="616" priority="952" stopIfTrue="1">
      <formula>AND($A489&lt;&gt;"COMPOSICAO",$A489&lt;&gt;"INSUMO",$A489&lt;&gt;"")</formula>
    </cfRule>
    <cfRule type="expression" dxfId="615" priority="953" stopIfTrue="1">
      <formula>AND(OR($A489="COMPOSICAO",$A489="INSUMO",$A489&lt;&gt;""),$A489&lt;&gt;"")</formula>
    </cfRule>
  </conditionalFormatting>
  <conditionalFormatting sqref="F489">
    <cfRule type="expression" dxfId="614" priority="950" stopIfTrue="1">
      <formula>AND($A489&lt;&gt;"COMPOSICAO",$A489&lt;&gt;"INSUMO",$A489&lt;&gt;"")</formula>
    </cfRule>
    <cfRule type="expression" dxfId="613" priority="951" stopIfTrue="1">
      <formula>AND(OR($A489="COMPOSICAO",$A489="INSUMO",$A489&lt;&gt;""),$A489&lt;&gt;"")</formula>
    </cfRule>
  </conditionalFormatting>
  <conditionalFormatting sqref="F489">
    <cfRule type="expression" dxfId="612" priority="948" stopIfTrue="1">
      <formula>AND($A489&lt;&gt;"COMPOSICAO",$A489&lt;&gt;"INSUMO",$A489&lt;&gt;"")</formula>
    </cfRule>
    <cfRule type="expression" dxfId="611" priority="949" stopIfTrue="1">
      <formula>AND(OR($A489="COMPOSICAO",$A489="INSUMO",$A489&lt;&gt;""),$A489&lt;&gt;"")</formula>
    </cfRule>
  </conditionalFormatting>
  <conditionalFormatting sqref="F489">
    <cfRule type="expression" dxfId="610" priority="946" stopIfTrue="1">
      <formula>AND($A489&lt;&gt;"COMPOSICAO",$A489&lt;&gt;"INSUMO",$A489&lt;&gt;"")</formula>
    </cfRule>
    <cfRule type="expression" dxfId="609" priority="947" stopIfTrue="1">
      <formula>AND(OR($A489="COMPOSICAO",$A489="INSUMO",$A489&lt;&gt;""),$A489&lt;&gt;"")</formula>
    </cfRule>
  </conditionalFormatting>
  <conditionalFormatting sqref="F489">
    <cfRule type="expression" dxfId="608" priority="944" stopIfTrue="1">
      <formula>AND($A489&lt;&gt;"COMPOSICAO",$A489&lt;&gt;"INSUMO",$A489&lt;&gt;"")</formula>
    </cfRule>
    <cfRule type="expression" dxfId="607" priority="945" stopIfTrue="1">
      <formula>AND(OR($A489="COMPOSICAO",$A489="INSUMO",$A489&lt;&gt;""),$A489&lt;&gt;"")</formula>
    </cfRule>
  </conditionalFormatting>
  <conditionalFormatting sqref="F489">
    <cfRule type="expression" dxfId="606" priority="942" stopIfTrue="1">
      <formula>AND($A489&lt;&gt;"COMPOSICAO",$A489&lt;&gt;"INSUMO",$A489&lt;&gt;"")</formula>
    </cfRule>
    <cfRule type="expression" dxfId="605" priority="943" stopIfTrue="1">
      <formula>AND(OR($A489="COMPOSICAO",$A489="INSUMO",$A489&lt;&gt;""),$A489&lt;&gt;"")</formula>
    </cfRule>
  </conditionalFormatting>
  <conditionalFormatting sqref="F489">
    <cfRule type="expression" dxfId="604" priority="940" stopIfTrue="1">
      <formula>AND($A489&lt;&gt;"COMPOSICAO",$A489&lt;&gt;"INSUMO",$A489&lt;&gt;"")</formula>
    </cfRule>
    <cfRule type="expression" dxfId="603" priority="941" stopIfTrue="1">
      <formula>AND(OR($A489="COMPOSICAO",$A489="INSUMO",$A489&lt;&gt;""),$A489&lt;&gt;"")</formula>
    </cfRule>
  </conditionalFormatting>
  <conditionalFormatting sqref="F489">
    <cfRule type="expression" dxfId="602" priority="938" stopIfTrue="1">
      <formula>AND($A489&lt;&gt;"COMPOSICAO",$A489&lt;&gt;"INSUMO",$A489&lt;&gt;"")</formula>
    </cfRule>
    <cfRule type="expression" dxfId="601" priority="939" stopIfTrue="1">
      <formula>AND(OR($A489="COMPOSICAO",$A489="INSUMO",$A489&lt;&gt;""),$A489&lt;&gt;"")</formula>
    </cfRule>
  </conditionalFormatting>
  <conditionalFormatting sqref="F489">
    <cfRule type="expression" dxfId="600" priority="936" stopIfTrue="1">
      <formula>AND($A489&lt;&gt;"COMPOSICAO",$A489&lt;&gt;"INSUMO",$A489&lt;&gt;"")</formula>
    </cfRule>
    <cfRule type="expression" dxfId="599" priority="937" stopIfTrue="1">
      <formula>AND(OR($A489="COMPOSICAO",$A489="INSUMO",$A489&lt;&gt;""),$A489&lt;&gt;"")</formula>
    </cfRule>
  </conditionalFormatting>
  <conditionalFormatting sqref="F489">
    <cfRule type="expression" dxfId="598" priority="934" stopIfTrue="1">
      <formula>AND($A489&lt;&gt;"COMPOSICAO",$A489&lt;&gt;"INSUMO",$A489&lt;&gt;"")</formula>
    </cfRule>
    <cfRule type="expression" dxfId="597" priority="935" stopIfTrue="1">
      <formula>AND(OR($A489="COMPOSICAO",$A489="INSUMO",$A489&lt;&gt;""),$A489&lt;&gt;"")</formula>
    </cfRule>
  </conditionalFormatting>
  <conditionalFormatting sqref="F489">
    <cfRule type="expression" dxfId="596" priority="932" stopIfTrue="1">
      <formula>AND($A489&lt;&gt;"COMPOSICAO",$A489&lt;&gt;"INSUMO",$A489&lt;&gt;"")</formula>
    </cfRule>
    <cfRule type="expression" dxfId="595" priority="933" stopIfTrue="1">
      <formula>AND(OR($A489="COMPOSICAO",$A489="INSUMO",$A489&lt;&gt;""),$A489&lt;&gt;"")</formula>
    </cfRule>
  </conditionalFormatting>
  <conditionalFormatting sqref="F489">
    <cfRule type="expression" dxfId="594" priority="930" stopIfTrue="1">
      <formula>AND($A489&lt;&gt;"COMPOSICAO",$A489&lt;&gt;"INSUMO",$A489&lt;&gt;"")</formula>
    </cfRule>
    <cfRule type="expression" dxfId="593" priority="931" stopIfTrue="1">
      <formula>AND(OR($A489="COMPOSICAO",$A489="INSUMO",$A489&lt;&gt;""),$A489&lt;&gt;"")</formula>
    </cfRule>
  </conditionalFormatting>
  <conditionalFormatting sqref="F489">
    <cfRule type="expression" dxfId="592" priority="928" stopIfTrue="1">
      <formula>AND($A489&lt;&gt;"COMPOSICAO",$A489&lt;&gt;"INSUMO",$A489&lt;&gt;"")</formula>
    </cfRule>
    <cfRule type="expression" dxfId="591" priority="929" stopIfTrue="1">
      <formula>AND(OR($A489="COMPOSICAO",$A489="INSUMO",$A489&lt;&gt;""),$A489&lt;&gt;"")</formula>
    </cfRule>
  </conditionalFormatting>
  <conditionalFormatting sqref="F489">
    <cfRule type="expression" dxfId="590" priority="926" stopIfTrue="1">
      <formula>AND($A489&lt;&gt;"COMPOSICAO",$A489&lt;&gt;"INSUMO",$A489&lt;&gt;"")</formula>
    </cfRule>
    <cfRule type="expression" dxfId="589" priority="927" stopIfTrue="1">
      <formula>AND(OR($A489="COMPOSICAO",$A489="INSUMO",$A489&lt;&gt;""),$A489&lt;&gt;"")</formula>
    </cfRule>
  </conditionalFormatting>
  <conditionalFormatting sqref="F489">
    <cfRule type="expression" dxfId="588" priority="924" stopIfTrue="1">
      <formula>AND($A489&lt;&gt;"COMPOSICAO",$A489&lt;&gt;"INSUMO",$A489&lt;&gt;"")</formula>
    </cfRule>
    <cfRule type="expression" dxfId="587" priority="925" stopIfTrue="1">
      <formula>AND(OR($A489="COMPOSICAO",$A489="INSUMO",$A489&lt;&gt;""),$A489&lt;&gt;"")</formula>
    </cfRule>
  </conditionalFormatting>
  <conditionalFormatting sqref="F489">
    <cfRule type="expression" dxfId="586" priority="922" stopIfTrue="1">
      <formula>AND($A489&lt;&gt;"COMPOSICAO",$A489&lt;&gt;"INSUMO",$A489&lt;&gt;"")</formula>
    </cfRule>
    <cfRule type="expression" dxfId="585" priority="923" stopIfTrue="1">
      <formula>AND(OR($A489="COMPOSICAO",$A489="INSUMO",$A489&lt;&gt;""),$A489&lt;&gt;"")</formula>
    </cfRule>
  </conditionalFormatting>
  <conditionalFormatting sqref="F489">
    <cfRule type="expression" dxfId="584" priority="920" stopIfTrue="1">
      <formula>AND($A489&lt;&gt;"COMPOSICAO",$A489&lt;&gt;"INSUMO",$A489&lt;&gt;"")</formula>
    </cfRule>
    <cfRule type="expression" dxfId="583" priority="921" stopIfTrue="1">
      <formula>AND(OR($A489="COMPOSICAO",$A489="INSUMO",$A489&lt;&gt;""),$A489&lt;&gt;"")</formula>
    </cfRule>
  </conditionalFormatting>
  <conditionalFormatting sqref="F495">
    <cfRule type="expression" dxfId="582" priority="918" stopIfTrue="1">
      <formula>AND($A495&lt;&gt;"COMPOSICAO",$A495&lt;&gt;"INSUMO",$A495&lt;&gt;"")</formula>
    </cfRule>
    <cfRule type="expression" dxfId="581" priority="919" stopIfTrue="1">
      <formula>AND(OR($A495="COMPOSICAO",$A495="INSUMO",$A495&lt;&gt;""),$A495&lt;&gt;"")</formula>
    </cfRule>
  </conditionalFormatting>
  <conditionalFormatting sqref="F495">
    <cfRule type="expression" dxfId="580" priority="916" stopIfTrue="1">
      <formula>AND($A495&lt;&gt;"COMPOSICAO",$A495&lt;&gt;"INSUMO",$A495&lt;&gt;"")</formula>
    </cfRule>
    <cfRule type="expression" dxfId="579" priority="917" stopIfTrue="1">
      <formula>AND(OR($A495="COMPOSICAO",$A495="INSUMO",$A495&lt;&gt;""),$A495&lt;&gt;"")</formula>
    </cfRule>
  </conditionalFormatting>
  <conditionalFormatting sqref="F495">
    <cfRule type="expression" dxfId="578" priority="914" stopIfTrue="1">
      <formula>AND($A495&lt;&gt;"COMPOSICAO",$A495&lt;&gt;"INSUMO",$A495&lt;&gt;"")</formula>
    </cfRule>
    <cfRule type="expression" dxfId="577" priority="915" stopIfTrue="1">
      <formula>AND(OR($A495="COMPOSICAO",$A495="INSUMO",$A495&lt;&gt;""),$A495&lt;&gt;"")</formula>
    </cfRule>
  </conditionalFormatting>
  <conditionalFormatting sqref="F495">
    <cfRule type="expression" dxfId="576" priority="912" stopIfTrue="1">
      <formula>AND($A495&lt;&gt;"COMPOSICAO",$A495&lt;&gt;"INSUMO",$A495&lt;&gt;"")</formula>
    </cfRule>
    <cfRule type="expression" dxfId="575" priority="913" stopIfTrue="1">
      <formula>AND(OR($A495="COMPOSICAO",$A495="INSUMO",$A495&lt;&gt;""),$A495&lt;&gt;"")</formula>
    </cfRule>
  </conditionalFormatting>
  <conditionalFormatting sqref="F495">
    <cfRule type="expression" dxfId="574" priority="910" stopIfTrue="1">
      <formula>AND($A495&lt;&gt;"COMPOSICAO",$A495&lt;&gt;"INSUMO",$A495&lt;&gt;"")</formula>
    </cfRule>
    <cfRule type="expression" dxfId="573" priority="911" stopIfTrue="1">
      <formula>AND(OR($A495="COMPOSICAO",$A495="INSUMO",$A495&lt;&gt;""),$A495&lt;&gt;"")</formula>
    </cfRule>
  </conditionalFormatting>
  <conditionalFormatting sqref="F495">
    <cfRule type="expression" dxfId="572" priority="908" stopIfTrue="1">
      <formula>AND($A495&lt;&gt;"COMPOSICAO",$A495&lt;&gt;"INSUMO",$A495&lt;&gt;"")</formula>
    </cfRule>
    <cfRule type="expression" dxfId="571" priority="909" stopIfTrue="1">
      <formula>AND(OR($A495="COMPOSICAO",$A495="INSUMO",$A495&lt;&gt;""),$A495&lt;&gt;"")</formula>
    </cfRule>
  </conditionalFormatting>
  <conditionalFormatting sqref="F495">
    <cfRule type="expression" dxfId="570" priority="906" stopIfTrue="1">
      <formula>AND($A495&lt;&gt;"COMPOSICAO",$A495&lt;&gt;"INSUMO",$A495&lt;&gt;"")</formula>
    </cfRule>
    <cfRule type="expression" dxfId="569" priority="907" stopIfTrue="1">
      <formula>AND(OR($A495="COMPOSICAO",$A495="INSUMO",$A495&lt;&gt;""),$A495&lt;&gt;"")</formula>
    </cfRule>
  </conditionalFormatting>
  <conditionalFormatting sqref="F495">
    <cfRule type="expression" dxfId="568" priority="904" stopIfTrue="1">
      <formula>AND($A495&lt;&gt;"COMPOSICAO",$A495&lt;&gt;"INSUMO",$A495&lt;&gt;"")</formula>
    </cfRule>
    <cfRule type="expression" dxfId="567" priority="905" stopIfTrue="1">
      <formula>AND(OR($A495="COMPOSICAO",$A495="INSUMO",$A495&lt;&gt;""),$A495&lt;&gt;"")</formula>
    </cfRule>
  </conditionalFormatting>
  <conditionalFormatting sqref="F495">
    <cfRule type="expression" dxfId="566" priority="902" stopIfTrue="1">
      <formula>AND($A495&lt;&gt;"COMPOSICAO",$A495&lt;&gt;"INSUMO",$A495&lt;&gt;"")</formula>
    </cfRule>
    <cfRule type="expression" dxfId="565" priority="903" stopIfTrue="1">
      <formula>AND(OR($A495="COMPOSICAO",$A495="INSUMO",$A495&lt;&gt;""),$A495&lt;&gt;"")</formula>
    </cfRule>
  </conditionalFormatting>
  <conditionalFormatting sqref="F495">
    <cfRule type="expression" dxfId="564" priority="900" stopIfTrue="1">
      <formula>AND($A495&lt;&gt;"COMPOSICAO",$A495&lt;&gt;"INSUMO",$A495&lt;&gt;"")</formula>
    </cfRule>
    <cfRule type="expression" dxfId="563" priority="901" stopIfTrue="1">
      <formula>AND(OR($A495="COMPOSICAO",$A495="INSUMO",$A495&lt;&gt;""),$A495&lt;&gt;"")</formula>
    </cfRule>
  </conditionalFormatting>
  <conditionalFormatting sqref="F495">
    <cfRule type="expression" dxfId="562" priority="898" stopIfTrue="1">
      <formula>AND($A495&lt;&gt;"COMPOSICAO",$A495&lt;&gt;"INSUMO",$A495&lt;&gt;"")</formula>
    </cfRule>
    <cfRule type="expression" dxfId="561" priority="899" stopIfTrue="1">
      <formula>AND(OR($A495="COMPOSICAO",$A495="INSUMO",$A495&lt;&gt;""),$A495&lt;&gt;"")</formula>
    </cfRule>
  </conditionalFormatting>
  <conditionalFormatting sqref="F495">
    <cfRule type="expression" dxfId="560" priority="896" stopIfTrue="1">
      <formula>AND($A495&lt;&gt;"COMPOSICAO",$A495&lt;&gt;"INSUMO",$A495&lt;&gt;"")</formula>
    </cfRule>
    <cfRule type="expression" dxfId="559" priority="897" stopIfTrue="1">
      <formula>AND(OR($A495="COMPOSICAO",$A495="INSUMO",$A495&lt;&gt;""),$A495&lt;&gt;"")</formula>
    </cfRule>
  </conditionalFormatting>
  <conditionalFormatting sqref="F495">
    <cfRule type="expression" dxfId="558" priority="894" stopIfTrue="1">
      <formula>AND($A495&lt;&gt;"COMPOSICAO",$A495&lt;&gt;"INSUMO",$A495&lt;&gt;"")</formula>
    </cfRule>
    <cfRule type="expression" dxfId="557" priority="895" stopIfTrue="1">
      <formula>AND(OR($A495="COMPOSICAO",$A495="INSUMO",$A495&lt;&gt;""),$A495&lt;&gt;"")</formula>
    </cfRule>
  </conditionalFormatting>
  <conditionalFormatting sqref="F495">
    <cfRule type="expression" dxfId="556" priority="892" stopIfTrue="1">
      <formula>AND($A495&lt;&gt;"COMPOSICAO",$A495&lt;&gt;"INSUMO",$A495&lt;&gt;"")</formula>
    </cfRule>
    <cfRule type="expression" dxfId="555" priority="893" stopIfTrue="1">
      <formula>AND(OR($A495="COMPOSICAO",$A495="INSUMO",$A495&lt;&gt;""),$A495&lt;&gt;"")</formula>
    </cfRule>
  </conditionalFormatting>
  <conditionalFormatting sqref="F495">
    <cfRule type="expression" dxfId="554" priority="890" stopIfTrue="1">
      <formula>AND($A495&lt;&gt;"COMPOSICAO",$A495&lt;&gt;"INSUMO",$A495&lt;&gt;"")</formula>
    </cfRule>
    <cfRule type="expression" dxfId="553" priority="891" stopIfTrue="1">
      <formula>AND(OR($A495="COMPOSICAO",$A495="INSUMO",$A495&lt;&gt;""),$A495&lt;&gt;"")</formula>
    </cfRule>
  </conditionalFormatting>
  <conditionalFormatting sqref="F495">
    <cfRule type="expression" dxfId="552" priority="888" stopIfTrue="1">
      <formula>AND($A495&lt;&gt;"COMPOSICAO",$A495&lt;&gt;"INSUMO",$A495&lt;&gt;"")</formula>
    </cfRule>
    <cfRule type="expression" dxfId="551" priority="889" stopIfTrue="1">
      <formula>AND(OR($A495="COMPOSICAO",$A495="INSUMO",$A495&lt;&gt;""),$A495&lt;&gt;"")</formula>
    </cfRule>
  </conditionalFormatting>
  <conditionalFormatting sqref="F495">
    <cfRule type="expression" dxfId="550" priority="886" stopIfTrue="1">
      <formula>AND($A495&lt;&gt;"COMPOSICAO",$A495&lt;&gt;"INSUMO",$A495&lt;&gt;"")</formula>
    </cfRule>
    <cfRule type="expression" dxfId="549" priority="887" stopIfTrue="1">
      <formula>AND(OR($A495="COMPOSICAO",$A495="INSUMO",$A495&lt;&gt;""),$A495&lt;&gt;"")</formula>
    </cfRule>
  </conditionalFormatting>
  <conditionalFormatting sqref="F495">
    <cfRule type="expression" dxfId="548" priority="884" stopIfTrue="1">
      <formula>AND($A495&lt;&gt;"COMPOSICAO",$A495&lt;&gt;"INSUMO",$A495&lt;&gt;"")</formula>
    </cfRule>
    <cfRule type="expression" dxfId="547" priority="885" stopIfTrue="1">
      <formula>AND(OR($A495="COMPOSICAO",$A495="INSUMO",$A495&lt;&gt;""),$A495&lt;&gt;"")</formula>
    </cfRule>
  </conditionalFormatting>
  <conditionalFormatting sqref="F495">
    <cfRule type="expression" dxfId="546" priority="882" stopIfTrue="1">
      <formula>AND($A495&lt;&gt;"COMPOSICAO",$A495&lt;&gt;"INSUMO",$A495&lt;&gt;"")</formula>
    </cfRule>
    <cfRule type="expression" dxfId="545" priority="883" stopIfTrue="1">
      <formula>AND(OR($A495="COMPOSICAO",$A495="INSUMO",$A495&lt;&gt;""),$A495&lt;&gt;"")</formula>
    </cfRule>
  </conditionalFormatting>
  <conditionalFormatting sqref="F495">
    <cfRule type="expression" dxfId="544" priority="880" stopIfTrue="1">
      <formula>AND($A495&lt;&gt;"COMPOSICAO",$A495&lt;&gt;"INSUMO",$A495&lt;&gt;"")</formula>
    </cfRule>
    <cfRule type="expression" dxfId="543" priority="881" stopIfTrue="1">
      <formula>AND(OR($A495="COMPOSICAO",$A495="INSUMO",$A495&lt;&gt;""),$A495&lt;&gt;"")</formula>
    </cfRule>
  </conditionalFormatting>
  <conditionalFormatting sqref="F496">
    <cfRule type="expression" dxfId="542" priority="878" stopIfTrue="1">
      <formula>AND($A496&lt;&gt;"COMPOSICAO",$A496&lt;&gt;"INSUMO",$A496&lt;&gt;"")</formula>
    </cfRule>
    <cfRule type="expression" dxfId="541" priority="879" stopIfTrue="1">
      <formula>AND(OR($A496="COMPOSICAO",$A496="INSUMO",$A496&lt;&gt;""),$A496&lt;&gt;"")</formula>
    </cfRule>
  </conditionalFormatting>
  <conditionalFormatting sqref="F496">
    <cfRule type="expression" dxfId="540" priority="876" stopIfTrue="1">
      <formula>AND($A496&lt;&gt;"COMPOSICAO",$A496&lt;&gt;"INSUMO",$A496&lt;&gt;"")</formula>
    </cfRule>
    <cfRule type="expression" dxfId="539" priority="877" stopIfTrue="1">
      <formula>AND(OR($A496="COMPOSICAO",$A496="INSUMO",$A496&lt;&gt;""),$A496&lt;&gt;"")</formula>
    </cfRule>
  </conditionalFormatting>
  <conditionalFormatting sqref="F496">
    <cfRule type="expression" dxfId="538" priority="874" stopIfTrue="1">
      <formula>AND($A496&lt;&gt;"COMPOSICAO",$A496&lt;&gt;"INSUMO",$A496&lt;&gt;"")</formula>
    </cfRule>
    <cfRule type="expression" dxfId="537" priority="875" stopIfTrue="1">
      <formula>AND(OR($A496="COMPOSICAO",$A496="INSUMO",$A496&lt;&gt;""),$A496&lt;&gt;"")</formula>
    </cfRule>
  </conditionalFormatting>
  <conditionalFormatting sqref="F496">
    <cfRule type="expression" dxfId="536" priority="872" stopIfTrue="1">
      <formula>AND($A496&lt;&gt;"COMPOSICAO",$A496&lt;&gt;"INSUMO",$A496&lt;&gt;"")</formula>
    </cfRule>
    <cfRule type="expression" dxfId="535" priority="873" stopIfTrue="1">
      <formula>AND(OR($A496="COMPOSICAO",$A496="INSUMO",$A496&lt;&gt;""),$A496&lt;&gt;"")</formula>
    </cfRule>
  </conditionalFormatting>
  <conditionalFormatting sqref="F496">
    <cfRule type="expression" dxfId="534" priority="870" stopIfTrue="1">
      <formula>AND($A496&lt;&gt;"COMPOSICAO",$A496&lt;&gt;"INSUMO",$A496&lt;&gt;"")</formula>
    </cfRule>
    <cfRule type="expression" dxfId="533" priority="871" stopIfTrue="1">
      <formula>AND(OR($A496="COMPOSICAO",$A496="INSUMO",$A496&lt;&gt;""),$A496&lt;&gt;"")</formula>
    </cfRule>
  </conditionalFormatting>
  <conditionalFormatting sqref="F496">
    <cfRule type="expression" dxfId="532" priority="868" stopIfTrue="1">
      <formula>AND($A496&lt;&gt;"COMPOSICAO",$A496&lt;&gt;"INSUMO",$A496&lt;&gt;"")</formula>
    </cfRule>
    <cfRule type="expression" dxfId="531" priority="869" stopIfTrue="1">
      <formula>AND(OR($A496="COMPOSICAO",$A496="INSUMO",$A496&lt;&gt;""),$A496&lt;&gt;"")</formula>
    </cfRule>
  </conditionalFormatting>
  <conditionalFormatting sqref="F496">
    <cfRule type="expression" dxfId="530" priority="866" stopIfTrue="1">
      <formula>AND($A496&lt;&gt;"COMPOSICAO",$A496&lt;&gt;"INSUMO",$A496&lt;&gt;"")</formula>
    </cfRule>
    <cfRule type="expression" dxfId="529" priority="867" stopIfTrue="1">
      <formula>AND(OR($A496="COMPOSICAO",$A496="INSUMO",$A496&lt;&gt;""),$A496&lt;&gt;"")</formula>
    </cfRule>
  </conditionalFormatting>
  <conditionalFormatting sqref="F496">
    <cfRule type="expression" dxfId="528" priority="864" stopIfTrue="1">
      <formula>AND($A496&lt;&gt;"COMPOSICAO",$A496&lt;&gt;"INSUMO",$A496&lt;&gt;"")</formula>
    </cfRule>
    <cfRule type="expression" dxfId="527" priority="865" stopIfTrue="1">
      <formula>AND(OR($A496="COMPOSICAO",$A496="INSUMO",$A496&lt;&gt;""),$A496&lt;&gt;"")</formula>
    </cfRule>
  </conditionalFormatting>
  <conditionalFormatting sqref="F496">
    <cfRule type="expression" dxfId="526" priority="862" stopIfTrue="1">
      <formula>AND($A496&lt;&gt;"COMPOSICAO",$A496&lt;&gt;"INSUMO",$A496&lt;&gt;"")</formula>
    </cfRule>
    <cfRule type="expression" dxfId="525" priority="863" stopIfTrue="1">
      <formula>AND(OR($A496="COMPOSICAO",$A496="INSUMO",$A496&lt;&gt;""),$A496&lt;&gt;"")</formula>
    </cfRule>
  </conditionalFormatting>
  <conditionalFormatting sqref="F496">
    <cfRule type="expression" dxfId="524" priority="860" stopIfTrue="1">
      <formula>AND($A496&lt;&gt;"COMPOSICAO",$A496&lt;&gt;"INSUMO",$A496&lt;&gt;"")</formula>
    </cfRule>
    <cfRule type="expression" dxfId="523" priority="861" stopIfTrue="1">
      <formula>AND(OR($A496="COMPOSICAO",$A496="INSUMO",$A496&lt;&gt;""),$A496&lt;&gt;"")</formula>
    </cfRule>
  </conditionalFormatting>
  <conditionalFormatting sqref="F496">
    <cfRule type="expression" dxfId="522" priority="858" stopIfTrue="1">
      <formula>AND($A496&lt;&gt;"COMPOSICAO",$A496&lt;&gt;"INSUMO",$A496&lt;&gt;"")</formula>
    </cfRule>
    <cfRule type="expression" dxfId="521" priority="859" stopIfTrue="1">
      <formula>AND(OR($A496="COMPOSICAO",$A496="INSUMO",$A496&lt;&gt;""),$A496&lt;&gt;"")</formula>
    </cfRule>
  </conditionalFormatting>
  <conditionalFormatting sqref="F496">
    <cfRule type="expression" dxfId="520" priority="856" stopIfTrue="1">
      <formula>AND($A496&lt;&gt;"COMPOSICAO",$A496&lt;&gt;"INSUMO",$A496&lt;&gt;"")</formula>
    </cfRule>
    <cfRule type="expression" dxfId="519" priority="857" stopIfTrue="1">
      <formula>AND(OR($A496="COMPOSICAO",$A496="INSUMO",$A496&lt;&gt;""),$A496&lt;&gt;"")</formula>
    </cfRule>
  </conditionalFormatting>
  <conditionalFormatting sqref="F496">
    <cfRule type="expression" dxfId="518" priority="854" stopIfTrue="1">
      <formula>AND($A496&lt;&gt;"COMPOSICAO",$A496&lt;&gt;"INSUMO",$A496&lt;&gt;"")</formula>
    </cfRule>
    <cfRule type="expression" dxfId="517" priority="855" stopIfTrue="1">
      <formula>AND(OR($A496="COMPOSICAO",$A496="INSUMO",$A496&lt;&gt;""),$A496&lt;&gt;"")</formula>
    </cfRule>
  </conditionalFormatting>
  <conditionalFormatting sqref="F496">
    <cfRule type="expression" dxfId="516" priority="852" stopIfTrue="1">
      <formula>AND($A496&lt;&gt;"COMPOSICAO",$A496&lt;&gt;"INSUMO",$A496&lt;&gt;"")</formula>
    </cfRule>
    <cfRule type="expression" dxfId="515" priority="853" stopIfTrue="1">
      <formula>AND(OR($A496="COMPOSICAO",$A496="INSUMO",$A496&lt;&gt;""),$A496&lt;&gt;"")</formula>
    </cfRule>
  </conditionalFormatting>
  <conditionalFormatting sqref="F496">
    <cfRule type="expression" dxfId="514" priority="850" stopIfTrue="1">
      <formula>AND($A496&lt;&gt;"COMPOSICAO",$A496&lt;&gt;"INSUMO",$A496&lt;&gt;"")</formula>
    </cfRule>
    <cfRule type="expression" dxfId="513" priority="851" stopIfTrue="1">
      <formula>AND(OR($A496="COMPOSICAO",$A496="INSUMO",$A496&lt;&gt;""),$A496&lt;&gt;"")</formula>
    </cfRule>
  </conditionalFormatting>
  <conditionalFormatting sqref="F496">
    <cfRule type="expression" dxfId="512" priority="848" stopIfTrue="1">
      <formula>AND($A496&lt;&gt;"COMPOSICAO",$A496&lt;&gt;"INSUMO",$A496&lt;&gt;"")</formula>
    </cfRule>
    <cfRule type="expression" dxfId="511" priority="849" stopIfTrue="1">
      <formula>AND(OR($A496="COMPOSICAO",$A496="INSUMO",$A496&lt;&gt;""),$A496&lt;&gt;"")</formula>
    </cfRule>
  </conditionalFormatting>
  <conditionalFormatting sqref="F496">
    <cfRule type="expression" dxfId="510" priority="846" stopIfTrue="1">
      <formula>AND($A496&lt;&gt;"COMPOSICAO",$A496&lt;&gt;"INSUMO",$A496&lt;&gt;"")</formula>
    </cfRule>
    <cfRule type="expression" dxfId="509" priority="847" stopIfTrue="1">
      <formula>AND(OR($A496="COMPOSICAO",$A496="INSUMO",$A496&lt;&gt;""),$A496&lt;&gt;"")</formula>
    </cfRule>
  </conditionalFormatting>
  <conditionalFormatting sqref="F496">
    <cfRule type="expression" dxfId="508" priority="844" stopIfTrue="1">
      <formula>AND($A496&lt;&gt;"COMPOSICAO",$A496&lt;&gt;"INSUMO",$A496&lt;&gt;"")</formula>
    </cfRule>
    <cfRule type="expression" dxfId="507" priority="845" stopIfTrue="1">
      <formula>AND(OR($A496="COMPOSICAO",$A496="INSUMO",$A496&lt;&gt;""),$A496&lt;&gt;"")</formula>
    </cfRule>
  </conditionalFormatting>
  <conditionalFormatting sqref="F496">
    <cfRule type="expression" dxfId="506" priority="842" stopIfTrue="1">
      <formula>AND($A496&lt;&gt;"COMPOSICAO",$A496&lt;&gt;"INSUMO",$A496&lt;&gt;"")</formula>
    </cfRule>
    <cfRule type="expression" dxfId="505" priority="843" stopIfTrue="1">
      <formula>AND(OR($A496="COMPOSICAO",$A496="INSUMO",$A496&lt;&gt;""),$A496&lt;&gt;"")</formula>
    </cfRule>
  </conditionalFormatting>
  <conditionalFormatting sqref="F496">
    <cfRule type="expression" dxfId="504" priority="840" stopIfTrue="1">
      <formula>AND($A496&lt;&gt;"COMPOSICAO",$A496&lt;&gt;"INSUMO",$A496&lt;&gt;"")</formula>
    </cfRule>
    <cfRule type="expression" dxfId="503" priority="841" stopIfTrue="1">
      <formula>AND(OR($A496="COMPOSICAO",$A496="INSUMO",$A496&lt;&gt;""),$A496&lt;&gt;"")</formula>
    </cfRule>
  </conditionalFormatting>
  <conditionalFormatting sqref="F497">
    <cfRule type="expression" dxfId="502" priority="838" stopIfTrue="1">
      <formula>AND($A497&lt;&gt;"COMPOSICAO",$A497&lt;&gt;"INSUMO",$A497&lt;&gt;"")</formula>
    </cfRule>
    <cfRule type="expression" dxfId="501" priority="839" stopIfTrue="1">
      <formula>AND(OR($A497="COMPOSICAO",$A497="INSUMO",$A497&lt;&gt;""),$A497&lt;&gt;"")</formula>
    </cfRule>
  </conditionalFormatting>
  <conditionalFormatting sqref="F497">
    <cfRule type="expression" dxfId="500" priority="836" stopIfTrue="1">
      <formula>AND($A497&lt;&gt;"COMPOSICAO",$A497&lt;&gt;"INSUMO",$A497&lt;&gt;"")</formula>
    </cfRule>
    <cfRule type="expression" dxfId="499" priority="837" stopIfTrue="1">
      <formula>AND(OR($A497="COMPOSICAO",$A497="INSUMO",$A497&lt;&gt;""),$A497&lt;&gt;"")</formula>
    </cfRule>
  </conditionalFormatting>
  <conditionalFormatting sqref="F497">
    <cfRule type="expression" dxfId="498" priority="834" stopIfTrue="1">
      <formula>AND($A497&lt;&gt;"COMPOSICAO",$A497&lt;&gt;"INSUMO",$A497&lt;&gt;"")</formula>
    </cfRule>
    <cfRule type="expression" dxfId="497" priority="835" stopIfTrue="1">
      <formula>AND(OR($A497="COMPOSICAO",$A497="INSUMO",$A497&lt;&gt;""),$A497&lt;&gt;"")</formula>
    </cfRule>
  </conditionalFormatting>
  <conditionalFormatting sqref="F497">
    <cfRule type="expression" dxfId="496" priority="832" stopIfTrue="1">
      <formula>AND($A497&lt;&gt;"COMPOSICAO",$A497&lt;&gt;"INSUMO",$A497&lt;&gt;"")</formula>
    </cfRule>
    <cfRule type="expression" dxfId="495" priority="833" stopIfTrue="1">
      <formula>AND(OR($A497="COMPOSICAO",$A497="INSUMO",$A497&lt;&gt;""),$A497&lt;&gt;"")</formula>
    </cfRule>
  </conditionalFormatting>
  <conditionalFormatting sqref="F497">
    <cfRule type="expression" dxfId="494" priority="830" stopIfTrue="1">
      <formula>AND($A497&lt;&gt;"COMPOSICAO",$A497&lt;&gt;"INSUMO",$A497&lt;&gt;"")</formula>
    </cfRule>
    <cfRule type="expression" dxfId="493" priority="831" stopIfTrue="1">
      <formula>AND(OR($A497="COMPOSICAO",$A497="INSUMO",$A497&lt;&gt;""),$A497&lt;&gt;"")</formula>
    </cfRule>
  </conditionalFormatting>
  <conditionalFormatting sqref="F495">
    <cfRule type="expression" dxfId="492" priority="828" stopIfTrue="1">
      <formula>AND($A495&lt;&gt;"COMPOSICAO",$A495&lt;&gt;"INSUMO",$A495&lt;&gt;"")</formula>
    </cfRule>
    <cfRule type="expression" dxfId="491" priority="829" stopIfTrue="1">
      <formula>AND(OR($A495="COMPOSICAO",$A495="INSUMO",$A495&lt;&gt;""),$A495&lt;&gt;"")</formula>
    </cfRule>
  </conditionalFormatting>
  <conditionalFormatting sqref="F495">
    <cfRule type="expression" dxfId="490" priority="826" stopIfTrue="1">
      <formula>AND($A495&lt;&gt;"COMPOSICAO",$A495&lt;&gt;"INSUMO",$A495&lt;&gt;"")</formula>
    </cfRule>
    <cfRule type="expression" dxfId="489" priority="827" stopIfTrue="1">
      <formula>AND(OR($A495="COMPOSICAO",$A495="INSUMO",$A495&lt;&gt;""),$A495&lt;&gt;"")</formula>
    </cfRule>
  </conditionalFormatting>
  <conditionalFormatting sqref="F495">
    <cfRule type="expression" dxfId="488" priority="824" stopIfTrue="1">
      <formula>AND($A495&lt;&gt;"COMPOSICAO",$A495&lt;&gt;"INSUMO",$A495&lt;&gt;"")</formula>
    </cfRule>
    <cfRule type="expression" dxfId="487" priority="825" stopIfTrue="1">
      <formula>AND(OR($A495="COMPOSICAO",$A495="INSUMO",$A495&lt;&gt;""),$A495&lt;&gt;"")</formula>
    </cfRule>
  </conditionalFormatting>
  <conditionalFormatting sqref="F495">
    <cfRule type="expression" dxfId="486" priority="822" stopIfTrue="1">
      <formula>AND($A495&lt;&gt;"COMPOSICAO",$A495&lt;&gt;"INSUMO",$A495&lt;&gt;"")</formula>
    </cfRule>
    <cfRule type="expression" dxfId="485" priority="823" stopIfTrue="1">
      <formula>AND(OR($A495="COMPOSICAO",$A495="INSUMO",$A495&lt;&gt;""),$A495&lt;&gt;"")</formula>
    </cfRule>
  </conditionalFormatting>
  <conditionalFormatting sqref="F495">
    <cfRule type="expression" dxfId="484" priority="820" stopIfTrue="1">
      <formula>AND($A495&lt;&gt;"COMPOSICAO",$A495&lt;&gt;"INSUMO",$A495&lt;&gt;"")</formula>
    </cfRule>
    <cfRule type="expression" dxfId="483" priority="821" stopIfTrue="1">
      <formula>AND(OR($A495="COMPOSICAO",$A495="INSUMO",$A495&lt;&gt;""),$A495&lt;&gt;"")</formula>
    </cfRule>
  </conditionalFormatting>
  <conditionalFormatting sqref="F495">
    <cfRule type="expression" dxfId="482" priority="818" stopIfTrue="1">
      <formula>AND($A495&lt;&gt;"COMPOSICAO",$A495&lt;&gt;"INSUMO",$A495&lt;&gt;"")</formula>
    </cfRule>
    <cfRule type="expression" dxfId="481" priority="819" stopIfTrue="1">
      <formula>AND(OR($A495="COMPOSICAO",$A495="INSUMO",$A495&lt;&gt;""),$A495&lt;&gt;"")</formula>
    </cfRule>
  </conditionalFormatting>
  <conditionalFormatting sqref="F495">
    <cfRule type="expression" dxfId="480" priority="816" stopIfTrue="1">
      <formula>AND($A495&lt;&gt;"COMPOSICAO",$A495&lt;&gt;"INSUMO",$A495&lt;&gt;"")</formula>
    </cfRule>
    <cfRule type="expression" dxfId="479" priority="817" stopIfTrue="1">
      <formula>AND(OR($A495="COMPOSICAO",$A495="INSUMO",$A495&lt;&gt;""),$A495&lt;&gt;"")</formula>
    </cfRule>
  </conditionalFormatting>
  <conditionalFormatting sqref="F495">
    <cfRule type="expression" dxfId="478" priority="814" stopIfTrue="1">
      <formula>AND($A495&lt;&gt;"COMPOSICAO",$A495&lt;&gt;"INSUMO",$A495&lt;&gt;"")</formula>
    </cfRule>
    <cfRule type="expression" dxfId="477" priority="815" stopIfTrue="1">
      <formula>AND(OR($A495="COMPOSICAO",$A495="INSUMO",$A495&lt;&gt;""),$A495&lt;&gt;"")</formula>
    </cfRule>
  </conditionalFormatting>
  <conditionalFormatting sqref="F495">
    <cfRule type="expression" dxfId="476" priority="812" stopIfTrue="1">
      <formula>AND($A495&lt;&gt;"COMPOSICAO",$A495&lt;&gt;"INSUMO",$A495&lt;&gt;"")</formula>
    </cfRule>
    <cfRule type="expression" dxfId="475" priority="813" stopIfTrue="1">
      <formula>AND(OR($A495="COMPOSICAO",$A495="INSUMO",$A495&lt;&gt;""),$A495&lt;&gt;"")</formula>
    </cfRule>
  </conditionalFormatting>
  <conditionalFormatting sqref="F495">
    <cfRule type="expression" dxfId="474" priority="810" stopIfTrue="1">
      <formula>AND($A495&lt;&gt;"COMPOSICAO",$A495&lt;&gt;"INSUMO",$A495&lt;&gt;"")</formula>
    </cfRule>
    <cfRule type="expression" dxfId="473" priority="811" stopIfTrue="1">
      <formula>AND(OR($A495="COMPOSICAO",$A495="INSUMO",$A495&lt;&gt;""),$A495&lt;&gt;"")</formula>
    </cfRule>
  </conditionalFormatting>
  <conditionalFormatting sqref="F495">
    <cfRule type="expression" dxfId="472" priority="808" stopIfTrue="1">
      <formula>AND($A495&lt;&gt;"COMPOSICAO",$A495&lt;&gt;"INSUMO",$A495&lt;&gt;"")</formula>
    </cfRule>
    <cfRule type="expression" dxfId="471" priority="809" stopIfTrue="1">
      <formula>AND(OR($A495="COMPOSICAO",$A495="INSUMO",$A495&lt;&gt;""),$A495&lt;&gt;"")</formula>
    </cfRule>
  </conditionalFormatting>
  <conditionalFormatting sqref="F495">
    <cfRule type="expression" dxfId="470" priority="806" stopIfTrue="1">
      <formula>AND($A495&lt;&gt;"COMPOSICAO",$A495&lt;&gt;"INSUMO",$A495&lt;&gt;"")</formula>
    </cfRule>
    <cfRule type="expression" dxfId="469" priority="807" stopIfTrue="1">
      <formula>AND(OR($A495="COMPOSICAO",$A495="INSUMO",$A495&lt;&gt;""),$A495&lt;&gt;"")</formula>
    </cfRule>
  </conditionalFormatting>
  <conditionalFormatting sqref="F495">
    <cfRule type="expression" dxfId="468" priority="804" stopIfTrue="1">
      <formula>AND($A495&lt;&gt;"COMPOSICAO",$A495&lt;&gt;"INSUMO",$A495&lt;&gt;"")</formula>
    </cfRule>
    <cfRule type="expression" dxfId="467" priority="805" stopIfTrue="1">
      <formula>AND(OR($A495="COMPOSICAO",$A495="INSUMO",$A495&lt;&gt;""),$A495&lt;&gt;"")</formula>
    </cfRule>
  </conditionalFormatting>
  <conditionalFormatting sqref="F495">
    <cfRule type="expression" dxfId="466" priority="802" stopIfTrue="1">
      <formula>AND($A495&lt;&gt;"COMPOSICAO",$A495&lt;&gt;"INSUMO",$A495&lt;&gt;"")</formula>
    </cfRule>
    <cfRule type="expression" dxfId="465" priority="803" stopIfTrue="1">
      <formula>AND(OR($A495="COMPOSICAO",$A495="INSUMO",$A495&lt;&gt;""),$A495&lt;&gt;"")</formula>
    </cfRule>
  </conditionalFormatting>
  <conditionalFormatting sqref="F495">
    <cfRule type="expression" dxfId="464" priority="800" stopIfTrue="1">
      <formula>AND($A495&lt;&gt;"COMPOSICAO",$A495&lt;&gt;"INSUMO",$A495&lt;&gt;"")</formula>
    </cfRule>
    <cfRule type="expression" dxfId="463" priority="801" stopIfTrue="1">
      <formula>AND(OR($A495="COMPOSICAO",$A495="INSUMO",$A495&lt;&gt;""),$A495&lt;&gt;"")</formula>
    </cfRule>
  </conditionalFormatting>
  <conditionalFormatting sqref="F495">
    <cfRule type="expression" dxfId="462" priority="798" stopIfTrue="1">
      <formula>AND($A495&lt;&gt;"COMPOSICAO",$A495&lt;&gt;"INSUMO",$A495&lt;&gt;"")</formula>
    </cfRule>
    <cfRule type="expression" dxfId="461" priority="799" stopIfTrue="1">
      <formula>AND(OR($A495="COMPOSICAO",$A495="INSUMO",$A495&lt;&gt;""),$A495&lt;&gt;"")</formula>
    </cfRule>
  </conditionalFormatting>
  <conditionalFormatting sqref="F495">
    <cfRule type="expression" dxfId="460" priority="796" stopIfTrue="1">
      <formula>AND($A495&lt;&gt;"COMPOSICAO",$A495&lt;&gt;"INSUMO",$A495&lt;&gt;"")</formula>
    </cfRule>
    <cfRule type="expression" dxfId="459" priority="797" stopIfTrue="1">
      <formula>AND(OR($A495="COMPOSICAO",$A495="INSUMO",$A495&lt;&gt;""),$A495&lt;&gt;"")</formula>
    </cfRule>
  </conditionalFormatting>
  <conditionalFormatting sqref="F495">
    <cfRule type="expression" dxfId="458" priority="794" stopIfTrue="1">
      <formula>AND($A495&lt;&gt;"COMPOSICAO",$A495&lt;&gt;"INSUMO",$A495&lt;&gt;"")</formula>
    </cfRule>
    <cfRule type="expression" dxfId="457" priority="795" stopIfTrue="1">
      <formula>AND(OR($A495="COMPOSICAO",$A495="INSUMO",$A495&lt;&gt;""),$A495&lt;&gt;"")</formula>
    </cfRule>
  </conditionalFormatting>
  <conditionalFormatting sqref="F495">
    <cfRule type="expression" dxfId="456" priority="792" stopIfTrue="1">
      <formula>AND($A495&lt;&gt;"COMPOSICAO",$A495&lt;&gt;"INSUMO",$A495&lt;&gt;"")</formula>
    </cfRule>
    <cfRule type="expression" dxfId="455" priority="793" stopIfTrue="1">
      <formula>AND(OR($A495="COMPOSICAO",$A495="INSUMO",$A495&lt;&gt;""),$A495&lt;&gt;"")</formula>
    </cfRule>
  </conditionalFormatting>
  <conditionalFormatting sqref="F495">
    <cfRule type="expression" dxfId="454" priority="790" stopIfTrue="1">
      <formula>AND($A495&lt;&gt;"COMPOSICAO",$A495&lt;&gt;"INSUMO",$A495&lt;&gt;"")</formula>
    </cfRule>
    <cfRule type="expression" dxfId="453" priority="791" stopIfTrue="1">
      <formula>AND(OR($A495="COMPOSICAO",$A495="INSUMO",$A495&lt;&gt;""),$A495&lt;&gt;"")</formula>
    </cfRule>
  </conditionalFormatting>
  <conditionalFormatting sqref="F496">
    <cfRule type="expression" dxfId="452" priority="788" stopIfTrue="1">
      <formula>AND($A496&lt;&gt;"COMPOSICAO",$A496&lt;&gt;"INSUMO",$A496&lt;&gt;"")</formula>
    </cfRule>
    <cfRule type="expression" dxfId="451" priority="789" stopIfTrue="1">
      <formula>AND(OR($A496="COMPOSICAO",$A496="INSUMO",$A496&lt;&gt;""),$A496&lt;&gt;"")</formula>
    </cfRule>
  </conditionalFormatting>
  <conditionalFormatting sqref="F496">
    <cfRule type="expression" dxfId="450" priority="786" stopIfTrue="1">
      <formula>AND($A496&lt;&gt;"COMPOSICAO",$A496&lt;&gt;"INSUMO",$A496&lt;&gt;"")</formula>
    </cfRule>
    <cfRule type="expression" dxfId="449" priority="787" stopIfTrue="1">
      <formula>AND(OR($A496="COMPOSICAO",$A496="INSUMO",$A496&lt;&gt;""),$A496&lt;&gt;"")</formula>
    </cfRule>
  </conditionalFormatting>
  <conditionalFormatting sqref="F496">
    <cfRule type="expression" dxfId="448" priority="784" stopIfTrue="1">
      <formula>AND($A496&lt;&gt;"COMPOSICAO",$A496&lt;&gt;"INSUMO",$A496&lt;&gt;"")</formula>
    </cfRule>
    <cfRule type="expression" dxfId="447" priority="785" stopIfTrue="1">
      <formula>AND(OR($A496="COMPOSICAO",$A496="INSUMO",$A496&lt;&gt;""),$A496&lt;&gt;"")</formula>
    </cfRule>
  </conditionalFormatting>
  <conditionalFormatting sqref="F496">
    <cfRule type="expression" dxfId="446" priority="782" stopIfTrue="1">
      <formula>AND($A496&lt;&gt;"COMPOSICAO",$A496&lt;&gt;"INSUMO",$A496&lt;&gt;"")</formula>
    </cfRule>
    <cfRule type="expression" dxfId="445" priority="783" stopIfTrue="1">
      <formula>AND(OR($A496="COMPOSICAO",$A496="INSUMO",$A496&lt;&gt;""),$A496&lt;&gt;"")</formula>
    </cfRule>
  </conditionalFormatting>
  <conditionalFormatting sqref="F496">
    <cfRule type="expression" dxfId="444" priority="780" stopIfTrue="1">
      <formula>AND($A496&lt;&gt;"COMPOSICAO",$A496&lt;&gt;"INSUMO",$A496&lt;&gt;"")</formula>
    </cfRule>
    <cfRule type="expression" dxfId="443" priority="781" stopIfTrue="1">
      <formula>AND(OR($A496="COMPOSICAO",$A496="INSUMO",$A496&lt;&gt;""),$A496&lt;&gt;"")</formula>
    </cfRule>
  </conditionalFormatting>
  <conditionalFormatting sqref="F496">
    <cfRule type="expression" dxfId="442" priority="778" stopIfTrue="1">
      <formula>AND($A496&lt;&gt;"COMPOSICAO",$A496&lt;&gt;"INSUMO",$A496&lt;&gt;"")</formula>
    </cfRule>
    <cfRule type="expression" dxfId="441" priority="779" stopIfTrue="1">
      <formula>AND(OR($A496="COMPOSICAO",$A496="INSUMO",$A496&lt;&gt;""),$A496&lt;&gt;"")</formula>
    </cfRule>
  </conditionalFormatting>
  <conditionalFormatting sqref="F496">
    <cfRule type="expression" dxfId="440" priority="776" stopIfTrue="1">
      <formula>AND($A496&lt;&gt;"COMPOSICAO",$A496&lt;&gt;"INSUMO",$A496&lt;&gt;"")</formula>
    </cfRule>
    <cfRule type="expression" dxfId="439" priority="777" stopIfTrue="1">
      <formula>AND(OR($A496="COMPOSICAO",$A496="INSUMO",$A496&lt;&gt;""),$A496&lt;&gt;"")</formula>
    </cfRule>
  </conditionalFormatting>
  <conditionalFormatting sqref="F496">
    <cfRule type="expression" dxfId="438" priority="774" stopIfTrue="1">
      <formula>AND($A496&lt;&gt;"COMPOSICAO",$A496&lt;&gt;"INSUMO",$A496&lt;&gt;"")</formula>
    </cfRule>
    <cfRule type="expression" dxfId="437" priority="775" stopIfTrue="1">
      <formula>AND(OR($A496="COMPOSICAO",$A496="INSUMO",$A496&lt;&gt;""),$A496&lt;&gt;"")</formula>
    </cfRule>
  </conditionalFormatting>
  <conditionalFormatting sqref="F496">
    <cfRule type="expression" dxfId="436" priority="772" stopIfTrue="1">
      <formula>AND($A496&lt;&gt;"COMPOSICAO",$A496&lt;&gt;"INSUMO",$A496&lt;&gt;"")</formula>
    </cfRule>
    <cfRule type="expression" dxfId="435" priority="773" stopIfTrue="1">
      <formula>AND(OR($A496="COMPOSICAO",$A496="INSUMO",$A496&lt;&gt;""),$A496&lt;&gt;"")</formula>
    </cfRule>
  </conditionalFormatting>
  <conditionalFormatting sqref="F496">
    <cfRule type="expression" dxfId="434" priority="770" stopIfTrue="1">
      <formula>AND($A496&lt;&gt;"COMPOSICAO",$A496&lt;&gt;"INSUMO",$A496&lt;&gt;"")</formula>
    </cfRule>
    <cfRule type="expression" dxfId="433" priority="771" stopIfTrue="1">
      <formula>AND(OR($A496="COMPOSICAO",$A496="INSUMO",$A496&lt;&gt;""),$A496&lt;&gt;"")</formula>
    </cfRule>
  </conditionalFormatting>
  <conditionalFormatting sqref="F496">
    <cfRule type="expression" dxfId="432" priority="768" stopIfTrue="1">
      <formula>AND($A496&lt;&gt;"COMPOSICAO",$A496&lt;&gt;"INSUMO",$A496&lt;&gt;"")</formula>
    </cfRule>
    <cfRule type="expression" dxfId="431" priority="769" stopIfTrue="1">
      <formula>AND(OR($A496="COMPOSICAO",$A496="INSUMO",$A496&lt;&gt;""),$A496&lt;&gt;"")</formula>
    </cfRule>
  </conditionalFormatting>
  <conditionalFormatting sqref="F496">
    <cfRule type="expression" dxfId="430" priority="766" stopIfTrue="1">
      <formula>AND($A496&lt;&gt;"COMPOSICAO",$A496&lt;&gt;"INSUMO",$A496&lt;&gt;"")</formula>
    </cfRule>
    <cfRule type="expression" dxfId="429" priority="767" stopIfTrue="1">
      <formula>AND(OR($A496="COMPOSICAO",$A496="INSUMO",$A496&lt;&gt;""),$A496&lt;&gt;"")</formula>
    </cfRule>
  </conditionalFormatting>
  <conditionalFormatting sqref="F496">
    <cfRule type="expression" dxfId="428" priority="764" stopIfTrue="1">
      <formula>AND($A496&lt;&gt;"COMPOSICAO",$A496&lt;&gt;"INSUMO",$A496&lt;&gt;"")</formula>
    </cfRule>
    <cfRule type="expression" dxfId="427" priority="765" stopIfTrue="1">
      <formula>AND(OR($A496="COMPOSICAO",$A496="INSUMO",$A496&lt;&gt;""),$A496&lt;&gt;"")</formula>
    </cfRule>
  </conditionalFormatting>
  <conditionalFormatting sqref="F496">
    <cfRule type="expression" dxfId="426" priority="762" stopIfTrue="1">
      <formula>AND($A496&lt;&gt;"COMPOSICAO",$A496&lt;&gt;"INSUMO",$A496&lt;&gt;"")</formula>
    </cfRule>
    <cfRule type="expression" dxfId="425" priority="763" stopIfTrue="1">
      <formula>AND(OR($A496="COMPOSICAO",$A496="INSUMO",$A496&lt;&gt;""),$A496&lt;&gt;"")</formula>
    </cfRule>
  </conditionalFormatting>
  <conditionalFormatting sqref="F496">
    <cfRule type="expression" dxfId="424" priority="760" stopIfTrue="1">
      <formula>AND($A496&lt;&gt;"COMPOSICAO",$A496&lt;&gt;"INSUMO",$A496&lt;&gt;"")</formula>
    </cfRule>
    <cfRule type="expression" dxfId="423" priority="761" stopIfTrue="1">
      <formula>AND(OR($A496="COMPOSICAO",$A496="INSUMO",$A496&lt;&gt;""),$A496&lt;&gt;"")</formula>
    </cfRule>
  </conditionalFormatting>
  <conditionalFormatting sqref="F496">
    <cfRule type="expression" dxfId="422" priority="758" stopIfTrue="1">
      <formula>AND($A496&lt;&gt;"COMPOSICAO",$A496&lt;&gt;"INSUMO",$A496&lt;&gt;"")</formula>
    </cfRule>
    <cfRule type="expression" dxfId="421" priority="759" stopIfTrue="1">
      <formula>AND(OR($A496="COMPOSICAO",$A496="INSUMO",$A496&lt;&gt;""),$A496&lt;&gt;"")</formula>
    </cfRule>
  </conditionalFormatting>
  <conditionalFormatting sqref="F496">
    <cfRule type="expression" dxfId="420" priority="756" stopIfTrue="1">
      <formula>AND($A496&lt;&gt;"COMPOSICAO",$A496&lt;&gt;"INSUMO",$A496&lt;&gt;"")</formula>
    </cfRule>
    <cfRule type="expression" dxfId="419" priority="757" stopIfTrue="1">
      <formula>AND(OR($A496="COMPOSICAO",$A496="INSUMO",$A496&lt;&gt;""),$A496&lt;&gt;"")</formula>
    </cfRule>
  </conditionalFormatting>
  <conditionalFormatting sqref="F496">
    <cfRule type="expression" dxfId="418" priority="754" stopIfTrue="1">
      <formula>AND($A496&lt;&gt;"COMPOSICAO",$A496&lt;&gt;"INSUMO",$A496&lt;&gt;"")</formula>
    </cfRule>
    <cfRule type="expression" dxfId="417" priority="755" stopIfTrue="1">
      <formula>AND(OR($A496="COMPOSICAO",$A496="INSUMO",$A496&lt;&gt;""),$A496&lt;&gt;"")</formula>
    </cfRule>
  </conditionalFormatting>
  <conditionalFormatting sqref="F496">
    <cfRule type="expression" dxfId="416" priority="752" stopIfTrue="1">
      <formula>AND($A496&lt;&gt;"COMPOSICAO",$A496&lt;&gt;"INSUMO",$A496&lt;&gt;"")</formula>
    </cfRule>
    <cfRule type="expression" dxfId="415" priority="753" stopIfTrue="1">
      <formula>AND(OR($A496="COMPOSICAO",$A496="INSUMO",$A496&lt;&gt;""),$A496&lt;&gt;"")</formula>
    </cfRule>
  </conditionalFormatting>
  <conditionalFormatting sqref="F496">
    <cfRule type="expression" dxfId="414" priority="750" stopIfTrue="1">
      <formula>AND($A496&lt;&gt;"COMPOSICAO",$A496&lt;&gt;"INSUMO",$A496&lt;&gt;"")</formula>
    </cfRule>
    <cfRule type="expression" dxfId="413" priority="751" stopIfTrue="1">
      <formula>AND(OR($A496="COMPOSICAO",$A496="INSUMO",$A496&lt;&gt;""),$A496&lt;&gt;"")</formula>
    </cfRule>
  </conditionalFormatting>
  <conditionalFormatting sqref="F497">
    <cfRule type="expression" dxfId="412" priority="748" stopIfTrue="1">
      <formula>AND($A497&lt;&gt;"COMPOSICAO",$A497&lt;&gt;"INSUMO",$A497&lt;&gt;"")</formula>
    </cfRule>
    <cfRule type="expression" dxfId="411" priority="749" stopIfTrue="1">
      <formula>AND(OR($A497="COMPOSICAO",$A497="INSUMO",$A497&lt;&gt;""),$A497&lt;&gt;"")</formula>
    </cfRule>
  </conditionalFormatting>
  <conditionalFormatting sqref="F497">
    <cfRule type="expression" dxfId="410" priority="746" stopIfTrue="1">
      <formula>AND($A497&lt;&gt;"COMPOSICAO",$A497&lt;&gt;"INSUMO",$A497&lt;&gt;"")</formula>
    </cfRule>
    <cfRule type="expression" dxfId="409" priority="747" stopIfTrue="1">
      <formula>AND(OR($A497="COMPOSICAO",$A497="INSUMO",$A497&lt;&gt;""),$A497&lt;&gt;"")</formula>
    </cfRule>
  </conditionalFormatting>
  <conditionalFormatting sqref="F497">
    <cfRule type="expression" dxfId="408" priority="744" stopIfTrue="1">
      <formula>AND($A497&lt;&gt;"COMPOSICAO",$A497&lt;&gt;"INSUMO",$A497&lt;&gt;"")</formula>
    </cfRule>
    <cfRule type="expression" dxfId="407" priority="745" stopIfTrue="1">
      <formula>AND(OR($A497="COMPOSICAO",$A497="INSUMO",$A497&lt;&gt;""),$A497&lt;&gt;"")</formula>
    </cfRule>
  </conditionalFormatting>
  <conditionalFormatting sqref="F497">
    <cfRule type="expression" dxfId="406" priority="742" stopIfTrue="1">
      <formula>AND($A497&lt;&gt;"COMPOSICAO",$A497&lt;&gt;"INSUMO",$A497&lt;&gt;"")</formula>
    </cfRule>
    <cfRule type="expression" dxfId="405" priority="743" stopIfTrue="1">
      <formula>AND(OR($A497="COMPOSICAO",$A497="INSUMO",$A497&lt;&gt;""),$A497&lt;&gt;"")</formula>
    </cfRule>
  </conditionalFormatting>
  <conditionalFormatting sqref="F497">
    <cfRule type="expression" dxfId="404" priority="740" stopIfTrue="1">
      <formula>AND($A497&lt;&gt;"COMPOSICAO",$A497&lt;&gt;"INSUMO",$A497&lt;&gt;"")</formula>
    </cfRule>
    <cfRule type="expression" dxfId="403" priority="741" stopIfTrue="1">
      <formula>AND(OR($A497="COMPOSICAO",$A497="INSUMO",$A497&lt;&gt;""),$A497&lt;&gt;"")</formula>
    </cfRule>
  </conditionalFormatting>
  <conditionalFormatting sqref="F497">
    <cfRule type="expression" dxfId="402" priority="738" stopIfTrue="1">
      <formula>AND($A497&lt;&gt;"COMPOSICAO",$A497&lt;&gt;"INSUMO",$A497&lt;&gt;"")</formula>
    </cfRule>
    <cfRule type="expression" dxfId="401" priority="739" stopIfTrue="1">
      <formula>AND(OR($A497="COMPOSICAO",$A497="INSUMO",$A497&lt;&gt;""),$A497&lt;&gt;"")</formula>
    </cfRule>
  </conditionalFormatting>
  <conditionalFormatting sqref="F497">
    <cfRule type="expression" dxfId="400" priority="736" stopIfTrue="1">
      <formula>AND($A497&lt;&gt;"COMPOSICAO",$A497&lt;&gt;"INSUMO",$A497&lt;&gt;"")</formula>
    </cfRule>
    <cfRule type="expression" dxfId="399" priority="737" stopIfTrue="1">
      <formula>AND(OR($A497="COMPOSICAO",$A497="INSUMO",$A497&lt;&gt;""),$A497&lt;&gt;"")</formula>
    </cfRule>
  </conditionalFormatting>
  <conditionalFormatting sqref="F497">
    <cfRule type="expression" dxfId="398" priority="734" stopIfTrue="1">
      <formula>AND($A497&lt;&gt;"COMPOSICAO",$A497&lt;&gt;"INSUMO",$A497&lt;&gt;"")</formula>
    </cfRule>
    <cfRule type="expression" dxfId="397" priority="735" stopIfTrue="1">
      <formula>AND(OR($A497="COMPOSICAO",$A497="INSUMO",$A497&lt;&gt;""),$A497&lt;&gt;"")</formula>
    </cfRule>
  </conditionalFormatting>
  <conditionalFormatting sqref="F497">
    <cfRule type="expression" dxfId="396" priority="732" stopIfTrue="1">
      <formula>AND($A497&lt;&gt;"COMPOSICAO",$A497&lt;&gt;"INSUMO",$A497&lt;&gt;"")</formula>
    </cfRule>
    <cfRule type="expression" dxfId="395" priority="733" stopIfTrue="1">
      <formula>AND(OR($A497="COMPOSICAO",$A497="INSUMO",$A497&lt;&gt;""),$A497&lt;&gt;"")</formula>
    </cfRule>
  </conditionalFormatting>
  <conditionalFormatting sqref="F497">
    <cfRule type="expression" dxfId="394" priority="730" stopIfTrue="1">
      <formula>AND($A497&lt;&gt;"COMPOSICAO",$A497&lt;&gt;"INSUMO",$A497&lt;&gt;"")</formula>
    </cfRule>
    <cfRule type="expression" dxfId="393" priority="731" stopIfTrue="1">
      <formula>AND(OR($A497="COMPOSICAO",$A497="INSUMO",$A497&lt;&gt;""),$A497&lt;&gt;"")</formula>
    </cfRule>
  </conditionalFormatting>
  <conditionalFormatting sqref="F497">
    <cfRule type="expression" dxfId="392" priority="728" stopIfTrue="1">
      <formula>AND($A497&lt;&gt;"COMPOSICAO",$A497&lt;&gt;"INSUMO",$A497&lt;&gt;"")</formula>
    </cfRule>
    <cfRule type="expression" dxfId="391" priority="729" stopIfTrue="1">
      <formula>AND(OR($A497="COMPOSICAO",$A497="INSUMO",$A497&lt;&gt;""),$A497&lt;&gt;"")</formula>
    </cfRule>
  </conditionalFormatting>
  <conditionalFormatting sqref="F497">
    <cfRule type="expression" dxfId="390" priority="726" stopIfTrue="1">
      <formula>AND($A497&lt;&gt;"COMPOSICAO",$A497&lt;&gt;"INSUMO",$A497&lt;&gt;"")</formula>
    </cfRule>
    <cfRule type="expression" dxfId="389" priority="727" stopIfTrue="1">
      <formula>AND(OR($A497="COMPOSICAO",$A497="INSUMO",$A497&lt;&gt;""),$A497&lt;&gt;"")</formula>
    </cfRule>
  </conditionalFormatting>
  <conditionalFormatting sqref="F497">
    <cfRule type="expression" dxfId="388" priority="724" stopIfTrue="1">
      <formula>AND($A497&lt;&gt;"COMPOSICAO",$A497&lt;&gt;"INSUMO",$A497&lt;&gt;"")</formula>
    </cfRule>
    <cfRule type="expression" dxfId="387" priority="725" stopIfTrue="1">
      <formula>AND(OR($A497="COMPOSICAO",$A497="INSUMO",$A497&lt;&gt;""),$A497&lt;&gt;"")</formula>
    </cfRule>
  </conditionalFormatting>
  <conditionalFormatting sqref="F497">
    <cfRule type="expression" dxfId="386" priority="722" stopIfTrue="1">
      <formula>AND($A497&lt;&gt;"COMPOSICAO",$A497&lt;&gt;"INSUMO",$A497&lt;&gt;"")</formula>
    </cfRule>
    <cfRule type="expression" dxfId="385" priority="723" stopIfTrue="1">
      <formula>AND(OR($A497="COMPOSICAO",$A497="INSUMO",$A497&lt;&gt;""),$A497&lt;&gt;"")</formula>
    </cfRule>
  </conditionalFormatting>
  <conditionalFormatting sqref="F497">
    <cfRule type="expression" dxfId="384" priority="720" stopIfTrue="1">
      <formula>AND($A497&lt;&gt;"COMPOSICAO",$A497&lt;&gt;"INSUMO",$A497&lt;&gt;"")</formula>
    </cfRule>
    <cfRule type="expression" dxfId="383" priority="721" stopIfTrue="1">
      <formula>AND(OR($A497="COMPOSICAO",$A497="INSUMO",$A497&lt;&gt;""),$A497&lt;&gt;"")</formula>
    </cfRule>
  </conditionalFormatting>
  <conditionalFormatting sqref="F497">
    <cfRule type="expression" dxfId="382" priority="718" stopIfTrue="1">
      <formula>AND($A497&lt;&gt;"COMPOSICAO",$A497&lt;&gt;"INSUMO",$A497&lt;&gt;"")</formula>
    </cfRule>
    <cfRule type="expression" dxfId="381" priority="719" stopIfTrue="1">
      <formula>AND(OR($A497="COMPOSICAO",$A497="INSUMO",$A497&lt;&gt;""),$A497&lt;&gt;"")</formula>
    </cfRule>
  </conditionalFormatting>
  <conditionalFormatting sqref="F497">
    <cfRule type="expression" dxfId="380" priority="716" stopIfTrue="1">
      <formula>AND($A497&lt;&gt;"COMPOSICAO",$A497&lt;&gt;"INSUMO",$A497&lt;&gt;"")</formula>
    </cfRule>
    <cfRule type="expression" dxfId="379" priority="717" stopIfTrue="1">
      <formula>AND(OR($A497="COMPOSICAO",$A497="INSUMO",$A497&lt;&gt;""),$A497&lt;&gt;"")</formula>
    </cfRule>
  </conditionalFormatting>
  <conditionalFormatting sqref="F497">
    <cfRule type="expression" dxfId="378" priority="714" stopIfTrue="1">
      <formula>AND($A497&lt;&gt;"COMPOSICAO",$A497&lt;&gt;"INSUMO",$A497&lt;&gt;"")</formula>
    </cfRule>
    <cfRule type="expression" dxfId="377" priority="715" stopIfTrue="1">
      <formula>AND(OR($A497="COMPOSICAO",$A497="INSUMO",$A497&lt;&gt;""),$A497&lt;&gt;"")</formula>
    </cfRule>
  </conditionalFormatting>
  <conditionalFormatting sqref="F497">
    <cfRule type="expression" dxfId="376" priority="712" stopIfTrue="1">
      <formula>AND($A497&lt;&gt;"COMPOSICAO",$A497&lt;&gt;"INSUMO",$A497&lt;&gt;"")</formula>
    </cfRule>
    <cfRule type="expression" dxfId="375" priority="713" stopIfTrue="1">
      <formula>AND(OR($A497="COMPOSICAO",$A497="INSUMO",$A497&lt;&gt;""),$A497&lt;&gt;"")</formula>
    </cfRule>
  </conditionalFormatting>
  <conditionalFormatting sqref="F497">
    <cfRule type="expression" dxfId="374" priority="710" stopIfTrue="1">
      <formula>AND($A497&lt;&gt;"COMPOSICAO",$A497&lt;&gt;"INSUMO",$A497&lt;&gt;"")</formula>
    </cfRule>
    <cfRule type="expression" dxfId="373" priority="711" stopIfTrue="1">
      <formula>AND(OR($A497="COMPOSICAO",$A497="INSUMO",$A497&lt;&gt;""),$A497&lt;&gt;"")</formula>
    </cfRule>
  </conditionalFormatting>
  <conditionalFormatting sqref="F498">
    <cfRule type="expression" dxfId="372" priority="708" stopIfTrue="1">
      <formula>AND($A498&lt;&gt;"COMPOSICAO",$A498&lt;&gt;"INSUMO",$A498&lt;&gt;"")</formula>
    </cfRule>
    <cfRule type="expression" dxfId="371" priority="709" stopIfTrue="1">
      <formula>AND(OR($A498="COMPOSICAO",$A498="INSUMO",$A498&lt;&gt;""),$A498&lt;&gt;"")</formula>
    </cfRule>
  </conditionalFormatting>
  <conditionalFormatting sqref="F498">
    <cfRule type="expression" dxfId="370" priority="706" stopIfTrue="1">
      <formula>AND($A498&lt;&gt;"COMPOSICAO",$A498&lt;&gt;"INSUMO",$A498&lt;&gt;"")</formula>
    </cfRule>
    <cfRule type="expression" dxfId="369" priority="707" stopIfTrue="1">
      <formula>AND(OR($A498="COMPOSICAO",$A498="INSUMO",$A498&lt;&gt;""),$A498&lt;&gt;"")</formula>
    </cfRule>
  </conditionalFormatting>
  <conditionalFormatting sqref="F498">
    <cfRule type="expression" dxfId="368" priority="704" stopIfTrue="1">
      <formula>AND($A498&lt;&gt;"COMPOSICAO",$A498&lt;&gt;"INSUMO",$A498&lt;&gt;"")</formula>
    </cfRule>
    <cfRule type="expression" dxfId="367" priority="705" stopIfTrue="1">
      <formula>AND(OR($A498="COMPOSICAO",$A498="INSUMO",$A498&lt;&gt;""),$A498&lt;&gt;"")</formula>
    </cfRule>
  </conditionalFormatting>
  <conditionalFormatting sqref="F498">
    <cfRule type="expression" dxfId="366" priority="702" stopIfTrue="1">
      <formula>AND($A498&lt;&gt;"COMPOSICAO",$A498&lt;&gt;"INSUMO",$A498&lt;&gt;"")</formula>
    </cfRule>
    <cfRule type="expression" dxfId="365" priority="703" stopIfTrue="1">
      <formula>AND(OR($A498="COMPOSICAO",$A498="INSUMO",$A498&lt;&gt;""),$A498&lt;&gt;"")</formula>
    </cfRule>
  </conditionalFormatting>
  <conditionalFormatting sqref="F498">
    <cfRule type="expression" dxfId="364" priority="700" stopIfTrue="1">
      <formula>AND($A498&lt;&gt;"COMPOSICAO",$A498&lt;&gt;"INSUMO",$A498&lt;&gt;"")</formula>
    </cfRule>
    <cfRule type="expression" dxfId="363" priority="701" stopIfTrue="1">
      <formula>AND(OR($A498="COMPOSICAO",$A498="INSUMO",$A498&lt;&gt;""),$A498&lt;&gt;"")</formula>
    </cfRule>
  </conditionalFormatting>
  <conditionalFormatting sqref="F498">
    <cfRule type="expression" dxfId="362" priority="698" stopIfTrue="1">
      <formula>AND($A498&lt;&gt;"COMPOSICAO",$A498&lt;&gt;"INSUMO",$A498&lt;&gt;"")</formula>
    </cfRule>
    <cfRule type="expression" dxfId="361" priority="699" stopIfTrue="1">
      <formula>AND(OR($A498="COMPOSICAO",$A498="INSUMO",$A498&lt;&gt;""),$A498&lt;&gt;"")</formula>
    </cfRule>
  </conditionalFormatting>
  <conditionalFormatting sqref="F498">
    <cfRule type="expression" dxfId="360" priority="696" stopIfTrue="1">
      <formula>AND($A498&lt;&gt;"COMPOSICAO",$A498&lt;&gt;"INSUMO",$A498&lt;&gt;"")</formula>
    </cfRule>
    <cfRule type="expression" dxfId="359" priority="697" stopIfTrue="1">
      <formula>AND(OR($A498="COMPOSICAO",$A498="INSUMO",$A498&lt;&gt;""),$A498&lt;&gt;"")</formula>
    </cfRule>
  </conditionalFormatting>
  <conditionalFormatting sqref="F498">
    <cfRule type="expression" dxfId="358" priority="694" stopIfTrue="1">
      <formula>AND($A498&lt;&gt;"COMPOSICAO",$A498&lt;&gt;"INSUMO",$A498&lt;&gt;"")</formula>
    </cfRule>
    <cfRule type="expression" dxfId="357" priority="695" stopIfTrue="1">
      <formula>AND(OR($A498="COMPOSICAO",$A498="INSUMO",$A498&lt;&gt;""),$A498&lt;&gt;"")</formula>
    </cfRule>
  </conditionalFormatting>
  <conditionalFormatting sqref="F498">
    <cfRule type="expression" dxfId="356" priority="692" stopIfTrue="1">
      <formula>AND($A498&lt;&gt;"COMPOSICAO",$A498&lt;&gt;"INSUMO",$A498&lt;&gt;"")</formula>
    </cfRule>
    <cfRule type="expression" dxfId="355" priority="693" stopIfTrue="1">
      <formula>AND(OR($A498="COMPOSICAO",$A498="INSUMO",$A498&lt;&gt;""),$A498&lt;&gt;"")</formula>
    </cfRule>
  </conditionalFormatting>
  <conditionalFormatting sqref="F498">
    <cfRule type="expression" dxfId="354" priority="690" stopIfTrue="1">
      <formula>AND($A498&lt;&gt;"COMPOSICAO",$A498&lt;&gt;"INSUMO",$A498&lt;&gt;"")</formula>
    </cfRule>
    <cfRule type="expression" dxfId="353" priority="691" stopIfTrue="1">
      <formula>AND(OR($A498="COMPOSICAO",$A498="INSUMO",$A498&lt;&gt;""),$A498&lt;&gt;"")</formula>
    </cfRule>
  </conditionalFormatting>
  <conditionalFormatting sqref="F498">
    <cfRule type="expression" dxfId="352" priority="688" stopIfTrue="1">
      <formula>AND($A498&lt;&gt;"COMPOSICAO",$A498&lt;&gt;"INSUMO",$A498&lt;&gt;"")</formula>
    </cfRule>
    <cfRule type="expression" dxfId="351" priority="689" stopIfTrue="1">
      <formula>AND(OR($A498="COMPOSICAO",$A498="INSUMO",$A498&lt;&gt;""),$A498&lt;&gt;"")</formula>
    </cfRule>
  </conditionalFormatting>
  <conditionalFormatting sqref="F498">
    <cfRule type="expression" dxfId="350" priority="686" stopIfTrue="1">
      <formula>AND($A498&lt;&gt;"COMPOSICAO",$A498&lt;&gt;"INSUMO",$A498&lt;&gt;"")</formula>
    </cfRule>
    <cfRule type="expression" dxfId="349" priority="687" stopIfTrue="1">
      <formula>AND(OR($A498="COMPOSICAO",$A498="INSUMO",$A498&lt;&gt;""),$A498&lt;&gt;"")</formula>
    </cfRule>
  </conditionalFormatting>
  <conditionalFormatting sqref="F498">
    <cfRule type="expression" dxfId="348" priority="684" stopIfTrue="1">
      <formula>AND($A498&lt;&gt;"COMPOSICAO",$A498&lt;&gt;"INSUMO",$A498&lt;&gt;"")</formula>
    </cfRule>
    <cfRule type="expression" dxfId="347" priority="685" stopIfTrue="1">
      <formula>AND(OR($A498="COMPOSICAO",$A498="INSUMO",$A498&lt;&gt;""),$A498&lt;&gt;"")</formula>
    </cfRule>
  </conditionalFormatting>
  <conditionalFormatting sqref="F498">
    <cfRule type="expression" dxfId="346" priority="682" stopIfTrue="1">
      <formula>AND($A498&lt;&gt;"COMPOSICAO",$A498&lt;&gt;"INSUMO",$A498&lt;&gt;"")</formula>
    </cfRule>
    <cfRule type="expression" dxfId="345" priority="683" stopIfTrue="1">
      <formula>AND(OR($A498="COMPOSICAO",$A498="INSUMO",$A498&lt;&gt;""),$A498&lt;&gt;"")</formula>
    </cfRule>
  </conditionalFormatting>
  <conditionalFormatting sqref="F498">
    <cfRule type="expression" dxfId="344" priority="680" stopIfTrue="1">
      <formula>AND($A498&lt;&gt;"COMPOSICAO",$A498&lt;&gt;"INSUMO",$A498&lt;&gt;"")</formula>
    </cfRule>
    <cfRule type="expression" dxfId="343" priority="681" stopIfTrue="1">
      <formula>AND(OR($A498="COMPOSICAO",$A498="INSUMO",$A498&lt;&gt;""),$A498&lt;&gt;"")</formula>
    </cfRule>
  </conditionalFormatting>
  <conditionalFormatting sqref="F498">
    <cfRule type="expression" dxfId="342" priority="678" stopIfTrue="1">
      <formula>AND($A498&lt;&gt;"COMPOSICAO",$A498&lt;&gt;"INSUMO",$A498&lt;&gt;"")</formula>
    </cfRule>
    <cfRule type="expression" dxfId="341" priority="679" stopIfTrue="1">
      <formula>AND(OR($A498="COMPOSICAO",$A498="INSUMO",$A498&lt;&gt;""),$A498&lt;&gt;"")</formula>
    </cfRule>
  </conditionalFormatting>
  <conditionalFormatting sqref="F498">
    <cfRule type="expression" dxfId="340" priority="676" stopIfTrue="1">
      <formula>AND($A498&lt;&gt;"COMPOSICAO",$A498&lt;&gt;"INSUMO",$A498&lt;&gt;"")</formula>
    </cfRule>
    <cfRule type="expression" dxfId="339" priority="677" stopIfTrue="1">
      <formula>AND(OR($A498="COMPOSICAO",$A498="INSUMO",$A498&lt;&gt;""),$A498&lt;&gt;"")</formula>
    </cfRule>
  </conditionalFormatting>
  <conditionalFormatting sqref="F498">
    <cfRule type="expression" dxfId="338" priority="674" stopIfTrue="1">
      <formula>AND($A498&lt;&gt;"COMPOSICAO",$A498&lt;&gt;"INSUMO",$A498&lt;&gt;"")</formula>
    </cfRule>
    <cfRule type="expression" dxfId="337" priority="675" stopIfTrue="1">
      <formula>AND(OR($A498="COMPOSICAO",$A498="INSUMO",$A498&lt;&gt;""),$A498&lt;&gt;"")</formula>
    </cfRule>
  </conditionalFormatting>
  <conditionalFormatting sqref="F498">
    <cfRule type="expression" dxfId="336" priority="672" stopIfTrue="1">
      <formula>AND($A498&lt;&gt;"COMPOSICAO",$A498&lt;&gt;"INSUMO",$A498&lt;&gt;"")</formula>
    </cfRule>
    <cfRule type="expression" dxfId="335" priority="673" stopIfTrue="1">
      <formula>AND(OR($A498="COMPOSICAO",$A498="INSUMO",$A498&lt;&gt;""),$A498&lt;&gt;"")</formula>
    </cfRule>
  </conditionalFormatting>
  <conditionalFormatting sqref="F498">
    <cfRule type="expression" dxfId="334" priority="670" stopIfTrue="1">
      <formula>AND($A498&lt;&gt;"COMPOSICAO",$A498&lt;&gt;"INSUMO",$A498&lt;&gt;"")</formula>
    </cfRule>
    <cfRule type="expression" dxfId="333" priority="671" stopIfTrue="1">
      <formula>AND(OR($A498="COMPOSICAO",$A498="INSUMO",$A498&lt;&gt;""),$A498&lt;&gt;"")</formula>
    </cfRule>
  </conditionalFormatting>
  <conditionalFormatting sqref="F539:F544">
    <cfRule type="expression" dxfId="332" priority="668" stopIfTrue="1">
      <formula>AND($A539&lt;&gt;"COMPOSICAO",$A539&lt;&gt;"INSUMO",$A539&lt;&gt;"")</formula>
    </cfRule>
    <cfRule type="expression" dxfId="331" priority="669" stopIfTrue="1">
      <formula>AND(OR($A539="COMPOSICAO",$A539="INSUMO",$A539&lt;&gt;""),$A539&lt;&gt;"")</formula>
    </cfRule>
  </conditionalFormatting>
  <conditionalFormatting sqref="F539:F544">
    <cfRule type="expression" dxfId="330" priority="666" stopIfTrue="1">
      <formula>AND($A539&lt;&gt;"COMPOSICAO",$A539&lt;&gt;"INSUMO",$A539&lt;&gt;"")</formula>
    </cfRule>
    <cfRule type="expression" dxfId="329" priority="667" stopIfTrue="1">
      <formula>AND(OR($A539="COMPOSICAO",$A539="INSUMO",$A539&lt;&gt;""),$A539&lt;&gt;"")</formula>
    </cfRule>
  </conditionalFormatting>
  <conditionalFormatting sqref="F539:F544">
    <cfRule type="expression" dxfId="328" priority="664" stopIfTrue="1">
      <formula>AND($A539&lt;&gt;"COMPOSICAO",$A539&lt;&gt;"INSUMO",$A539&lt;&gt;"")</formula>
    </cfRule>
    <cfRule type="expression" dxfId="327" priority="665" stopIfTrue="1">
      <formula>AND(OR($A539="COMPOSICAO",$A539="INSUMO",$A539&lt;&gt;""),$A539&lt;&gt;"")</formula>
    </cfRule>
  </conditionalFormatting>
  <conditionalFormatting sqref="F539:F544">
    <cfRule type="expression" dxfId="326" priority="662" stopIfTrue="1">
      <formula>AND($A539&lt;&gt;"COMPOSICAO",$A539&lt;&gt;"INSUMO",$A539&lt;&gt;"")</formula>
    </cfRule>
    <cfRule type="expression" dxfId="325" priority="663" stopIfTrue="1">
      <formula>AND(OR($A539="COMPOSICAO",$A539="INSUMO",$A539&lt;&gt;""),$A539&lt;&gt;"")</formula>
    </cfRule>
  </conditionalFormatting>
  <conditionalFormatting sqref="F539:F544">
    <cfRule type="expression" dxfId="324" priority="660" stopIfTrue="1">
      <formula>AND($A539&lt;&gt;"COMPOSICAO",$A539&lt;&gt;"INSUMO",$A539&lt;&gt;"")</formula>
    </cfRule>
    <cfRule type="expression" dxfId="323" priority="661" stopIfTrue="1">
      <formula>AND(OR($A539="COMPOSICAO",$A539="INSUMO",$A539&lt;&gt;""),$A539&lt;&gt;"")</formula>
    </cfRule>
  </conditionalFormatting>
  <conditionalFormatting sqref="F539:F544">
    <cfRule type="expression" dxfId="322" priority="658" stopIfTrue="1">
      <formula>AND($A539&lt;&gt;"COMPOSICAO",$A539&lt;&gt;"INSUMO",$A539&lt;&gt;"")</formula>
    </cfRule>
    <cfRule type="expression" dxfId="321" priority="659" stopIfTrue="1">
      <formula>AND(OR($A539="COMPOSICAO",$A539="INSUMO",$A539&lt;&gt;""),$A539&lt;&gt;"")</formula>
    </cfRule>
  </conditionalFormatting>
  <conditionalFormatting sqref="F539:F544">
    <cfRule type="expression" dxfId="320" priority="656" stopIfTrue="1">
      <formula>AND($A539&lt;&gt;"COMPOSICAO",$A539&lt;&gt;"INSUMO",$A539&lt;&gt;"")</formula>
    </cfRule>
    <cfRule type="expression" dxfId="319" priority="657" stopIfTrue="1">
      <formula>AND(OR($A539="COMPOSICAO",$A539="INSUMO",$A539&lt;&gt;""),$A539&lt;&gt;"")</formula>
    </cfRule>
  </conditionalFormatting>
  <conditionalFormatting sqref="F539:F544">
    <cfRule type="expression" dxfId="318" priority="654" stopIfTrue="1">
      <formula>AND($A539&lt;&gt;"COMPOSICAO",$A539&lt;&gt;"INSUMO",$A539&lt;&gt;"")</formula>
    </cfRule>
    <cfRule type="expression" dxfId="317" priority="655" stopIfTrue="1">
      <formula>AND(OR($A539="COMPOSICAO",$A539="INSUMO",$A539&lt;&gt;""),$A539&lt;&gt;"")</formula>
    </cfRule>
  </conditionalFormatting>
  <conditionalFormatting sqref="F539:F544">
    <cfRule type="expression" dxfId="316" priority="652" stopIfTrue="1">
      <formula>AND($A539&lt;&gt;"COMPOSICAO",$A539&lt;&gt;"INSUMO",$A539&lt;&gt;"")</formula>
    </cfRule>
    <cfRule type="expression" dxfId="315" priority="653" stopIfTrue="1">
      <formula>AND(OR($A539="COMPOSICAO",$A539="INSUMO",$A539&lt;&gt;""),$A539&lt;&gt;"")</formula>
    </cfRule>
  </conditionalFormatting>
  <conditionalFormatting sqref="F539:F544">
    <cfRule type="expression" dxfId="314" priority="650" stopIfTrue="1">
      <formula>AND($A539&lt;&gt;"COMPOSICAO",$A539&lt;&gt;"INSUMO",$A539&lt;&gt;"")</formula>
    </cfRule>
    <cfRule type="expression" dxfId="313" priority="651" stopIfTrue="1">
      <formula>AND(OR($A539="COMPOSICAO",$A539="INSUMO",$A539&lt;&gt;""),$A539&lt;&gt;"")</formula>
    </cfRule>
  </conditionalFormatting>
  <conditionalFormatting sqref="F539:F544">
    <cfRule type="expression" dxfId="312" priority="648" stopIfTrue="1">
      <formula>AND($A539&lt;&gt;"COMPOSICAO",$A539&lt;&gt;"INSUMO",$A539&lt;&gt;"")</formula>
    </cfRule>
    <cfRule type="expression" dxfId="311" priority="649" stopIfTrue="1">
      <formula>AND(OR($A539="COMPOSICAO",$A539="INSUMO",$A539&lt;&gt;""),$A539&lt;&gt;"")</formula>
    </cfRule>
  </conditionalFormatting>
  <conditionalFormatting sqref="F539:F544">
    <cfRule type="expression" dxfId="310" priority="646" stopIfTrue="1">
      <formula>AND($A539&lt;&gt;"COMPOSICAO",$A539&lt;&gt;"INSUMO",$A539&lt;&gt;"")</formula>
    </cfRule>
    <cfRule type="expression" dxfId="309" priority="647" stopIfTrue="1">
      <formula>AND(OR($A539="COMPOSICAO",$A539="INSUMO",$A539&lt;&gt;""),$A539&lt;&gt;"")</formula>
    </cfRule>
  </conditionalFormatting>
  <conditionalFormatting sqref="F539:F544">
    <cfRule type="expression" dxfId="308" priority="644" stopIfTrue="1">
      <formula>AND($A539&lt;&gt;"COMPOSICAO",$A539&lt;&gt;"INSUMO",$A539&lt;&gt;"")</formula>
    </cfRule>
    <cfRule type="expression" dxfId="307" priority="645" stopIfTrue="1">
      <formula>AND(OR($A539="COMPOSICAO",$A539="INSUMO",$A539&lt;&gt;""),$A539&lt;&gt;"")</formula>
    </cfRule>
  </conditionalFormatting>
  <conditionalFormatting sqref="F539:F544">
    <cfRule type="expression" dxfId="306" priority="642" stopIfTrue="1">
      <formula>AND($A539&lt;&gt;"COMPOSICAO",$A539&lt;&gt;"INSUMO",$A539&lt;&gt;"")</formula>
    </cfRule>
    <cfRule type="expression" dxfId="305" priority="643" stopIfTrue="1">
      <formula>AND(OR($A539="COMPOSICAO",$A539="INSUMO",$A539&lt;&gt;""),$A539&lt;&gt;"")</formula>
    </cfRule>
  </conditionalFormatting>
  <conditionalFormatting sqref="F539:F544">
    <cfRule type="expression" dxfId="304" priority="640" stopIfTrue="1">
      <formula>AND($A539&lt;&gt;"COMPOSICAO",$A539&lt;&gt;"INSUMO",$A539&lt;&gt;"")</formula>
    </cfRule>
    <cfRule type="expression" dxfId="303" priority="641" stopIfTrue="1">
      <formula>AND(OR($A539="COMPOSICAO",$A539="INSUMO",$A539&lt;&gt;""),$A539&lt;&gt;"")</formula>
    </cfRule>
  </conditionalFormatting>
  <conditionalFormatting sqref="F539:F544">
    <cfRule type="expression" dxfId="302" priority="638" stopIfTrue="1">
      <formula>AND($A539&lt;&gt;"COMPOSICAO",$A539&lt;&gt;"INSUMO",$A539&lt;&gt;"")</formula>
    </cfRule>
    <cfRule type="expression" dxfId="301" priority="639" stopIfTrue="1">
      <formula>AND(OR($A539="COMPOSICAO",$A539="INSUMO",$A539&lt;&gt;""),$A539&lt;&gt;"")</formula>
    </cfRule>
  </conditionalFormatting>
  <conditionalFormatting sqref="F539:F544">
    <cfRule type="expression" dxfId="300" priority="636" stopIfTrue="1">
      <formula>AND($A539&lt;&gt;"COMPOSICAO",$A539&lt;&gt;"INSUMO",$A539&lt;&gt;"")</formula>
    </cfRule>
    <cfRule type="expression" dxfId="299" priority="637" stopIfTrue="1">
      <formula>AND(OR($A539="COMPOSICAO",$A539="INSUMO",$A539&lt;&gt;""),$A539&lt;&gt;"")</formula>
    </cfRule>
  </conditionalFormatting>
  <conditionalFormatting sqref="F539:F544">
    <cfRule type="expression" dxfId="298" priority="634" stopIfTrue="1">
      <formula>AND($A539&lt;&gt;"COMPOSICAO",$A539&lt;&gt;"INSUMO",$A539&lt;&gt;"")</formula>
    </cfRule>
    <cfRule type="expression" dxfId="297" priority="635" stopIfTrue="1">
      <formula>AND(OR($A539="COMPOSICAO",$A539="INSUMO",$A539&lt;&gt;""),$A539&lt;&gt;"")</formula>
    </cfRule>
  </conditionalFormatting>
  <conditionalFormatting sqref="F539:F544">
    <cfRule type="expression" dxfId="296" priority="632" stopIfTrue="1">
      <formula>AND($A539&lt;&gt;"COMPOSICAO",$A539&lt;&gt;"INSUMO",$A539&lt;&gt;"")</formula>
    </cfRule>
    <cfRule type="expression" dxfId="295" priority="633" stopIfTrue="1">
      <formula>AND(OR($A539="COMPOSICAO",$A539="INSUMO",$A539&lt;&gt;""),$A539&lt;&gt;"")</formula>
    </cfRule>
  </conditionalFormatting>
  <conditionalFormatting sqref="F539:F544">
    <cfRule type="expression" dxfId="294" priority="630" stopIfTrue="1">
      <formula>AND($A539&lt;&gt;"COMPOSICAO",$A539&lt;&gt;"INSUMO",$A539&lt;&gt;"")</formula>
    </cfRule>
    <cfRule type="expression" dxfId="293" priority="631" stopIfTrue="1">
      <formula>AND(OR($A539="COMPOSICAO",$A539="INSUMO",$A539&lt;&gt;""),$A539&lt;&gt;"")</formula>
    </cfRule>
  </conditionalFormatting>
  <conditionalFormatting sqref="F551:F552">
    <cfRule type="expression" dxfId="292" priority="628" stopIfTrue="1">
      <formula>AND($A551&lt;&gt;"COMPOSICAO",$A551&lt;&gt;"INSUMO",$A551&lt;&gt;"")</formula>
    </cfRule>
    <cfRule type="expression" dxfId="291" priority="629" stopIfTrue="1">
      <formula>AND(OR($A551="COMPOSICAO",$A551="INSUMO",$A551&lt;&gt;""),$A551&lt;&gt;"")</formula>
    </cfRule>
  </conditionalFormatting>
  <conditionalFormatting sqref="F551:F552">
    <cfRule type="expression" dxfId="290" priority="626" stopIfTrue="1">
      <formula>AND($A551&lt;&gt;"COMPOSICAO",$A551&lt;&gt;"INSUMO",$A551&lt;&gt;"")</formula>
    </cfRule>
    <cfRule type="expression" dxfId="289" priority="627" stopIfTrue="1">
      <formula>AND(OR($A551="COMPOSICAO",$A551="INSUMO",$A551&lt;&gt;""),$A551&lt;&gt;"")</formula>
    </cfRule>
  </conditionalFormatting>
  <conditionalFormatting sqref="F551:F552">
    <cfRule type="expression" dxfId="288" priority="624" stopIfTrue="1">
      <formula>AND($A551&lt;&gt;"COMPOSICAO",$A551&lt;&gt;"INSUMO",$A551&lt;&gt;"")</formula>
    </cfRule>
    <cfRule type="expression" dxfId="287" priority="625" stopIfTrue="1">
      <formula>AND(OR($A551="COMPOSICAO",$A551="INSUMO",$A551&lt;&gt;""),$A551&lt;&gt;"")</formula>
    </cfRule>
  </conditionalFormatting>
  <conditionalFormatting sqref="F551:F552">
    <cfRule type="expression" dxfId="286" priority="622" stopIfTrue="1">
      <formula>AND($A551&lt;&gt;"COMPOSICAO",$A551&lt;&gt;"INSUMO",$A551&lt;&gt;"")</formula>
    </cfRule>
    <cfRule type="expression" dxfId="285" priority="623" stopIfTrue="1">
      <formula>AND(OR($A551="COMPOSICAO",$A551="INSUMO",$A551&lt;&gt;""),$A551&lt;&gt;"")</formula>
    </cfRule>
  </conditionalFormatting>
  <conditionalFormatting sqref="F551:F552">
    <cfRule type="expression" dxfId="284" priority="620" stopIfTrue="1">
      <formula>AND($A551&lt;&gt;"COMPOSICAO",$A551&lt;&gt;"INSUMO",$A551&lt;&gt;"")</formula>
    </cfRule>
    <cfRule type="expression" dxfId="283" priority="621" stopIfTrue="1">
      <formula>AND(OR($A551="COMPOSICAO",$A551="INSUMO",$A551&lt;&gt;""),$A551&lt;&gt;"")</formula>
    </cfRule>
  </conditionalFormatting>
  <conditionalFormatting sqref="F551:F552">
    <cfRule type="expression" dxfId="282" priority="618" stopIfTrue="1">
      <formula>AND($A551&lt;&gt;"COMPOSICAO",$A551&lt;&gt;"INSUMO",$A551&lt;&gt;"")</formula>
    </cfRule>
    <cfRule type="expression" dxfId="281" priority="619" stopIfTrue="1">
      <formula>AND(OR($A551="COMPOSICAO",$A551="INSUMO",$A551&lt;&gt;""),$A551&lt;&gt;"")</formula>
    </cfRule>
  </conditionalFormatting>
  <conditionalFormatting sqref="F551:F552">
    <cfRule type="expression" dxfId="280" priority="616" stopIfTrue="1">
      <formula>AND($A551&lt;&gt;"COMPOSICAO",$A551&lt;&gt;"INSUMO",$A551&lt;&gt;"")</formula>
    </cfRule>
    <cfRule type="expression" dxfId="279" priority="617" stopIfTrue="1">
      <formula>AND(OR($A551="COMPOSICAO",$A551="INSUMO",$A551&lt;&gt;""),$A551&lt;&gt;"")</formula>
    </cfRule>
  </conditionalFormatting>
  <conditionalFormatting sqref="F551:F552">
    <cfRule type="expression" dxfId="278" priority="614" stopIfTrue="1">
      <formula>AND($A551&lt;&gt;"COMPOSICAO",$A551&lt;&gt;"INSUMO",$A551&lt;&gt;"")</formula>
    </cfRule>
    <cfRule type="expression" dxfId="277" priority="615" stopIfTrue="1">
      <formula>AND(OR($A551="COMPOSICAO",$A551="INSUMO",$A551&lt;&gt;""),$A551&lt;&gt;"")</formula>
    </cfRule>
  </conditionalFormatting>
  <conditionalFormatting sqref="F551:F552">
    <cfRule type="expression" dxfId="276" priority="612" stopIfTrue="1">
      <formula>AND($A551&lt;&gt;"COMPOSICAO",$A551&lt;&gt;"INSUMO",$A551&lt;&gt;"")</formula>
    </cfRule>
    <cfRule type="expression" dxfId="275" priority="613" stopIfTrue="1">
      <formula>AND(OR($A551="COMPOSICAO",$A551="INSUMO",$A551&lt;&gt;""),$A551&lt;&gt;"")</formula>
    </cfRule>
  </conditionalFormatting>
  <conditionalFormatting sqref="F551:F552">
    <cfRule type="expression" dxfId="274" priority="610" stopIfTrue="1">
      <formula>AND($A551&lt;&gt;"COMPOSICAO",$A551&lt;&gt;"INSUMO",$A551&lt;&gt;"")</formula>
    </cfRule>
    <cfRule type="expression" dxfId="273" priority="611" stopIfTrue="1">
      <formula>AND(OR($A551="COMPOSICAO",$A551="INSUMO",$A551&lt;&gt;""),$A551&lt;&gt;"")</formula>
    </cfRule>
  </conditionalFormatting>
  <conditionalFormatting sqref="F551:F552">
    <cfRule type="expression" dxfId="272" priority="608" stopIfTrue="1">
      <formula>AND($A551&lt;&gt;"COMPOSICAO",$A551&lt;&gt;"INSUMO",$A551&lt;&gt;"")</formula>
    </cfRule>
    <cfRule type="expression" dxfId="271" priority="609" stopIfTrue="1">
      <formula>AND(OR($A551="COMPOSICAO",$A551="INSUMO",$A551&lt;&gt;""),$A551&lt;&gt;"")</formula>
    </cfRule>
  </conditionalFormatting>
  <conditionalFormatting sqref="F551:F552">
    <cfRule type="expression" dxfId="270" priority="606" stopIfTrue="1">
      <formula>AND($A551&lt;&gt;"COMPOSICAO",$A551&lt;&gt;"INSUMO",$A551&lt;&gt;"")</formula>
    </cfRule>
    <cfRule type="expression" dxfId="269" priority="607" stopIfTrue="1">
      <formula>AND(OR($A551="COMPOSICAO",$A551="INSUMO",$A551&lt;&gt;""),$A551&lt;&gt;"")</formula>
    </cfRule>
  </conditionalFormatting>
  <conditionalFormatting sqref="F551:F552">
    <cfRule type="expression" dxfId="268" priority="604" stopIfTrue="1">
      <formula>AND($A551&lt;&gt;"COMPOSICAO",$A551&lt;&gt;"INSUMO",$A551&lt;&gt;"")</formula>
    </cfRule>
    <cfRule type="expression" dxfId="267" priority="605" stopIfTrue="1">
      <formula>AND(OR($A551="COMPOSICAO",$A551="INSUMO",$A551&lt;&gt;""),$A551&lt;&gt;"")</formula>
    </cfRule>
  </conditionalFormatting>
  <conditionalFormatting sqref="F551:F552">
    <cfRule type="expression" dxfId="266" priority="602" stopIfTrue="1">
      <formula>AND($A551&lt;&gt;"COMPOSICAO",$A551&lt;&gt;"INSUMO",$A551&lt;&gt;"")</formula>
    </cfRule>
    <cfRule type="expression" dxfId="265" priority="603" stopIfTrue="1">
      <formula>AND(OR($A551="COMPOSICAO",$A551="INSUMO",$A551&lt;&gt;""),$A551&lt;&gt;"")</formula>
    </cfRule>
  </conditionalFormatting>
  <conditionalFormatting sqref="F551:F552">
    <cfRule type="expression" dxfId="264" priority="600" stopIfTrue="1">
      <formula>AND($A551&lt;&gt;"COMPOSICAO",$A551&lt;&gt;"INSUMO",$A551&lt;&gt;"")</formula>
    </cfRule>
    <cfRule type="expression" dxfId="263" priority="601" stopIfTrue="1">
      <formula>AND(OR($A551="COMPOSICAO",$A551="INSUMO",$A551&lt;&gt;""),$A551&lt;&gt;"")</formula>
    </cfRule>
  </conditionalFormatting>
  <conditionalFormatting sqref="F551:F552">
    <cfRule type="expression" dxfId="262" priority="598" stopIfTrue="1">
      <formula>AND($A551&lt;&gt;"COMPOSICAO",$A551&lt;&gt;"INSUMO",$A551&lt;&gt;"")</formula>
    </cfRule>
    <cfRule type="expression" dxfId="261" priority="599" stopIfTrue="1">
      <formula>AND(OR($A551="COMPOSICAO",$A551="INSUMO",$A551&lt;&gt;""),$A551&lt;&gt;"")</formula>
    </cfRule>
  </conditionalFormatting>
  <conditionalFormatting sqref="F551:F552">
    <cfRule type="expression" dxfId="260" priority="596" stopIfTrue="1">
      <formula>AND($A551&lt;&gt;"COMPOSICAO",$A551&lt;&gt;"INSUMO",$A551&lt;&gt;"")</formula>
    </cfRule>
    <cfRule type="expression" dxfId="259" priority="597" stopIfTrue="1">
      <formula>AND(OR($A551="COMPOSICAO",$A551="INSUMO",$A551&lt;&gt;""),$A551&lt;&gt;"")</formula>
    </cfRule>
  </conditionalFormatting>
  <conditionalFormatting sqref="F551:F552">
    <cfRule type="expression" dxfId="258" priority="594" stopIfTrue="1">
      <formula>AND($A551&lt;&gt;"COMPOSICAO",$A551&lt;&gt;"INSUMO",$A551&lt;&gt;"")</formula>
    </cfRule>
    <cfRule type="expression" dxfId="257" priority="595" stopIfTrue="1">
      <formula>AND(OR($A551="COMPOSICAO",$A551="INSUMO",$A551&lt;&gt;""),$A551&lt;&gt;"")</formula>
    </cfRule>
  </conditionalFormatting>
  <conditionalFormatting sqref="F551:F552">
    <cfRule type="expression" dxfId="256" priority="592" stopIfTrue="1">
      <formula>AND($A551&lt;&gt;"COMPOSICAO",$A551&lt;&gt;"INSUMO",$A551&lt;&gt;"")</formula>
    </cfRule>
    <cfRule type="expression" dxfId="255" priority="593" stopIfTrue="1">
      <formula>AND(OR($A551="COMPOSICAO",$A551="INSUMO",$A551&lt;&gt;""),$A551&lt;&gt;"")</formula>
    </cfRule>
  </conditionalFormatting>
  <conditionalFormatting sqref="F551:F552">
    <cfRule type="expression" dxfId="254" priority="590" stopIfTrue="1">
      <formula>AND($A551&lt;&gt;"COMPOSICAO",$A551&lt;&gt;"INSUMO",$A551&lt;&gt;"")</formula>
    </cfRule>
    <cfRule type="expression" dxfId="253" priority="591" stopIfTrue="1">
      <formula>AND(OR($A551="COMPOSICAO",$A551="INSUMO",$A551&lt;&gt;""),$A551&lt;&gt;"")</formula>
    </cfRule>
  </conditionalFormatting>
  <conditionalFormatting sqref="F551">
    <cfRule type="expression" dxfId="252" priority="588" stopIfTrue="1">
      <formula>AND($A551&lt;&gt;"COMPOSICAO",$A551&lt;&gt;"INSUMO",$A551&lt;&gt;"")</formula>
    </cfRule>
    <cfRule type="expression" dxfId="251" priority="589" stopIfTrue="1">
      <formula>AND(OR($A551="COMPOSICAO",$A551="INSUMO",$A551&lt;&gt;""),$A551&lt;&gt;"")</formula>
    </cfRule>
  </conditionalFormatting>
  <conditionalFormatting sqref="F551">
    <cfRule type="expression" dxfId="250" priority="586" stopIfTrue="1">
      <formula>AND($A551&lt;&gt;"COMPOSICAO",$A551&lt;&gt;"INSUMO",$A551&lt;&gt;"")</formula>
    </cfRule>
    <cfRule type="expression" dxfId="249" priority="587" stopIfTrue="1">
      <formula>AND(OR($A551="COMPOSICAO",$A551="INSUMO",$A551&lt;&gt;""),$A551&lt;&gt;"")</formula>
    </cfRule>
  </conditionalFormatting>
  <conditionalFormatting sqref="F551">
    <cfRule type="expression" dxfId="248" priority="584" stopIfTrue="1">
      <formula>AND($A551&lt;&gt;"COMPOSICAO",$A551&lt;&gt;"INSUMO",$A551&lt;&gt;"")</formula>
    </cfRule>
    <cfRule type="expression" dxfId="247" priority="585" stopIfTrue="1">
      <formula>AND(OR($A551="COMPOSICAO",$A551="INSUMO",$A551&lt;&gt;""),$A551&lt;&gt;"")</formula>
    </cfRule>
  </conditionalFormatting>
  <conditionalFormatting sqref="F551">
    <cfRule type="expression" dxfId="246" priority="582" stopIfTrue="1">
      <formula>AND($A551&lt;&gt;"COMPOSICAO",$A551&lt;&gt;"INSUMO",$A551&lt;&gt;"")</formula>
    </cfRule>
    <cfRule type="expression" dxfId="245" priority="583" stopIfTrue="1">
      <formula>AND(OR($A551="COMPOSICAO",$A551="INSUMO",$A551&lt;&gt;""),$A551&lt;&gt;"")</formula>
    </cfRule>
  </conditionalFormatting>
  <conditionalFormatting sqref="F551">
    <cfRule type="expression" dxfId="244" priority="580" stopIfTrue="1">
      <formula>AND($A551&lt;&gt;"COMPOSICAO",$A551&lt;&gt;"INSUMO",$A551&lt;&gt;"")</formula>
    </cfRule>
    <cfRule type="expression" dxfId="243" priority="581" stopIfTrue="1">
      <formula>AND(OR($A551="COMPOSICAO",$A551="INSUMO",$A551&lt;&gt;""),$A551&lt;&gt;"")</formula>
    </cfRule>
  </conditionalFormatting>
  <conditionalFormatting sqref="F551">
    <cfRule type="expression" dxfId="242" priority="578" stopIfTrue="1">
      <formula>AND($A551&lt;&gt;"COMPOSICAO",$A551&lt;&gt;"INSUMO",$A551&lt;&gt;"")</formula>
    </cfRule>
    <cfRule type="expression" dxfId="241" priority="579" stopIfTrue="1">
      <formula>AND(OR($A551="COMPOSICAO",$A551="INSUMO",$A551&lt;&gt;""),$A551&lt;&gt;"")</formula>
    </cfRule>
  </conditionalFormatting>
  <conditionalFormatting sqref="F551">
    <cfRule type="expression" dxfId="240" priority="576" stopIfTrue="1">
      <formula>AND($A551&lt;&gt;"COMPOSICAO",$A551&lt;&gt;"INSUMO",$A551&lt;&gt;"")</formula>
    </cfRule>
    <cfRule type="expression" dxfId="239" priority="577" stopIfTrue="1">
      <formula>AND(OR($A551="COMPOSICAO",$A551="INSUMO",$A551&lt;&gt;""),$A551&lt;&gt;"")</formula>
    </cfRule>
  </conditionalFormatting>
  <conditionalFormatting sqref="F551">
    <cfRule type="expression" dxfId="238" priority="574" stopIfTrue="1">
      <formula>AND($A551&lt;&gt;"COMPOSICAO",$A551&lt;&gt;"INSUMO",$A551&lt;&gt;"")</formula>
    </cfRule>
    <cfRule type="expression" dxfId="237" priority="575" stopIfTrue="1">
      <formula>AND(OR($A551="COMPOSICAO",$A551="INSUMO",$A551&lt;&gt;""),$A551&lt;&gt;"")</formula>
    </cfRule>
  </conditionalFormatting>
  <conditionalFormatting sqref="F551">
    <cfRule type="expression" dxfId="236" priority="572" stopIfTrue="1">
      <formula>AND($A551&lt;&gt;"COMPOSICAO",$A551&lt;&gt;"INSUMO",$A551&lt;&gt;"")</formula>
    </cfRule>
    <cfRule type="expression" dxfId="235" priority="573" stopIfTrue="1">
      <formula>AND(OR($A551="COMPOSICAO",$A551="INSUMO",$A551&lt;&gt;""),$A551&lt;&gt;"")</formula>
    </cfRule>
  </conditionalFormatting>
  <conditionalFormatting sqref="F551">
    <cfRule type="expression" dxfId="234" priority="570" stopIfTrue="1">
      <formula>AND($A551&lt;&gt;"COMPOSICAO",$A551&lt;&gt;"INSUMO",$A551&lt;&gt;"")</formula>
    </cfRule>
    <cfRule type="expression" dxfId="233" priority="571" stopIfTrue="1">
      <formula>AND(OR($A551="COMPOSICAO",$A551="INSUMO",$A551&lt;&gt;""),$A551&lt;&gt;"")</formula>
    </cfRule>
  </conditionalFormatting>
  <conditionalFormatting sqref="F559:F562">
    <cfRule type="expression" dxfId="232" priority="568" stopIfTrue="1">
      <formula>AND($A559&lt;&gt;"COMPOSICAO",$A559&lt;&gt;"INSUMO",$A559&lt;&gt;"")</formula>
    </cfRule>
    <cfRule type="expression" dxfId="231" priority="569" stopIfTrue="1">
      <formula>AND(OR($A559="COMPOSICAO",$A559="INSUMO",$A559&lt;&gt;""),$A559&lt;&gt;"")</formula>
    </cfRule>
  </conditionalFormatting>
  <conditionalFormatting sqref="F559:F562">
    <cfRule type="expression" dxfId="230" priority="566" stopIfTrue="1">
      <formula>AND($A559&lt;&gt;"COMPOSICAO",$A559&lt;&gt;"INSUMO",$A559&lt;&gt;"")</formula>
    </cfRule>
    <cfRule type="expression" dxfId="229" priority="567" stopIfTrue="1">
      <formula>AND(OR($A559="COMPOSICAO",$A559="INSUMO",$A559&lt;&gt;""),$A559&lt;&gt;"")</formula>
    </cfRule>
  </conditionalFormatting>
  <conditionalFormatting sqref="F559:F562">
    <cfRule type="expression" dxfId="228" priority="564" stopIfTrue="1">
      <formula>AND($A559&lt;&gt;"COMPOSICAO",$A559&lt;&gt;"INSUMO",$A559&lt;&gt;"")</formula>
    </cfRule>
    <cfRule type="expression" dxfId="227" priority="565" stopIfTrue="1">
      <formula>AND(OR($A559="COMPOSICAO",$A559="INSUMO",$A559&lt;&gt;""),$A559&lt;&gt;"")</formula>
    </cfRule>
  </conditionalFormatting>
  <conditionalFormatting sqref="F559:F562">
    <cfRule type="expression" dxfId="226" priority="562" stopIfTrue="1">
      <formula>AND($A559&lt;&gt;"COMPOSICAO",$A559&lt;&gt;"INSUMO",$A559&lt;&gt;"")</formula>
    </cfRule>
    <cfRule type="expression" dxfId="225" priority="563" stopIfTrue="1">
      <formula>AND(OR($A559="COMPOSICAO",$A559="INSUMO",$A559&lt;&gt;""),$A559&lt;&gt;"")</formula>
    </cfRule>
  </conditionalFormatting>
  <conditionalFormatting sqref="F559:F562">
    <cfRule type="expression" dxfId="224" priority="560" stopIfTrue="1">
      <formula>AND($A559&lt;&gt;"COMPOSICAO",$A559&lt;&gt;"INSUMO",$A559&lt;&gt;"")</formula>
    </cfRule>
    <cfRule type="expression" dxfId="223" priority="561" stopIfTrue="1">
      <formula>AND(OR($A559="COMPOSICAO",$A559="INSUMO",$A559&lt;&gt;""),$A559&lt;&gt;"")</formula>
    </cfRule>
  </conditionalFormatting>
  <conditionalFormatting sqref="F559:F562">
    <cfRule type="expression" dxfId="222" priority="558" stopIfTrue="1">
      <formula>AND($A559&lt;&gt;"COMPOSICAO",$A559&lt;&gt;"INSUMO",$A559&lt;&gt;"")</formula>
    </cfRule>
    <cfRule type="expression" dxfId="221" priority="559" stopIfTrue="1">
      <formula>AND(OR($A559="COMPOSICAO",$A559="INSUMO",$A559&lt;&gt;""),$A559&lt;&gt;"")</formula>
    </cfRule>
  </conditionalFormatting>
  <conditionalFormatting sqref="F559:F562">
    <cfRule type="expression" dxfId="220" priority="556" stopIfTrue="1">
      <formula>AND($A559&lt;&gt;"COMPOSICAO",$A559&lt;&gt;"INSUMO",$A559&lt;&gt;"")</formula>
    </cfRule>
    <cfRule type="expression" dxfId="219" priority="557" stopIfTrue="1">
      <formula>AND(OR($A559="COMPOSICAO",$A559="INSUMO",$A559&lt;&gt;""),$A559&lt;&gt;"")</formula>
    </cfRule>
  </conditionalFormatting>
  <conditionalFormatting sqref="F559:F562">
    <cfRule type="expression" dxfId="218" priority="554" stopIfTrue="1">
      <formula>AND($A559&lt;&gt;"COMPOSICAO",$A559&lt;&gt;"INSUMO",$A559&lt;&gt;"")</formula>
    </cfRule>
    <cfRule type="expression" dxfId="217" priority="555" stopIfTrue="1">
      <formula>AND(OR($A559="COMPOSICAO",$A559="INSUMO",$A559&lt;&gt;""),$A559&lt;&gt;"")</formula>
    </cfRule>
  </conditionalFormatting>
  <conditionalFormatting sqref="F559:F562">
    <cfRule type="expression" dxfId="216" priority="552" stopIfTrue="1">
      <formula>AND($A559&lt;&gt;"COMPOSICAO",$A559&lt;&gt;"INSUMO",$A559&lt;&gt;"")</formula>
    </cfRule>
    <cfRule type="expression" dxfId="215" priority="553" stopIfTrue="1">
      <formula>AND(OR($A559="COMPOSICAO",$A559="INSUMO",$A559&lt;&gt;""),$A559&lt;&gt;"")</formula>
    </cfRule>
  </conditionalFormatting>
  <conditionalFormatting sqref="F559:F562">
    <cfRule type="expression" dxfId="214" priority="550" stopIfTrue="1">
      <formula>AND($A559&lt;&gt;"COMPOSICAO",$A559&lt;&gt;"INSUMO",$A559&lt;&gt;"")</formula>
    </cfRule>
    <cfRule type="expression" dxfId="213" priority="551" stopIfTrue="1">
      <formula>AND(OR($A559="COMPOSICAO",$A559="INSUMO",$A559&lt;&gt;""),$A559&lt;&gt;"")</formula>
    </cfRule>
  </conditionalFormatting>
  <conditionalFormatting sqref="F559:F562">
    <cfRule type="expression" dxfId="212" priority="548" stopIfTrue="1">
      <formula>AND($A559&lt;&gt;"COMPOSICAO",$A559&lt;&gt;"INSUMO",$A559&lt;&gt;"")</formula>
    </cfRule>
    <cfRule type="expression" dxfId="211" priority="549" stopIfTrue="1">
      <formula>AND(OR($A559="COMPOSICAO",$A559="INSUMO",$A559&lt;&gt;""),$A559&lt;&gt;"")</formula>
    </cfRule>
  </conditionalFormatting>
  <conditionalFormatting sqref="F559:F562">
    <cfRule type="expression" dxfId="210" priority="546" stopIfTrue="1">
      <formula>AND($A559&lt;&gt;"COMPOSICAO",$A559&lt;&gt;"INSUMO",$A559&lt;&gt;"")</formula>
    </cfRule>
    <cfRule type="expression" dxfId="209" priority="547" stopIfTrue="1">
      <formula>AND(OR($A559="COMPOSICAO",$A559="INSUMO",$A559&lt;&gt;""),$A559&lt;&gt;"")</formula>
    </cfRule>
  </conditionalFormatting>
  <conditionalFormatting sqref="F559:F562">
    <cfRule type="expression" dxfId="208" priority="544" stopIfTrue="1">
      <formula>AND($A559&lt;&gt;"COMPOSICAO",$A559&lt;&gt;"INSUMO",$A559&lt;&gt;"")</formula>
    </cfRule>
    <cfRule type="expression" dxfId="207" priority="545" stopIfTrue="1">
      <formula>AND(OR($A559="COMPOSICAO",$A559="INSUMO",$A559&lt;&gt;""),$A559&lt;&gt;"")</formula>
    </cfRule>
  </conditionalFormatting>
  <conditionalFormatting sqref="F559:F562">
    <cfRule type="expression" dxfId="206" priority="542" stopIfTrue="1">
      <formula>AND($A559&lt;&gt;"COMPOSICAO",$A559&lt;&gt;"INSUMO",$A559&lt;&gt;"")</formula>
    </cfRule>
    <cfRule type="expression" dxfId="205" priority="543" stopIfTrue="1">
      <formula>AND(OR($A559="COMPOSICAO",$A559="INSUMO",$A559&lt;&gt;""),$A559&lt;&gt;"")</formula>
    </cfRule>
  </conditionalFormatting>
  <conditionalFormatting sqref="F559:F562">
    <cfRule type="expression" dxfId="204" priority="540" stopIfTrue="1">
      <formula>AND($A559&lt;&gt;"COMPOSICAO",$A559&lt;&gt;"INSUMO",$A559&lt;&gt;"")</formula>
    </cfRule>
    <cfRule type="expression" dxfId="203" priority="541" stopIfTrue="1">
      <formula>AND(OR($A559="COMPOSICAO",$A559="INSUMO",$A559&lt;&gt;""),$A559&lt;&gt;"")</formula>
    </cfRule>
  </conditionalFormatting>
  <conditionalFormatting sqref="F559:F562">
    <cfRule type="expression" dxfId="202" priority="538" stopIfTrue="1">
      <formula>AND($A559&lt;&gt;"COMPOSICAO",$A559&lt;&gt;"INSUMO",$A559&lt;&gt;"")</formula>
    </cfRule>
    <cfRule type="expression" dxfId="201" priority="539" stopIfTrue="1">
      <formula>AND(OR($A559="COMPOSICAO",$A559="INSUMO",$A559&lt;&gt;""),$A559&lt;&gt;"")</formula>
    </cfRule>
  </conditionalFormatting>
  <conditionalFormatting sqref="F559:F562">
    <cfRule type="expression" dxfId="200" priority="536" stopIfTrue="1">
      <formula>AND($A559&lt;&gt;"COMPOSICAO",$A559&lt;&gt;"INSUMO",$A559&lt;&gt;"")</formula>
    </cfRule>
    <cfRule type="expression" dxfId="199" priority="537" stopIfTrue="1">
      <formula>AND(OR($A559="COMPOSICAO",$A559="INSUMO",$A559&lt;&gt;""),$A559&lt;&gt;"")</formula>
    </cfRule>
  </conditionalFormatting>
  <conditionalFormatting sqref="F559:F562">
    <cfRule type="expression" dxfId="198" priority="534" stopIfTrue="1">
      <formula>AND($A559&lt;&gt;"COMPOSICAO",$A559&lt;&gt;"INSUMO",$A559&lt;&gt;"")</formula>
    </cfRule>
    <cfRule type="expression" dxfId="197" priority="535" stopIfTrue="1">
      <formula>AND(OR($A559="COMPOSICAO",$A559="INSUMO",$A559&lt;&gt;""),$A559&lt;&gt;"")</formula>
    </cfRule>
  </conditionalFormatting>
  <conditionalFormatting sqref="F559:F562">
    <cfRule type="expression" dxfId="196" priority="532" stopIfTrue="1">
      <formula>AND($A559&lt;&gt;"COMPOSICAO",$A559&lt;&gt;"INSUMO",$A559&lt;&gt;"")</formula>
    </cfRule>
    <cfRule type="expression" dxfId="195" priority="533" stopIfTrue="1">
      <formula>AND(OR($A559="COMPOSICAO",$A559="INSUMO",$A559&lt;&gt;""),$A559&lt;&gt;"")</formula>
    </cfRule>
  </conditionalFormatting>
  <conditionalFormatting sqref="F559:F562">
    <cfRule type="expression" dxfId="194" priority="530" stopIfTrue="1">
      <formula>AND($A559&lt;&gt;"COMPOSICAO",$A559&lt;&gt;"INSUMO",$A559&lt;&gt;"")</formula>
    </cfRule>
    <cfRule type="expression" dxfId="193" priority="531" stopIfTrue="1">
      <formula>AND(OR($A559="COMPOSICAO",$A559="INSUMO",$A559&lt;&gt;""),$A559&lt;&gt;"")</formula>
    </cfRule>
  </conditionalFormatting>
  <conditionalFormatting sqref="F559:F561">
    <cfRule type="expression" dxfId="192" priority="528" stopIfTrue="1">
      <formula>AND($A559&lt;&gt;"COMPOSICAO",$A559&lt;&gt;"INSUMO",$A559&lt;&gt;"")</formula>
    </cfRule>
    <cfRule type="expression" dxfId="191" priority="529" stopIfTrue="1">
      <formula>AND(OR($A559="COMPOSICAO",$A559="INSUMO",$A559&lt;&gt;""),$A559&lt;&gt;"")</formula>
    </cfRule>
  </conditionalFormatting>
  <conditionalFormatting sqref="F559:F561">
    <cfRule type="expression" dxfId="190" priority="526" stopIfTrue="1">
      <formula>AND($A559&lt;&gt;"COMPOSICAO",$A559&lt;&gt;"INSUMO",$A559&lt;&gt;"")</formula>
    </cfRule>
    <cfRule type="expression" dxfId="189" priority="527" stopIfTrue="1">
      <formula>AND(OR($A559="COMPOSICAO",$A559="INSUMO",$A559&lt;&gt;""),$A559&lt;&gt;"")</formula>
    </cfRule>
  </conditionalFormatting>
  <conditionalFormatting sqref="F559:F561">
    <cfRule type="expression" dxfId="188" priority="524" stopIfTrue="1">
      <formula>AND($A559&lt;&gt;"COMPOSICAO",$A559&lt;&gt;"INSUMO",$A559&lt;&gt;"")</formula>
    </cfRule>
    <cfRule type="expression" dxfId="187" priority="525" stopIfTrue="1">
      <formula>AND(OR($A559="COMPOSICAO",$A559="INSUMO",$A559&lt;&gt;""),$A559&lt;&gt;"")</formula>
    </cfRule>
  </conditionalFormatting>
  <conditionalFormatting sqref="F559:F561">
    <cfRule type="expression" dxfId="186" priority="522" stopIfTrue="1">
      <formula>AND($A559&lt;&gt;"COMPOSICAO",$A559&lt;&gt;"INSUMO",$A559&lt;&gt;"")</formula>
    </cfRule>
    <cfRule type="expression" dxfId="185" priority="523" stopIfTrue="1">
      <formula>AND(OR($A559="COMPOSICAO",$A559="INSUMO",$A559&lt;&gt;""),$A559&lt;&gt;"")</formula>
    </cfRule>
  </conditionalFormatting>
  <conditionalFormatting sqref="F559:F561">
    <cfRule type="expression" dxfId="184" priority="520" stopIfTrue="1">
      <formula>AND($A559&lt;&gt;"COMPOSICAO",$A559&lt;&gt;"INSUMO",$A559&lt;&gt;"")</formula>
    </cfRule>
    <cfRule type="expression" dxfId="183" priority="521" stopIfTrue="1">
      <formula>AND(OR($A559="COMPOSICAO",$A559="INSUMO",$A559&lt;&gt;""),$A559&lt;&gt;"")</formula>
    </cfRule>
  </conditionalFormatting>
  <conditionalFormatting sqref="F559:F561">
    <cfRule type="expression" dxfId="182" priority="518" stopIfTrue="1">
      <formula>AND($A559&lt;&gt;"COMPOSICAO",$A559&lt;&gt;"INSUMO",$A559&lt;&gt;"")</formula>
    </cfRule>
    <cfRule type="expression" dxfId="181" priority="519" stopIfTrue="1">
      <formula>AND(OR($A559="COMPOSICAO",$A559="INSUMO",$A559&lt;&gt;""),$A559&lt;&gt;"")</formula>
    </cfRule>
  </conditionalFormatting>
  <conditionalFormatting sqref="F559:F561">
    <cfRule type="expression" dxfId="180" priority="516" stopIfTrue="1">
      <formula>AND($A559&lt;&gt;"COMPOSICAO",$A559&lt;&gt;"INSUMO",$A559&lt;&gt;"")</formula>
    </cfRule>
    <cfRule type="expression" dxfId="179" priority="517" stopIfTrue="1">
      <formula>AND(OR($A559="COMPOSICAO",$A559="INSUMO",$A559&lt;&gt;""),$A559&lt;&gt;"")</formula>
    </cfRule>
  </conditionalFormatting>
  <conditionalFormatting sqref="F559:F561">
    <cfRule type="expression" dxfId="178" priority="514" stopIfTrue="1">
      <formula>AND($A559&lt;&gt;"COMPOSICAO",$A559&lt;&gt;"INSUMO",$A559&lt;&gt;"")</formula>
    </cfRule>
    <cfRule type="expression" dxfId="177" priority="515" stopIfTrue="1">
      <formula>AND(OR($A559="COMPOSICAO",$A559="INSUMO",$A559&lt;&gt;""),$A559&lt;&gt;"")</formula>
    </cfRule>
  </conditionalFormatting>
  <conditionalFormatting sqref="F559:F561">
    <cfRule type="expression" dxfId="176" priority="512" stopIfTrue="1">
      <formula>AND($A559&lt;&gt;"COMPOSICAO",$A559&lt;&gt;"INSUMO",$A559&lt;&gt;"")</formula>
    </cfRule>
    <cfRule type="expression" dxfId="175" priority="513" stopIfTrue="1">
      <formula>AND(OR($A559="COMPOSICAO",$A559="INSUMO",$A559&lt;&gt;""),$A559&lt;&gt;"")</formula>
    </cfRule>
  </conditionalFormatting>
  <conditionalFormatting sqref="F559:F561">
    <cfRule type="expression" dxfId="174" priority="510" stopIfTrue="1">
      <formula>AND($A559&lt;&gt;"COMPOSICAO",$A559&lt;&gt;"INSUMO",$A559&lt;&gt;"")</formula>
    </cfRule>
    <cfRule type="expression" dxfId="173" priority="511" stopIfTrue="1">
      <formula>AND(OR($A559="COMPOSICAO",$A559="INSUMO",$A559&lt;&gt;""),$A559&lt;&gt;"")</formula>
    </cfRule>
  </conditionalFormatting>
  <conditionalFormatting sqref="A188:E190">
    <cfRule type="expression" dxfId="172" priority="448" stopIfTrue="1">
      <formula>AND($A188&lt;&gt;"COMPOSICAO",$A188&lt;&gt;"INSUMO",$A188&lt;&gt;"")</formula>
    </cfRule>
    <cfRule type="expression" dxfId="171" priority="449" stopIfTrue="1">
      <formula>AND(OR($A188="COMPOSICAO",$A188="INSUMO",$A188&lt;&gt;""),$A188&lt;&gt;"")</formula>
    </cfRule>
  </conditionalFormatting>
  <conditionalFormatting sqref="A204:E207">
    <cfRule type="expression" dxfId="170" priority="446" stopIfTrue="1">
      <formula>AND($A204&lt;&gt;"COMPOSICAO",$A204&lt;&gt;"INSUMO",$A204&lt;&gt;"")</formula>
    </cfRule>
    <cfRule type="expression" dxfId="169" priority="447" stopIfTrue="1">
      <formula>AND(OR($A204="COMPOSICAO",$A204="INSUMO",$A204&lt;&gt;""),$A204&lt;&gt;"")</formula>
    </cfRule>
  </conditionalFormatting>
  <conditionalFormatting sqref="A213:E215">
    <cfRule type="expression" dxfId="168" priority="444" stopIfTrue="1">
      <formula>AND($A213&lt;&gt;"COMPOSICAO",$A213&lt;&gt;"INSUMO",$A213&lt;&gt;"")</formula>
    </cfRule>
    <cfRule type="expression" dxfId="167" priority="445" stopIfTrue="1">
      <formula>AND(OR($A213="COMPOSICAO",$A213="INSUMO",$A213&lt;&gt;""),$A213&lt;&gt;"")</formula>
    </cfRule>
  </conditionalFormatting>
  <conditionalFormatting sqref="A213:E215">
    <cfRule type="expression" dxfId="166" priority="442" stopIfTrue="1">
      <formula>AND($A213&lt;&gt;"COMPOSICAO",$A213&lt;&gt;"INSUMO",$A213&lt;&gt;"")</formula>
    </cfRule>
    <cfRule type="expression" dxfId="165" priority="443" stopIfTrue="1">
      <formula>AND(OR($A213="COMPOSICAO",$A213="INSUMO",$A213&lt;&gt;""),$A213&lt;&gt;"")</formula>
    </cfRule>
  </conditionalFormatting>
  <conditionalFormatting sqref="A221:E226">
    <cfRule type="expression" dxfId="164" priority="440" stopIfTrue="1">
      <formula>AND($A221&lt;&gt;"COMPOSICAO",$A221&lt;&gt;"INSUMO",$A221&lt;&gt;"")</formula>
    </cfRule>
    <cfRule type="expression" dxfId="163" priority="441" stopIfTrue="1">
      <formula>AND(OR($A221="COMPOSICAO",$A221="INSUMO",$A221&lt;&gt;""),$A221&lt;&gt;"")</formula>
    </cfRule>
  </conditionalFormatting>
  <conditionalFormatting sqref="A14:E15">
    <cfRule type="expression" dxfId="162" priority="438" stopIfTrue="1">
      <formula>AND($A14&lt;&gt;"COMPOSICAO",$A14&lt;&gt;"INSUMO",$A14&lt;&gt;"")</formula>
    </cfRule>
    <cfRule type="expression" dxfId="161" priority="439" stopIfTrue="1">
      <formula>AND(OR($A14="COMPOSICAO",$A14="INSUMO",$A14&lt;&gt;""),$A14&lt;&gt;"")</formula>
    </cfRule>
  </conditionalFormatting>
  <conditionalFormatting sqref="A115:E120">
    <cfRule type="expression" dxfId="160" priority="436" stopIfTrue="1">
      <formula>AND($A115&lt;&gt;"COMPOSICAO",$A115&lt;&gt;"INSUMO",$A115&lt;&gt;"")</formula>
    </cfRule>
    <cfRule type="expression" dxfId="159" priority="437" stopIfTrue="1">
      <formula>AND(OR($A115="COMPOSICAO",$A115="INSUMO",$A115&lt;&gt;""),$A115&lt;&gt;"")</formula>
    </cfRule>
  </conditionalFormatting>
  <conditionalFormatting sqref="A269:E279">
    <cfRule type="expression" dxfId="158" priority="434" stopIfTrue="1">
      <formula>AND($A269&lt;&gt;"COMPOSICAO",$A269&lt;&gt;"INSUMO",$A269&lt;&gt;"")</formula>
    </cfRule>
    <cfRule type="expression" dxfId="157" priority="435" stopIfTrue="1">
      <formula>AND(OR($A269="COMPOSICAO",$A269="INSUMO",$A269&lt;&gt;""),$A269&lt;&gt;"")</formula>
    </cfRule>
  </conditionalFormatting>
  <conditionalFormatting sqref="A285:E294 A300:E304">
    <cfRule type="expression" dxfId="156" priority="432" stopIfTrue="1">
      <formula>AND($A285&lt;&gt;"COMPOSICAO",$A285&lt;&gt;"INSUMO",$A285&lt;&gt;"")</formula>
    </cfRule>
    <cfRule type="expression" dxfId="155" priority="433" stopIfTrue="1">
      <formula>AND(OR($A285="COMPOSICAO",$A285="INSUMO",$A285&lt;&gt;""),$A285&lt;&gt;"")</formula>
    </cfRule>
  </conditionalFormatting>
  <conditionalFormatting sqref="A285:E294">
    <cfRule type="expression" dxfId="154" priority="430" stopIfTrue="1">
      <formula>AND($A285&lt;&gt;"COMPOSICAO",$A285&lt;&gt;"INSUMO",$A285&lt;&gt;"")</formula>
    </cfRule>
    <cfRule type="expression" dxfId="153" priority="431" stopIfTrue="1">
      <formula>AND(OR($A285="COMPOSICAO",$A285="INSUMO",$A285&lt;&gt;""),$A285&lt;&gt;"")</formula>
    </cfRule>
  </conditionalFormatting>
  <conditionalFormatting sqref="A300:E304">
    <cfRule type="expression" dxfId="152" priority="428" stopIfTrue="1">
      <formula>AND($A300&lt;&gt;"COMPOSICAO",$A300&lt;&gt;"INSUMO",$A300&lt;&gt;"")</formula>
    </cfRule>
    <cfRule type="expression" dxfId="151" priority="429" stopIfTrue="1">
      <formula>AND(OR($A300="COMPOSICAO",$A300="INSUMO",$A300&lt;&gt;""),$A300&lt;&gt;"")</formula>
    </cfRule>
  </conditionalFormatting>
  <conditionalFormatting sqref="A328:E332">
    <cfRule type="expression" dxfId="150" priority="426" stopIfTrue="1">
      <formula>AND($A328&lt;&gt;"COMPOSICAO",$A328&lt;&gt;"INSUMO",$A328&lt;&gt;"")</formula>
    </cfRule>
    <cfRule type="expression" dxfId="149" priority="427" stopIfTrue="1">
      <formula>AND(OR($A328="COMPOSICAO",$A328="INSUMO",$A328&lt;&gt;""),$A328&lt;&gt;"")</formula>
    </cfRule>
  </conditionalFormatting>
  <conditionalFormatting sqref="A328:E332">
    <cfRule type="expression" dxfId="148" priority="424" stopIfTrue="1">
      <formula>AND($A328&lt;&gt;"COMPOSICAO",$A328&lt;&gt;"INSUMO",$A328&lt;&gt;"")</formula>
    </cfRule>
    <cfRule type="expression" dxfId="147" priority="425" stopIfTrue="1">
      <formula>AND(OR($A328="COMPOSICAO",$A328="INSUMO",$A328&lt;&gt;""),$A328&lt;&gt;"")</formula>
    </cfRule>
  </conditionalFormatting>
  <conditionalFormatting sqref="A328:E332">
    <cfRule type="expression" dxfId="146" priority="422" stopIfTrue="1">
      <formula>AND($A328&lt;&gt;"COMPOSICAO",$A328&lt;&gt;"INSUMO",$A328&lt;&gt;"")</formula>
    </cfRule>
    <cfRule type="expression" dxfId="145" priority="423" stopIfTrue="1">
      <formula>AND(OR($A328="COMPOSICAO",$A328="INSUMO",$A328&lt;&gt;""),$A328&lt;&gt;"")</formula>
    </cfRule>
  </conditionalFormatting>
  <conditionalFormatting sqref="A328:E332">
    <cfRule type="expression" dxfId="144" priority="420" stopIfTrue="1">
      <formula>AND($A328&lt;&gt;"COMPOSICAO",$A328&lt;&gt;"INSUMO",$A328&lt;&gt;"")</formula>
    </cfRule>
    <cfRule type="expression" dxfId="143" priority="421" stopIfTrue="1">
      <formula>AND(OR($A328="COMPOSICAO",$A328="INSUMO",$A328&lt;&gt;""),$A328&lt;&gt;"")</formula>
    </cfRule>
  </conditionalFormatting>
  <conditionalFormatting sqref="A318:E322">
    <cfRule type="expression" dxfId="142" priority="418" stopIfTrue="1">
      <formula>AND($A318&lt;&gt;"COMPOSICAO",$A318&lt;&gt;"INSUMO",$A318&lt;&gt;"")</formula>
    </cfRule>
    <cfRule type="expression" dxfId="141" priority="419" stopIfTrue="1">
      <formula>AND(OR($A318="COMPOSICAO",$A318="INSUMO",$A318&lt;&gt;""),$A318&lt;&gt;"")</formula>
    </cfRule>
  </conditionalFormatting>
  <conditionalFormatting sqref="A318:E322">
    <cfRule type="expression" dxfId="140" priority="416" stopIfTrue="1">
      <formula>AND($A318&lt;&gt;"COMPOSICAO",$A318&lt;&gt;"INSUMO",$A318&lt;&gt;"")</formula>
    </cfRule>
    <cfRule type="expression" dxfId="139" priority="417" stopIfTrue="1">
      <formula>AND(OR($A318="COMPOSICAO",$A318="INSUMO",$A318&lt;&gt;""),$A318&lt;&gt;"")</formula>
    </cfRule>
  </conditionalFormatting>
  <conditionalFormatting sqref="A318:E322">
    <cfRule type="expression" dxfId="138" priority="414" stopIfTrue="1">
      <formula>AND($A318&lt;&gt;"COMPOSICAO",$A318&lt;&gt;"INSUMO",$A318&lt;&gt;"")</formula>
    </cfRule>
    <cfRule type="expression" dxfId="137" priority="415" stopIfTrue="1">
      <formula>AND(OR($A318="COMPOSICAO",$A318="INSUMO",$A318&lt;&gt;""),$A318&lt;&gt;"")</formula>
    </cfRule>
  </conditionalFormatting>
  <conditionalFormatting sqref="A318:E322">
    <cfRule type="expression" dxfId="136" priority="412" stopIfTrue="1">
      <formula>AND($A318&lt;&gt;"COMPOSICAO",$A318&lt;&gt;"INSUMO",$A318&lt;&gt;"")</formula>
    </cfRule>
    <cfRule type="expression" dxfId="135" priority="413" stopIfTrue="1">
      <formula>AND(OR($A318="COMPOSICAO",$A318="INSUMO",$A318&lt;&gt;""),$A318&lt;&gt;"")</formula>
    </cfRule>
  </conditionalFormatting>
  <conditionalFormatting sqref="A318:E322">
    <cfRule type="expression" dxfId="134" priority="410" stopIfTrue="1">
      <formula>AND($A318&lt;&gt;"COMPOSICAO",$A318&lt;&gt;"INSUMO",$A318&lt;&gt;"")</formula>
    </cfRule>
    <cfRule type="expression" dxfId="133" priority="411" stopIfTrue="1">
      <formula>AND(OR($A318="COMPOSICAO",$A318="INSUMO",$A318&lt;&gt;""),$A318&lt;&gt;"")</formula>
    </cfRule>
  </conditionalFormatting>
  <conditionalFormatting sqref="A318:E322">
    <cfRule type="expression" dxfId="132" priority="408" stopIfTrue="1">
      <formula>AND($A318&lt;&gt;"COMPOSICAO",$A318&lt;&gt;"INSUMO",$A318&lt;&gt;"")</formula>
    </cfRule>
    <cfRule type="expression" dxfId="131" priority="409" stopIfTrue="1">
      <formula>AND(OR($A318="COMPOSICAO",$A318="INSUMO",$A318&lt;&gt;""),$A318&lt;&gt;"")</formula>
    </cfRule>
  </conditionalFormatting>
  <conditionalFormatting sqref="A310:E312">
    <cfRule type="expression" dxfId="130" priority="394" stopIfTrue="1">
      <formula>AND($A310&lt;&gt;"COMPOSICAO",$A310&lt;&gt;"INSUMO",$A310&lt;&gt;"")</formula>
    </cfRule>
    <cfRule type="expression" dxfId="129" priority="395" stopIfTrue="1">
      <formula>AND(OR($A310="COMPOSICAO",$A310="INSUMO",$A310&lt;&gt;""),$A310&lt;&gt;"")</formula>
    </cfRule>
  </conditionalFormatting>
  <conditionalFormatting sqref="A338:E342">
    <cfRule type="expression" dxfId="128" priority="392" stopIfTrue="1">
      <formula>AND($A338&lt;&gt;"COMPOSICAO",$A338&lt;&gt;"INSUMO",$A338&lt;&gt;"")</formula>
    </cfRule>
    <cfRule type="expression" dxfId="127" priority="393" stopIfTrue="1">
      <formula>AND(OR($A338="COMPOSICAO",$A338="INSUMO",$A338&lt;&gt;""),$A338&lt;&gt;"")</formula>
    </cfRule>
  </conditionalFormatting>
  <conditionalFormatting sqref="A338:E342">
    <cfRule type="expression" dxfId="126" priority="390" stopIfTrue="1">
      <formula>AND($A338&lt;&gt;"COMPOSICAO",$A338&lt;&gt;"INSUMO",$A338&lt;&gt;"")</formula>
    </cfRule>
    <cfRule type="expression" dxfId="125" priority="391" stopIfTrue="1">
      <formula>AND(OR($A338="COMPOSICAO",$A338="INSUMO",$A338&lt;&gt;""),$A338&lt;&gt;"")</formula>
    </cfRule>
  </conditionalFormatting>
  <conditionalFormatting sqref="A338:E342">
    <cfRule type="expression" dxfId="124" priority="388" stopIfTrue="1">
      <formula>AND($A338&lt;&gt;"COMPOSICAO",$A338&lt;&gt;"INSUMO",$A338&lt;&gt;"")</formula>
    </cfRule>
    <cfRule type="expression" dxfId="123" priority="389" stopIfTrue="1">
      <formula>AND(OR($A338="COMPOSICAO",$A338="INSUMO",$A338&lt;&gt;""),$A338&lt;&gt;"")</formula>
    </cfRule>
  </conditionalFormatting>
  <conditionalFormatting sqref="A46:E51">
    <cfRule type="expression" dxfId="122" priority="122" stopIfTrue="1">
      <formula>AND($A46&lt;&gt;"COMPOSICAO",$A46&lt;&gt;"INSUMO",$A46&lt;&gt;"")</formula>
    </cfRule>
    <cfRule type="expression" dxfId="121" priority="123" stopIfTrue="1">
      <formula>AND(OR($A46="COMPOSICAO",$A46="INSUMO",$A46&lt;&gt;""),$A46&lt;&gt;"")</formula>
    </cfRule>
  </conditionalFormatting>
  <conditionalFormatting sqref="F559:F560">
    <cfRule type="expression" dxfId="120" priority="120" stopIfTrue="1">
      <formula>AND($A559&lt;&gt;"COMPOSICAO",$A559&lt;&gt;"INSUMO",$A559&lt;&gt;"")</formula>
    </cfRule>
    <cfRule type="expression" dxfId="119" priority="121" stopIfTrue="1">
      <formula>AND(OR($A559="COMPOSICAO",$A559="INSUMO",$A559&lt;&gt;""),$A559&lt;&gt;"")</formula>
    </cfRule>
  </conditionalFormatting>
  <conditionalFormatting sqref="F559:F560">
    <cfRule type="expression" dxfId="118" priority="118" stopIfTrue="1">
      <formula>AND($A559&lt;&gt;"COMPOSICAO",$A559&lt;&gt;"INSUMO",$A559&lt;&gt;"")</formula>
    </cfRule>
    <cfRule type="expression" dxfId="117" priority="119" stopIfTrue="1">
      <formula>AND(OR($A559="COMPOSICAO",$A559="INSUMO",$A559&lt;&gt;""),$A559&lt;&gt;"")</formula>
    </cfRule>
  </conditionalFormatting>
  <conditionalFormatting sqref="F559:F560">
    <cfRule type="expression" dxfId="116" priority="116" stopIfTrue="1">
      <formula>AND($A559&lt;&gt;"COMPOSICAO",$A559&lt;&gt;"INSUMO",$A559&lt;&gt;"")</formula>
    </cfRule>
    <cfRule type="expression" dxfId="115" priority="117" stopIfTrue="1">
      <formula>AND(OR($A559="COMPOSICAO",$A559="INSUMO",$A559&lt;&gt;""),$A559&lt;&gt;"")</formula>
    </cfRule>
  </conditionalFormatting>
  <conditionalFormatting sqref="F559:F560">
    <cfRule type="expression" dxfId="114" priority="114" stopIfTrue="1">
      <formula>AND($A559&lt;&gt;"COMPOSICAO",$A559&lt;&gt;"INSUMO",$A559&lt;&gt;"")</formula>
    </cfRule>
    <cfRule type="expression" dxfId="113" priority="115" stopIfTrue="1">
      <formula>AND(OR($A559="COMPOSICAO",$A559="INSUMO",$A559&lt;&gt;""),$A559&lt;&gt;"")</formula>
    </cfRule>
  </conditionalFormatting>
  <conditionalFormatting sqref="F559:F560">
    <cfRule type="expression" dxfId="112" priority="112" stopIfTrue="1">
      <formula>AND($A559&lt;&gt;"COMPOSICAO",$A559&lt;&gt;"INSUMO",$A559&lt;&gt;"")</formula>
    </cfRule>
    <cfRule type="expression" dxfId="111" priority="113" stopIfTrue="1">
      <formula>AND(OR($A559="COMPOSICAO",$A559="INSUMO",$A559&lt;&gt;""),$A559&lt;&gt;"")</formula>
    </cfRule>
  </conditionalFormatting>
  <conditionalFormatting sqref="F559:F560">
    <cfRule type="expression" dxfId="110" priority="110" stopIfTrue="1">
      <formula>AND($A559&lt;&gt;"COMPOSICAO",$A559&lt;&gt;"INSUMO",$A559&lt;&gt;"")</formula>
    </cfRule>
    <cfRule type="expression" dxfId="109" priority="111" stopIfTrue="1">
      <formula>AND(OR($A559="COMPOSICAO",$A559="INSUMO",$A559&lt;&gt;""),$A559&lt;&gt;"")</formula>
    </cfRule>
  </conditionalFormatting>
  <conditionalFormatting sqref="F559:F560">
    <cfRule type="expression" dxfId="108" priority="108" stopIfTrue="1">
      <formula>AND($A559&lt;&gt;"COMPOSICAO",$A559&lt;&gt;"INSUMO",$A559&lt;&gt;"")</formula>
    </cfRule>
    <cfRule type="expression" dxfId="107" priority="109" stopIfTrue="1">
      <formula>AND(OR($A559="COMPOSICAO",$A559="INSUMO",$A559&lt;&gt;""),$A559&lt;&gt;"")</formula>
    </cfRule>
  </conditionalFormatting>
  <conditionalFormatting sqref="F559:F560">
    <cfRule type="expression" dxfId="106" priority="106" stopIfTrue="1">
      <formula>AND($A559&lt;&gt;"COMPOSICAO",$A559&lt;&gt;"INSUMO",$A559&lt;&gt;"")</formula>
    </cfRule>
    <cfRule type="expression" dxfId="105" priority="107" stopIfTrue="1">
      <formula>AND(OR($A559="COMPOSICAO",$A559="INSUMO",$A559&lt;&gt;""),$A559&lt;&gt;"")</formula>
    </cfRule>
  </conditionalFormatting>
  <conditionalFormatting sqref="F559:F560">
    <cfRule type="expression" dxfId="104" priority="104" stopIfTrue="1">
      <formula>AND($A559&lt;&gt;"COMPOSICAO",$A559&lt;&gt;"INSUMO",$A559&lt;&gt;"")</formula>
    </cfRule>
    <cfRule type="expression" dxfId="103" priority="105" stopIfTrue="1">
      <formula>AND(OR($A559="COMPOSICAO",$A559="INSUMO",$A559&lt;&gt;""),$A559&lt;&gt;"")</formula>
    </cfRule>
  </conditionalFormatting>
  <conditionalFormatting sqref="F559:F560">
    <cfRule type="expression" dxfId="102" priority="102" stopIfTrue="1">
      <formula>AND($A559&lt;&gt;"COMPOSICAO",$A559&lt;&gt;"INSUMO",$A559&lt;&gt;"")</formula>
    </cfRule>
    <cfRule type="expression" dxfId="101" priority="103" stopIfTrue="1">
      <formula>AND(OR($A559="COMPOSICAO",$A559="INSUMO",$A559&lt;&gt;""),$A559&lt;&gt;"")</formula>
    </cfRule>
  </conditionalFormatting>
  <conditionalFormatting sqref="F559:F560">
    <cfRule type="expression" dxfId="100" priority="100" stopIfTrue="1">
      <formula>AND($A559&lt;&gt;"COMPOSICAO",$A559&lt;&gt;"INSUMO",$A559&lt;&gt;"")</formula>
    </cfRule>
    <cfRule type="expression" dxfId="99" priority="101" stopIfTrue="1">
      <formula>AND(OR($A559="COMPOSICAO",$A559="INSUMO",$A559&lt;&gt;""),$A559&lt;&gt;"")</formula>
    </cfRule>
  </conditionalFormatting>
  <conditionalFormatting sqref="F559:F560">
    <cfRule type="expression" dxfId="98" priority="98" stopIfTrue="1">
      <formula>AND($A559&lt;&gt;"COMPOSICAO",$A559&lt;&gt;"INSUMO",$A559&lt;&gt;"")</formula>
    </cfRule>
    <cfRule type="expression" dxfId="97" priority="99" stopIfTrue="1">
      <formula>AND(OR($A559="COMPOSICAO",$A559="INSUMO",$A559&lt;&gt;""),$A559&lt;&gt;"")</formula>
    </cfRule>
  </conditionalFormatting>
  <conditionalFormatting sqref="F559:F560">
    <cfRule type="expression" dxfId="96" priority="96" stopIfTrue="1">
      <formula>AND($A559&lt;&gt;"COMPOSICAO",$A559&lt;&gt;"INSUMO",$A559&lt;&gt;"")</formula>
    </cfRule>
    <cfRule type="expression" dxfId="95" priority="97" stopIfTrue="1">
      <formula>AND(OR($A559="COMPOSICAO",$A559="INSUMO",$A559&lt;&gt;""),$A559&lt;&gt;"")</formula>
    </cfRule>
  </conditionalFormatting>
  <conditionalFormatting sqref="F559:F560">
    <cfRule type="expression" dxfId="94" priority="94" stopIfTrue="1">
      <formula>AND($A559&lt;&gt;"COMPOSICAO",$A559&lt;&gt;"INSUMO",$A559&lt;&gt;"")</formula>
    </cfRule>
    <cfRule type="expression" dxfId="93" priority="95" stopIfTrue="1">
      <formula>AND(OR($A559="COMPOSICAO",$A559="INSUMO",$A559&lt;&gt;""),$A559&lt;&gt;"")</formula>
    </cfRule>
  </conditionalFormatting>
  <conditionalFormatting sqref="F559:F560">
    <cfRule type="expression" dxfId="92" priority="92" stopIfTrue="1">
      <formula>AND($A559&lt;&gt;"COMPOSICAO",$A559&lt;&gt;"INSUMO",$A559&lt;&gt;"")</formula>
    </cfRule>
    <cfRule type="expression" dxfId="91" priority="93" stopIfTrue="1">
      <formula>AND(OR($A559="COMPOSICAO",$A559="INSUMO",$A559&lt;&gt;""),$A559&lt;&gt;"")</formula>
    </cfRule>
  </conditionalFormatting>
  <conditionalFormatting sqref="F559:F560">
    <cfRule type="expression" dxfId="90" priority="90" stopIfTrue="1">
      <formula>AND($A559&lt;&gt;"COMPOSICAO",$A559&lt;&gt;"INSUMO",$A559&lt;&gt;"")</formula>
    </cfRule>
    <cfRule type="expression" dxfId="89" priority="91" stopIfTrue="1">
      <formula>AND(OR($A559="COMPOSICAO",$A559="INSUMO",$A559&lt;&gt;""),$A559&lt;&gt;"")</formula>
    </cfRule>
  </conditionalFormatting>
  <conditionalFormatting sqref="F559:F560">
    <cfRule type="expression" dxfId="88" priority="88" stopIfTrue="1">
      <formula>AND($A559&lt;&gt;"COMPOSICAO",$A559&lt;&gt;"INSUMO",$A559&lt;&gt;"")</formula>
    </cfRule>
    <cfRule type="expression" dxfId="87" priority="89" stopIfTrue="1">
      <formula>AND(OR($A559="COMPOSICAO",$A559="INSUMO",$A559&lt;&gt;""),$A559&lt;&gt;"")</formula>
    </cfRule>
  </conditionalFormatting>
  <conditionalFormatting sqref="F559:F560">
    <cfRule type="expression" dxfId="86" priority="86" stopIfTrue="1">
      <formula>AND($A559&lt;&gt;"COMPOSICAO",$A559&lt;&gt;"INSUMO",$A559&lt;&gt;"")</formula>
    </cfRule>
    <cfRule type="expression" dxfId="85" priority="87" stopIfTrue="1">
      <formula>AND(OR($A559="COMPOSICAO",$A559="INSUMO",$A559&lt;&gt;""),$A559&lt;&gt;"")</formula>
    </cfRule>
  </conditionalFormatting>
  <conditionalFormatting sqref="F559:F560">
    <cfRule type="expression" dxfId="84" priority="84" stopIfTrue="1">
      <formula>AND($A559&lt;&gt;"COMPOSICAO",$A559&lt;&gt;"INSUMO",$A559&lt;&gt;"")</formula>
    </cfRule>
    <cfRule type="expression" dxfId="83" priority="85" stopIfTrue="1">
      <formula>AND(OR($A559="COMPOSICAO",$A559="INSUMO",$A559&lt;&gt;""),$A559&lt;&gt;"")</formula>
    </cfRule>
  </conditionalFormatting>
  <conditionalFormatting sqref="F559:F560">
    <cfRule type="expression" dxfId="82" priority="82" stopIfTrue="1">
      <formula>AND($A559&lt;&gt;"COMPOSICAO",$A559&lt;&gt;"INSUMO",$A559&lt;&gt;"")</formula>
    </cfRule>
    <cfRule type="expression" dxfId="81" priority="83" stopIfTrue="1">
      <formula>AND(OR($A559="COMPOSICAO",$A559="INSUMO",$A559&lt;&gt;""),$A559&lt;&gt;"")</formula>
    </cfRule>
  </conditionalFormatting>
  <conditionalFormatting sqref="F559">
    <cfRule type="expression" dxfId="80" priority="80" stopIfTrue="1">
      <formula>AND($A559&lt;&gt;"COMPOSICAO",$A559&lt;&gt;"INSUMO",$A559&lt;&gt;"")</formula>
    </cfRule>
    <cfRule type="expression" dxfId="79" priority="81" stopIfTrue="1">
      <formula>AND(OR($A559="COMPOSICAO",$A559="INSUMO",$A559&lt;&gt;""),$A559&lt;&gt;"")</formula>
    </cfRule>
  </conditionalFormatting>
  <conditionalFormatting sqref="F559">
    <cfRule type="expression" dxfId="78" priority="78" stopIfTrue="1">
      <formula>AND($A559&lt;&gt;"COMPOSICAO",$A559&lt;&gt;"INSUMO",$A559&lt;&gt;"")</formula>
    </cfRule>
    <cfRule type="expression" dxfId="77" priority="79" stopIfTrue="1">
      <formula>AND(OR($A559="COMPOSICAO",$A559="INSUMO",$A559&lt;&gt;""),$A559&lt;&gt;"")</formula>
    </cfRule>
  </conditionalFormatting>
  <conditionalFormatting sqref="F559">
    <cfRule type="expression" dxfId="76" priority="76" stopIfTrue="1">
      <formula>AND($A559&lt;&gt;"COMPOSICAO",$A559&lt;&gt;"INSUMO",$A559&lt;&gt;"")</formula>
    </cfRule>
    <cfRule type="expression" dxfId="75" priority="77" stopIfTrue="1">
      <formula>AND(OR($A559="COMPOSICAO",$A559="INSUMO",$A559&lt;&gt;""),$A559&lt;&gt;"")</formula>
    </cfRule>
  </conditionalFormatting>
  <conditionalFormatting sqref="F559">
    <cfRule type="expression" dxfId="74" priority="74" stopIfTrue="1">
      <formula>AND($A559&lt;&gt;"COMPOSICAO",$A559&lt;&gt;"INSUMO",$A559&lt;&gt;"")</formula>
    </cfRule>
    <cfRule type="expression" dxfId="73" priority="75" stopIfTrue="1">
      <formula>AND(OR($A559="COMPOSICAO",$A559="INSUMO",$A559&lt;&gt;""),$A559&lt;&gt;"")</formula>
    </cfRule>
  </conditionalFormatting>
  <conditionalFormatting sqref="F559">
    <cfRule type="expression" dxfId="72" priority="72" stopIfTrue="1">
      <formula>AND($A559&lt;&gt;"COMPOSICAO",$A559&lt;&gt;"INSUMO",$A559&lt;&gt;"")</formula>
    </cfRule>
    <cfRule type="expression" dxfId="71" priority="73" stopIfTrue="1">
      <formula>AND(OR($A559="COMPOSICAO",$A559="INSUMO",$A559&lt;&gt;""),$A559&lt;&gt;"")</formula>
    </cfRule>
  </conditionalFormatting>
  <conditionalFormatting sqref="F559">
    <cfRule type="expression" dxfId="70" priority="70" stopIfTrue="1">
      <formula>AND($A559&lt;&gt;"COMPOSICAO",$A559&lt;&gt;"INSUMO",$A559&lt;&gt;"")</formula>
    </cfRule>
    <cfRule type="expression" dxfId="69" priority="71" stopIfTrue="1">
      <formula>AND(OR($A559="COMPOSICAO",$A559="INSUMO",$A559&lt;&gt;""),$A559&lt;&gt;"")</formula>
    </cfRule>
  </conditionalFormatting>
  <conditionalFormatting sqref="F559">
    <cfRule type="expression" dxfId="68" priority="68" stopIfTrue="1">
      <formula>AND($A559&lt;&gt;"COMPOSICAO",$A559&lt;&gt;"INSUMO",$A559&lt;&gt;"")</formula>
    </cfRule>
    <cfRule type="expression" dxfId="67" priority="69" stopIfTrue="1">
      <formula>AND(OR($A559="COMPOSICAO",$A559="INSUMO",$A559&lt;&gt;""),$A559&lt;&gt;"")</formula>
    </cfRule>
  </conditionalFormatting>
  <conditionalFormatting sqref="F559">
    <cfRule type="expression" dxfId="66" priority="66" stopIfTrue="1">
      <formula>AND($A559&lt;&gt;"COMPOSICAO",$A559&lt;&gt;"INSUMO",$A559&lt;&gt;"")</formula>
    </cfRule>
    <cfRule type="expression" dxfId="65" priority="67" stopIfTrue="1">
      <formula>AND(OR($A559="COMPOSICAO",$A559="INSUMO",$A559&lt;&gt;""),$A559&lt;&gt;"")</formula>
    </cfRule>
  </conditionalFormatting>
  <conditionalFormatting sqref="F559">
    <cfRule type="expression" dxfId="64" priority="64" stopIfTrue="1">
      <formula>AND($A559&lt;&gt;"COMPOSICAO",$A559&lt;&gt;"INSUMO",$A559&lt;&gt;"")</formula>
    </cfRule>
    <cfRule type="expression" dxfId="63" priority="65" stopIfTrue="1">
      <formula>AND(OR($A559="COMPOSICAO",$A559="INSUMO",$A559&lt;&gt;""),$A559&lt;&gt;"")</formula>
    </cfRule>
  </conditionalFormatting>
  <conditionalFormatting sqref="F559">
    <cfRule type="expression" dxfId="62" priority="62" stopIfTrue="1">
      <formula>AND($A559&lt;&gt;"COMPOSICAO",$A559&lt;&gt;"INSUMO",$A559&lt;&gt;"")</formula>
    </cfRule>
    <cfRule type="expression" dxfId="61" priority="63" stopIfTrue="1">
      <formula>AND(OR($A559="COMPOSICAO",$A559="INSUMO",$A559&lt;&gt;""),$A559&lt;&gt;"")</formula>
    </cfRule>
  </conditionalFormatting>
  <conditionalFormatting sqref="F559:F560">
    <cfRule type="expression" dxfId="60" priority="60" stopIfTrue="1">
      <formula>AND($A559&lt;&gt;"COMPOSICAO",$A559&lt;&gt;"INSUMO",$A559&lt;&gt;"")</formula>
    </cfRule>
    <cfRule type="expression" dxfId="59" priority="61" stopIfTrue="1">
      <formula>AND(OR($A559="COMPOSICAO",$A559="INSUMO",$A559&lt;&gt;""),$A559&lt;&gt;"")</formula>
    </cfRule>
  </conditionalFormatting>
  <conditionalFormatting sqref="F559:F560">
    <cfRule type="expression" dxfId="58" priority="58" stopIfTrue="1">
      <formula>AND($A559&lt;&gt;"COMPOSICAO",$A559&lt;&gt;"INSUMO",$A559&lt;&gt;"")</formula>
    </cfRule>
    <cfRule type="expression" dxfId="57" priority="59" stopIfTrue="1">
      <formula>AND(OR($A559="COMPOSICAO",$A559="INSUMO",$A559&lt;&gt;""),$A559&lt;&gt;"")</formula>
    </cfRule>
  </conditionalFormatting>
  <conditionalFormatting sqref="F559:F560">
    <cfRule type="expression" dxfId="56" priority="56" stopIfTrue="1">
      <formula>AND($A559&lt;&gt;"COMPOSICAO",$A559&lt;&gt;"INSUMO",$A559&lt;&gt;"")</formula>
    </cfRule>
    <cfRule type="expression" dxfId="55" priority="57" stopIfTrue="1">
      <formula>AND(OR($A559="COMPOSICAO",$A559="INSUMO",$A559&lt;&gt;""),$A559&lt;&gt;"")</formula>
    </cfRule>
  </conditionalFormatting>
  <conditionalFormatting sqref="F559:F560">
    <cfRule type="expression" dxfId="54" priority="54" stopIfTrue="1">
      <formula>AND($A559&lt;&gt;"COMPOSICAO",$A559&lt;&gt;"INSUMO",$A559&lt;&gt;"")</formula>
    </cfRule>
    <cfRule type="expression" dxfId="53" priority="55" stopIfTrue="1">
      <formula>AND(OR($A559="COMPOSICAO",$A559="INSUMO",$A559&lt;&gt;""),$A559&lt;&gt;"")</formula>
    </cfRule>
  </conditionalFormatting>
  <conditionalFormatting sqref="F559:F560">
    <cfRule type="expression" dxfId="52" priority="52" stopIfTrue="1">
      <formula>AND($A559&lt;&gt;"COMPOSICAO",$A559&lt;&gt;"INSUMO",$A559&lt;&gt;"")</formula>
    </cfRule>
    <cfRule type="expression" dxfId="51" priority="53" stopIfTrue="1">
      <formula>AND(OR($A559="COMPOSICAO",$A559="INSUMO",$A559&lt;&gt;""),$A559&lt;&gt;"")</formula>
    </cfRule>
  </conditionalFormatting>
  <conditionalFormatting sqref="F559:F560">
    <cfRule type="expression" dxfId="50" priority="50" stopIfTrue="1">
      <formula>AND($A559&lt;&gt;"COMPOSICAO",$A559&lt;&gt;"INSUMO",$A559&lt;&gt;"")</formula>
    </cfRule>
    <cfRule type="expression" dxfId="49" priority="51" stopIfTrue="1">
      <formula>AND(OR($A559="COMPOSICAO",$A559="INSUMO",$A559&lt;&gt;""),$A559&lt;&gt;"")</formula>
    </cfRule>
  </conditionalFormatting>
  <conditionalFormatting sqref="F559:F560">
    <cfRule type="expression" dxfId="48" priority="48" stopIfTrue="1">
      <formula>AND($A559&lt;&gt;"COMPOSICAO",$A559&lt;&gt;"INSUMO",$A559&lt;&gt;"")</formula>
    </cfRule>
    <cfRule type="expression" dxfId="47" priority="49" stopIfTrue="1">
      <formula>AND(OR($A559="COMPOSICAO",$A559="INSUMO",$A559&lt;&gt;""),$A559&lt;&gt;"")</formula>
    </cfRule>
  </conditionalFormatting>
  <conditionalFormatting sqref="F559:F560">
    <cfRule type="expression" dxfId="46" priority="46" stopIfTrue="1">
      <formula>AND($A559&lt;&gt;"COMPOSICAO",$A559&lt;&gt;"INSUMO",$A559&lt;&gt;"")</formula>
    </cfRule>
    <cfRule type="expression" dxfId="45" priority="47" stopIfTrue="1">
      <formula>AND(OR($A559="COMPOSICAO",$A559="INSUMO",$A559&lt;&gt;""),$A559&lt;&gt;"")</formula>
    </cfRule>
  </conditionalFormatting>
  <conditionalFormatting sqref="F559:F560">
    <cfRule type="expression" dxfId="44" priority="44" stopIfTrue="1">
      <formula>AND($A559&lt;&gt;"COMPOSICAO",$A559&lt;&gt;"INSUMO",$A559&lt;&gt;"")</formula>
    </cfRule>
    <cfRule type="expression" dxfId="43" priority="45" stopIfTrue="1">
      <formula>AND(OR($A559="COMPOSICAO",$A559="INSUMO",$A559&lt;&gt;""),$A559&lt;&gt;"")</formula>
    </cfRule>
  </conditionalFormatting>
  <conditionalFormatting sqref="F559:F560">
    <cfRule type="expression" dxfId="42" priority="42" stopIfTrue="1">
      <formula>AND($A559&lt;&gt;"COMPOSICAO",$A559&lt;&gt;"INSUMO",$A559&lt;&gt;"")</formula>
    </cfRule>
    <cfRule type="expression" dxfId="41" priority="43" stopIfTrue="1">
      <formula>AND(OR($A559="COMPOSICAO",$A559="INSUMO",$A559&lt;&gt;""),$A559&lt;&gt;"")</formula>
    </cfRule>
  </conditionalFormatting>
  <conditionalFormatting sqref="F559:F560">
    <cfRule type="expression" dxfId="40" priority="40" stopIfTrue="1">
      <formula>AND($A559&lt;&gt;"COMPOSICAO",$A559&lt;&gt;"INSUMO",$A559&lt;&gt;"")</formula>
    </cfRule>
    <cfRule type="expression" dxfId="39" priority="41" stopIfTrue="1">
      <formula>AND(OR($A559="COMPOSICAO",$A559="INSUMO",$A559&lt;&gt;""),$A559&lt;&gt;"")</formula>
    </cfRule>
  </conditionalFormatting>
  <conditionalFormatting sqref="F559:F560">
    <cfRule type="expression" dxfId="38" priority="38" stopIfTrue="1">
      <formula>AND($A559&lt;&gt;"COMPOSICAO",$A559&lt;&gt;"INSUMO",$A559&lt;&gt;"")</formula>
    </cfRule>
    <cfRule type="expression" dxfId="37" priority="39" stopIfTrue="1">
      <formula>AND(OR($A559="COMPOSICAO",$A559="INSUMO",$A559&lt;&gt;""),$A559&lt;&gt;"")</formula>
    </cfRule>
  </conditionalFormatting>
  <conditionalFormatting sqref="F559:F560">
    <cfRule type="expression" dxfId="36" priority="36" stopIfTrue="1">
      <formula>AND($A559&lt;&gt;"COMPOSICAO",$A559&lt;&gt;"INSUMO",$A559&lt;&gt;"")</formula>
    </cfRule>
    <cfRule type="expression" dxfId="35" priority="37" stopIfTrue="1">
      <formula>AND(OR($A559="COMPOSICAO",$A559="INSUMO",$A559&lt;&gt;""),$A559&lt;&gt;"")</formula>
    </cfRule>
  </conditionalFormatting>
  <conditionalFormatting sqref="F559:F560">
    <cfRule type="expression" dxfId="34" priority="34" stopIfTrue="1">
      <formula>AND($A559&lt;&gt;"COMPOSICAO",$A559&lt;&gt;"INSUMO",$A559&lt;&gt;"")</formula>
    </cfRule>
    <cfRule type="expression" dxfId="33" priority="35" stopIfTrue="1">
      <formula>AND(OR($A559="COMPOSICAO",$A559="INSUMO",$A559&lt;&gt;""),$A559&lt;&gt;"")</formula>
    </cfRule>
  </conditionalFormatting>
  <conditionalFormatting sqref="F559:F560">
    <cfRule type="expression" dxfId="32" priority="32" stopIfTrue="1">
      <formula>AND($A559&lt;&gt;"COMPOSICAO",$A559&lt;&gt;"INSUMO",$A559&lt;&gt;"")</formula>
    </cfRule>
    <cfRule type="expression" dxfId="31" priority="33" stopIfTrue="1">
      <formula>AND(OR($A559="COMPOSICAO",$A559="INSUMO",$A559&lt;&gt;""),$A559&lt;&gt;"")</formula>
    </cfRule>
  </conditionalFormatting>
  <conditionalFormatting sqref="F559:F560">
    <cfRule type="expression" dxfId="30" priority="30" stopIfTrue="1">
      <formula>AND($A559&lt;&gt;"COMPOSICAO",$A559&lt;&gt;"INSUMO",$A559&lt;&gt;"")</formula>
    </cfRule>
    <cfRule type="expression" dxfId="29" priority="31" stopIfTrue="1">
      <formula>AND(OR($A559="COMPOSICAO",$A559="INSUMO",$A559&lt;&gt;""),$A559&lt;&gt;"")</formula>
    </cfRule>
  </conditionalFormatting>
  <conditionalFormatting sqref="F559:F560">
    <cfRule type="expression" dxfId="28" priority="28" stopIfTrue="1">
      <formula>AND($A559&lt;&gt;"COMPOSICAO",$A559&lt;&gt;"INSUMO",$A559&lt;&gt;"")</formula>
    </cfRule>
    <cfRule type="expression" dxfId="27" priority="29" stopIfTrue="1">
      <formula>AND(OR($A559="COMPOSICAO",$A559="INSUMO",$A559&lt;&gt;""),$A559&lt;&gt;"")</formula>
    </cfRule>
  </conditionalFormatting>
  <conditionalFormatting sqref="F559:F560">
    <cfRule type="expression" dxfId="26" priority="26" stopIfTrue="1">
      <formula>AND($A559&lt;&gt;"COMPOSICAO",$A559&lt;&gt;"INSUMO",$A559&lt;&gt;"")</formula>
    </cfRule>
    <cfRule type="expression" dxfId="25" priority="27" stopIfTrue="1">
      <formula>AND(OR($A559="COMPOSICAO",$A559="INSUMO",$A559&lt;&gt;""),$A559&lt;&gt;"")</formula>
    </cfRule>
  </conditionalFormatting>
  <conditionalFormatting sqref="F559:F560">
    <cfRule type="expression" dxfId="24" priority="24" stopIfTrue="1">
      <formula>AND($A559&lt;&gt;"COMPOSICAO",$A559&lt;&gt;"INSUMO",$A559&lt;&gt;"")</formula>
    </cfRule>
    <cfRule type="expression" dxfId="23" priority="25" stopIfTrue="1">
      <formula>AND(OR($A559="COMPOSICAO",$A559="INSUMO",$A559&lt;&gt;""),$A559&lt;&gt;"")</formula>
    </cfRule>
  </conditionalFormatting>
  <conditionalFormatting sqref="F559:F560">
    <cfRule type="expression" dxfId="22" priority="22" stopIfTrue="1">
      <formula>AND($A559&lt;&gt;"COMPOSICAO",$A559&lt;&gt;"INSUMO",$A559&lt;&gt;"")</formula>
    </cfRule>
    <cfRule type="expression" dxfId="21" priority="23" stopIfTrue="1">
      <formula>AND(OR($A559="COMPOSICAO",$A559="INSUMO",$A559&lt;&gt;""),$A559&lt;&gt;"")</formula>
    </cfRule>
  </conditionalFormatting>
  <conditionalFormatting sqref="F559">
    <cfRule type="expression" dxfId="20" priority="20" stopIfTrue="1">
      <formula>AND($A559&lt;&gt;"COMPOSICAO",$A559&lt;&gt;"INSUMO",$A559&lt;&gt;"")</formula>
    </cfRule>
    <cfRule type="expression" dxfId="19" priority="21" stopIfTrue="1">
      <formula>AND(OR($A559="COMPOSICAO",$A559="INSUMO",$A559&lt;&gt;""),$A559&lt;&gt;"")</formula>
    </cfRule>
  </conditionalFormatting>
  <conditionalFormatting sqref="F559">
    <cfRule type="expression" dxfId="18" priority="18" stopIfTrue="1">
      <formula>AND($A559&lt;&gt;"COMPOSICAO",$A559&lt;&gt;"INSUMO",$A559&lt;&gt;"")</formula>
    </cfRule>
    <cfRule type="expression" dxfId="17" priority="19" stopIfTrue="1">
      <formula>AND(OR($A559="COMPOSICAO",$A559="INSUMO",$A559&lt;&gt;""),$A559&lt;&gt;"")</formula>
    </cfRule>
  </conditionalFormatting>
  <conditionalFormatting sqref="F559">
    <cfRule type="expression" dxfId="16" priority="16" stopIfTrue="1">
      <formula>AND($A559&lt;&gt;"COMPOSICAO",$A559&lt;&gt;"INSUMO",$A559&lt;&gt;"")</formula>
    </cfRule>
    <cfRule type="expression" dxfId="15" priority="17" stopIfTrue="1">
      <formula>AND(OR($A559="COMPOSICAO",$A559="INSUMO",$A559&lt;&gt;""),$A559&lt;&gt;"")</formula>
    </cfRule>
  </conditionalFormatting>
  <conditionalFormatting sqref="F559">
    <cfRule type="expression" dxfId="14" priority="14" stopIfTrue="1">
      <formula>AND($A559&lt;&gt;"COMPOSICAO",$A559&lt;&gt;"INSUMO",$A559&lt;&gt;"")</formula>
    </cfRule>
    <cfRule type="expression" dxfId="13" priority="15" stopIfTrue="1">
      <formula>AND(OR($A559="COMPOSICAO",$A559="INSUMO",$A559&lt;&gt;""),$A559&lt;&gt;"")</formula>
    </cfRule>
  </conditionalFormatting>
  <conditionalFormatting sqref="F559">
    <cfRule type="expression" dxfId="12" priority="12" stopIfTrue="1">
      <formula>AND($A559&lt;&gt;"COMPOSICAO",$A559&lt;&gt;"INSUMO",$A559&lt;&gt;"")</formula>
    </cfRule>
    <cfRule type="expression" dxfId="11" priority="13" stopIfTrue="1">
      <formula>AND(OR($A559="COMPOSICAO",$A559="INSUMO",$A559&lt;&gt;""),$A559&lt;&gt;"")</formula>
    </cfRule>
  </conditionalFormatting>
  <conditionalFormatting sqref="F559">
    <cfRule type="expression" dxfId="10" priority="10" stopIfTrue="1">
      <formula>AND($A559&lt;&gt;"COMPOSICAO",$A559&lt;&gt;"INSUMO",$A559&lt;&gt;"")</formula>
    </cfRule>
    <cfRule type="expression" dxfId="9" priority="11" stopIfTrue="1">
      <formula>AND(OR($A559="COMPOSICAO",$A559="INSUMO",$A559&lt;&gt;""),$A559&lt;&gt;"")</formula>
    </cfRule>
  </conditionalFormatting>
  <conditionalFormatting sqref="F559">
    <cfRule type="expression" dxfId="8" priority="8" stopIfTrue="1">
      <formula>AND($A559&lt;&gt;"COMPOSICAO",$A559&lt;&gt;"INSUMO",$A559&lt;&gt;"")</formula>
    </cfRule>
    <cfRule type="expression" dxfId="7" priority="9" stopIfTrue="1">
      <formula>AND(OR($A559="COMPOSICAO",$A559="INSUMO",$A559&lt;&gt;""),$A559&lt;&gt;"")</formula>
    </cfRule>
  </conditionalFormatting>
  <conditionalFormatting sqref="F559">
    <cfRule type="expression" dxfId="6" priority="6" stopIfTrue="1">
      <formula>AND($A559&lt;&gt;"COMPOSICAO",$A559&lt;&gt;"INSUMO",$A559&lt;&gt;"")</formula>
    </cfRule>
    <cfRule type="expression" dxfId="5" priority="7" stopIfTrue="1">
      <formula>AND(OR($A559="COMPOSICAO",$A559="INSUMO",$A559&lt;&gt;""),$A559&lt;&gt;"")</formula>
    </cfRule>
  </conditionalFormatting>
  <conditionalFormatting sqref="F559">
    <cfRule type="expression" dxfId="4" priority="4" stopIfTrue="1">
      <formula>AND($A559&lt;&gt;"COMPOSICAO",$A559&lt;&gt;"INSUMO",$A559&lt;&gt;"")</formula>
    </cfRule>
    <cfRule type="expression" dxfId="3" priority="5" stopIfTrue="1">
      <formula>AND(OR($A559="COMPOSICAO",$A559="INSUMO",$A559&lt;&gt;""),$A559&lt;&gt;"")</formula>
    </cfRule>
  </conditionalFormatting>
  <conditionalFormatting sqref="F559">
    <cfRule type="expression" dxfId="2" priority="2" stopIfTrue="1">
      <formula>AND($A559&lt;&gt;"COMPOSICAO",$A559&lt;&gt;"INSUMO",$A559&lt;&gt;"")</formula>
    </cfRule>
    <cfRule type="expression" dxfId="1" priority="3" stopIfTrue="1">
      <formula>AND(OR($A559="COMPOSICAO",$A559="INSUMO",$A559&lt;&gt;""),$A559&lt;&gt;"")</formula>
    </cfRule>
  </conditionalFormatting>
  <conditionalFormatting sqref="C355:C357">
    <cfRule type="expression" dxfId="0" priority="1" stopIfTrue="1">
      <formula>OR(RIGHT($A355,2)="00",$A355="")</formula>
    </cfRule>
  </conditionalFormatting>
  <pageMargins left="0.511811024" right="0.511811024" top="0.78740157499999996" bottom="0.78740157499999996" header="0.31496062000000002" footer="0.31496062000000002"/>
  <pageSetup paperSize="9" scale="6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F42" sqref="F42"/>
    </sheetView>
  </sheetViews>
  <sheetFormatPr defaultRowHeight="12.75"/>
  <cols>
    <col min="1" max="1" width="14" customWidth="1"/>
    <col min="2" max="2" width="29.5703125" customWidth="1"/>
    <col min="3" max="3" width="10.5703125" customWidth="1"/>
    <col min="4" max="4" width="18.28515625" customWidth="1"/>
    <col min="5" max="5" width="24.7109375" customWidth="1"/>
    <col min="6" max="6" width="23.28515625" customWidth="1"/>
    <col min="7" max="7" width="17.5703125" customWidth="1"/>
  </cols>
  <sheetData>
    <row r="1" spans="1:7" ht="30" customHeight="1">
      <c r="A1" s="289" t="s">
        <v>393</v>
      </c>
      <c r="B1" s="289"/>
      <c r="C1" s="289"/>
      <c r="D1" s="289"/>
      <c r="E1" s="289"/>
      <c r="F1" s="289"/>
      <c r="G1" s="289"/>
    </row>
    <row r="2" spans="1:7" ht="20.100000000000001" customHeight="1">
      <c r="A2" s="290" t="s">
        <v>394</v>
      </c>
      <c r="B2" s="290" t="s">
        <v>395</v>
      </c>
      <c r="C2" s="291" t="s">
        <v>396</v>
      </c>
      <c r="D2" s="176" t="s">
        <v>397</v>
      </c>
      <c r="E2" s="176" t="s">
        <v>398</v>
      </c>
      <c r="F2" s="176" t="s">
        <v>399</v>
      </c>
      <c r="G2" s="290" t="s">
        <v>400</v>
      </c>
    </row>
    <row r="3" spans="1:7" ht="20.100000000000001" customHeight="1">
      <c r="A3" s="290"/>
      <c r="B3" s="290"/>
      <c r="C3" s="291"/>
      <c r="D3" s="82" t="s">
        <v>401</v>
      </c>
      <c r="E3" s="82" t="s">
        <v>401</v>
      </c>
      <c r="F3" s="82" t="s">
        <v>401</v>
      </c>
      <c r="G3" s="290"/>
    </row>
    <row r="4" spans="1:7" ht="20.100000000000001" customHeight="1">
      <c r="A4" s="94" t="s">
        <v>645</v>
      </c>
      <c r="B4" s="101" t="s">
        <v>407</v>
      </c>
      <c r="C4" s="102" t="s">
        <v>2</v>
      </c>
      <c r="D4" s="99">
        <v>1270</v>
      </c>
      <c r="E4" s="99">
        <v>1242</v>
      </c>
      <c r="F4" s="99">
        <v>1350</v>
      </c>
      <c r="G4" s="190">
        <f>ROUND((D4+E4+F4)/3,2)</f>
        <v>1287.33</v>
      </c>
    </row>
    <row r="5" spans="1:7" ht="20.100000000000001" customHeight="1">
      <c r="A5" s="94" t="s">
        <v>646</v>
      </c>
      <c r="B5" s="101" t="s">
        <v>408</v>
      </c>
      <c r="C5" s="102" t="s">
        <v>2</v>
      </c>
      <c r="D5" s="99">
        <v>1003</v>
      </c>
      <c r="E5" s="99">
        <v>855</v>
      </c>
      <c r="F5" s="99">
        <v>810</v>
      </c>
      <c r="G5" s="190">
        <f>ROUND((D5+E5+F5)/3,2)</f>
        <v>889.33</v>
      </c>
    </row>
    <row r="6" spans="1:7" ht="20.100000000000001" customHeight="1">
      <c r="A6" s="94" t="s">
        <v>647</v>
      </c>
      <c r="B6" s="101" t="s">
        <v>409</v>
      </c>
      <c r="C6" s="102" t="s">
        <v>2</v>
      </c>
      <c r="D6" s="99">
        <v>1751</v>
      </c>
      <c r="E6" s="99">
        <v>1531</v>
      </c>
      <c r="F6" s="100">
        <v>2299</v>
      </c>
      <c r="G6" s="190">
        <f>ROUND((D6+E6+F6)/3,2)</f>
        <v>1860.33</v>
      </c>
    </row>
    <row r="7" spans="1:7" ht="20.100000000000001" customHeight="1">
      <c r="A7" s="94" t="s">
        <v>648</v>
      </c>
      <c r="B7" s="101" t="s">
        <v>410</v>
      </c>
      <c r="C7" s="102" t="s">
        <v>2</v>
      </c>
      <c r="D7" s="100">
        <v>880</v>
      </c>
      <c r="E7" s="99">
        <v>830</v>
      </c>
      <c r="F7" s="100">
        <v>1354</v>
      </c>
      <c r="G7" s="190">
        <f>ROUND((D7+E7+F7)/3,2)</f>
        <v>1021.33</v>
      </c>
    </row>
    <row r="8" spans="1:7">
      <c r="G8" s="191"/>
    </row>
  </sheetData>
  <mergeCells count="5">
    <mergeCell ref="A1:G1"/>
    <mergeCell ref="A2:A3"/>
    <mergeCell ref="B2:B3"/>
    <mergeCell ref="C2:C3"/>
    <mergeCell ref="G2:G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13" sqref="G13"/>
    </sheetView>
  </sheetViews>
  <sheetFormatPr defaultRowHeight="12.75"/>
  <cols>
    <col min="1" max="1" width="14.28515625" customWidth="1"/>
    <col min="2" max="2" width="45" customWidth="1"/>
    <col min="3" max="3" width="11.140625" customWidth="1"/>
    <col min="4" max="4" width="34" customWidth="1"/>
    <col min="5" max="5" width="16.7109375" customWidth="1"/>
    <col min="6" max="6" width="21.7109375" customWidth="1"/>
    <col min="7" max="7" width="17.5703125" customWidth="1"/>
  </cols>
  <sheetData>
    <row r="1" spans="1:7" ht="23.25">
      <c r="A1" s="289" t="s">
        <v>393</v>
      </c>
      <c r="B1" s="289"/>
      <c r="C1" s="289"/>
      <c r="D1" s="289"/>
      <c r="E1" s="289"/>
      <c r="F1" s="289"/>
      <c r="G1" s="289"/>
    </row>
    <row r="2" spans="1:7" ht="20.100000000000001" customHeight="1">
      <c r="A2" s="290" t="s">
        <v>1002</v>
      </c>
      <c r="B2" s="290" t="s">
        <v>395</v>
      </c>
      <c r="C2" s="291" t="s">
        <v>396</v>
      </c>
      <c r="D2" s="176" t="s">
        <v>397</v>
      </c>
      <c r="E2" s="176" t="s">
        <v>398</v>
      </c>
      <c r="F2" s="176" t="s">
        <v>399</v>
      </c>
      <c r="G2" s="291" t="s">
        <v>400</v>
      </c>
    </row>
    <row r="3" spans="1:7" ht="20.100000000000001" customHeight="1">
      <c r="A3" s="290"/>
      <c r="B3" s="290"/>
      <c r="C3" s="291"/>
      <c r="D3" s="82" t="s">
        <v>401</v>
      </c>
      <c r="E3" s="82" t="s">
        <v>401</v>
      </c>
      <c r="F3" s="82" t="s">
        <v>401</v>
      </c>
      <c r="G3" s="291"/>
    </row>
    <row r="4" spans="1:7" ht="20.100000000000001" customHeight="1">
      <c r="A4" s="94" t="s">
        <v>649</v>
      </c>
      <c r="B4" s="163" t="s">
        <v>385</v>
      </c>
      <c r="C4" s="102" t="s">
        <v>2</v>
      </c>
      <c r="D4" s="99">
        <v>6945.75</v>
      </c>
      <c r="E4" s="99">
        <v>7500</v>
      </c>
      <c r="F4" s="99">
        <v>5182</v>
      </c>
      <c r="G4" s="162">
        <f>ROUND((D4+E4+F4)/3,2)</f>
        <v>6542.58</v>
      </c>
    </row>
    <row r="5" spans="1:7" ht="20.100000000000001" customHeight="1">
      <c r="A5" s="94" t="s">
        <v>650</v>
      </c>
      <c r="B5" s="163" t="s">
        <v>386</v>
      </c>
      <c r="C5" s="102" t="s">
        <v>2</v>
      </c>
      <c r="D5" s="99">
        <v>4051.69</v>
      </c>
      <c r="E5" s="99">
        <v>3250</v>
      </c>
      <c r="F5" s="99">
        <v>4000</v>
      </c>
      <c r="G5" s="162">
        <f t="shared" ref="G5:G11" si="0">ROUND((D5+E5+F5)/3,2)</f>
        <v>3767.23</v>
      </c>
    </row>
    <row r="6" spans="1:7" ht="20.100000000000001" customHeight="1">
      <c r="A6" s="94" t="s">
        <v>651</v>
      </c>
      <c r="B6" s="163" t="s">
        <v>387</v>
      </c>
      <c r="C6" s="102" t="s">
        <v>2</v>
      </c>
      <c r="D6" s="99">
        <v>2894.06</v>
      </c>
      <c r="E6" s="99">
        <v>2275</v>
      </c>
      <c r="F6" s="99">
        <v>3500</v>
      </c>
      <c r="G6" s="162">
        <f t="shared" si="0"/>
        <v>2889.69</v>
      </c>
    </row>
    <row r="7" spans="1:7" ht="20.100000000000001" customHeight="1">
      <c r="A7" s="94" t="s">
        <v>652</v>
      </c>
      <c r="B7" s="163" t="s">
        <v>388</v>
      </c>
      <c r="C7" s="102" t="s">
        <v>2</v>
      </c>
      <c r="D7" s="99">
        <v>4157.03</v>
      </c>
      <c r="E7" s="99">
        <v>4500</v>
      </c>
      <c r="F7" s="99">
        <v>4176</v>
      </c>
      <c r="G7" s="162">
        <f t="shared" si="0"/>
        <v>4277.68</v>
      </c>
    </row>
    <row r="8" spans="1:7" ht="20.100000000000001" customHeight="1">
      <c r="A8" s="94" t="s">
        <v>653</v>
      </c>
      <c r="B8" s="163" t="s">
        <v>389</v>
      </c>
      <c r="C8" s="102" t="s">
        <v>2</v>
      </c>
      <c r="D8" s="99">
        <v>1676.24</v>
      </c>
      <c r="E8" s="99">
        <v>1340</v>
      </c>
      <c r="F8" s="99">
        <v>2770</v>
      </c>
      <c r="G8" s="162">
        <f t="shared" si="0"/>
        <v>1928.75</v>
      </c>
    </row>
    <row r="9" spans="1:7" ht="20.100000000000001" customHeight="1">
      <c r="A9" s="94" t="s">
        <v>654</v>
      </c>
      <c r="B9" s="163" t="s">
        <v>390</v>
      </c>
      <c r="C9" s="102" t="s">
        <v>2</v>
      </c>
      <c r="D9" s="99">
        <v>5067.04</v>
      </c>
      <c r="E9" s="99">
        <v>4800</v>
      </c>
      <c r="F9" s="99">
        <v>4455</v>
      </c>
      <c r="G9" s="162">
        <f t="shared" si="0"/>
        <v>4774.01</v>
      </c>
    </row>
    <row r="10" spans="1:7" ht="20.100000000000001" customHeight="1">
      <c r="A10" s="94" t="s">
        <v>655</v>
      </c>
      <c r="B10" s="163" t="s">
        <v>391</v>
      </c>
      <c r="C10" s="102" t="s">
        <v>2</v>
      </c>
      <c r="D10" s="99">
        <v>2840.64</v>
      </c>
      <c r="E10" s="99">
        <v>3916.73</v>
      </c>
      <c r="F10" s="99">
        <v>3400</v>
      </c>
      <c r="G10" s="162">
        <f t="shared" si="0"/>
        <v>3385.79</v>
      </c>
    </row>
    <row r="11" spans="1:7" ht="20.100000000000001" customHeight="1">
      <c r="A11" s="94" t="s">
        <v>656</v>
      </c>
      <c r="B11" s="163" t="s">
        <v>392</v>
      </c>
      <c r="C11" s="102" t="s">
        <v>2</v>
      </c>
      <c r="D11" s="99">
        <v>1520.42</v>
      </c>
      <c r="E11" s="99">
        <v>901.91</v>
      </c>
      <c r="F11" s="99">
        <v>979</v>
      </c>
      <c r="G11" s="162">
        <f t="shared" si="0"/>
        <v>1133.78</v>
      </c>
    </row>
  </sheetData>
  <mergeCells count="5">
    <mergeCell ref="A1:G1"/>
    <mergeCell ref="A2:A3"/>
    <mergeCell ref="B2:B3"/>
    <mergeCell ref="C2:C3"/>
    <mergeCell ref="G2:G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11</vt:i4>
      </vt:variant>
    </vt:vector>
  </HeadingPairs>
  <TitlesOfParts>
    <vt:vector size="22" baseType="lpstr">
      <vt:lpstr>Planilha</vt:lpstr>
      <vt:lpstr>Cronograma</vt:lpstr>
      <vt:lpstr>MC - Serviços Prelimiares</vt:lpstr>
      <vt:lpstr>MC - Praça da Gameleira</vt:lpstr>
      <vt:lpstr>Mobilização</vt:lpstr>
      <vt:lpstr>CPU 01</vt:lpstr>
      <vt:lpstr>CPU 02</vt:lpstr>
      <vt:lpstr>Equipamento Parque</vt:lpstr>
      <vt:lpstr>Equipamento Academia</vt:lpstr>
      <vt:lpstr>Plantas</vt:lpstr>
      <vt:lpstr>Diversos</vt:lpstr>
      <vt:lpstr>'CPU 01'!Area_de_impressao</vt:lpstr>
      <vt:lpstr>'CPU 02'!Area_de_impressao</vt:lpstr>
      <vt:lpstr>Cronograma!Area_de_impressao</vt:lpstr>
      <vt:lpstr>Diversos!Area_de_impressao</vt:lpstr>
      <vt:lpstr>'Equipamento Academia'!Area_de_impressao</vt:lpstr>
      <vt:lpstr>'Equipamento Parque'!Area_de_impressao</vt:lpstr>
      <vt:lpstr>'MC - Praça da Gameleira'!Area_de_impressao</vt:lpstr>
      <vt:lpstr>'MC - Serviços Prelimiares'!Area_de_impressao</vt:lpstr>
      <vt:lpstr>Planilha!Area_de_impressao</vt:lpstr>
      <vt:lpstr>Plantas!Area_de_impressao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Patrícia Cardoso Dourado</cp:lastModifiedBy>
  <cp:lastPrinted>2018-07-17T17:06:59Z</cp:lastPrinted>
  <dcterms:created xsi:type="dcterms:W3CDTF">1998-01-22T12:19:54Z</dcterms:created>
  <dcterms:modified xsi:type="dcterms:W3CDTF">2018-07-19T20:05:12Z</dcterms:modified>
</cp:coreProperties>
</file>