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0" windowWidth="9390" windowHeight="7890" tabRatio="872"/>
  </bookViews>
  <sheets>
    <sheet name="PFP" sheetId="1" r:id="rId1"/>
    <sheet name="FPRO_I Salários Equipe Técnica" sheetId="2" r:id="rId2"/>
    <sheet name="FPRO_II  Viagens" sheetId="3" r:id="rId3"/>
    <sheet name="FPRO_III Ser Graf" sheetId="4" r:id="rId4"/>
    <sheet name="FPRO-V Topografia" sheetId="5" r:id="rId5"/>
    <sheet name="FPRO_VII Geotecnia" sheetId="6" r:id="rId6"/>
    <sheet name="FPRO-VIII Serviços Auxiliares" sheetId="12" r:id="rId7"/>
    <sheet name="FPRO_X Cronog Financ" sheetId="7" r:id="rId8"/>
    <sheet name="FPRO_XI Det_ Mobilização" sheetId="8" r:id="rId9"/>
    <sheet name="FPRO_XII_ Det_ custos Adm_" sheetId="9" r:id="rId10"/>
    <sheet name="FPRO_XIII Det_ Desp Fiscais" sheetId="10" r:id="rId11"/>
    <sheet name="FPRO_XIV Det_ Enc_ Soc_" sheetId="11" r:id="rId12"/>
    <sheet name="Plan1" sheetId="13" r:id="rId13"/>
  </sheets>
  <definedNames>
    <definedName name="_xlnm.Print_Area" localSheetId="1">'FPRO_I Salários Equipe Técnica'!$A$1:$L$50</definedName>
    <definedName name="_xlnm.Print_Area" localSheetId="2">'FPRO_II  Viagens'!$A$1:$J$43</definedName>
    <definedName name="_xlnm.Print_Area" localSheetId="3">'FPRO_III Ser Graf'!$A$1:$F$42</definedName>
    <definedName name="_xlnm.Print_Area" localSheetId="5">'FPRO_VII Geotecnia'!$B$1:$H$65</definedName>
    <definedName name="_xlnm.Print_Area" localSheetId="7">'FPRO_X Cronog Financ'!$A$1:$H$42</definedName>
    <definedName name="_xlnm.Print_Area" localSheetId="8">'FPRO_XI Det_ Mobilização'!$A$1:$J$43</definedName>
    <definedName name="_xlnm.Print_Area" localSheetId="9">'FPRO_XII_ Det_ custos Adm_'!$A$1:$E$41</definedName>
    <definedName name="_xlnm.Print_Area" localSheetId="11">'FPRO_XIV Det_ Enc_ Soc_'!$A$1:$G$56</definedName>
    <definedName name="_xlnm.Print_Area" localSheetId="4">'FPRO-V Topografia'!$A$1:$G$42</definedName>
    <definedName name="_xlnm.Print_Area" localSheetId="6">'FPRO-VIII Serviços Auxiliares'!$A$1:$G$41</definedName>
    <definedName name="_xlnm.Print_Area" localSheetId="0">PFP!$A$1:$O$45</definedName>
    <definedName name="_xlnm.Print_Area">'FPRO_I Salários Equipe Técnica'!$A$1:$L$50</definedName>
    <definedName name="Print_Area_1">'FPRO_II  Viagens'!$A$1:$J$43</definedName>
    <definedName name="Print_Area_10">PFP!$A$1:$O$45</definedName>
    <definedName name="Print_Area_2">'FPRO_III Ser Graf'!$A$1:$F$42</definedName>
    <definedName name="Print_Area_3">'FPRO_VII Geotecnia'!$B$1:$H$65</definedName>
    <definedName name="Print_Area_4">'FPRO_X Cronog Financ'!$A$1:$H$42</definedName>
    <definedName name="Print_Area_5">'FPRO_XI Det_ Mobilização'!$A$1:$J$43</definedName>
    <definedName name="Print_Area_6">'FPRO_XII_ Det_ custos Adm_'!$A$1:$E$41</definedName>
    <definedName name="Print_Area_7">'FPRO_XIII Det_ Desp Fiscais'!$A$1:$H$39</definedName>
    <definedName name="Print_Area_8">'FPRO_XIV Det_ Enc_ Soc_'!$A$1:$G$56</definedName>
    <definedName name="Print_Area_9" localSheetId="6">'FPRO-VIII Serviços Auxiliares'!$A$1:$G$41</definedName>
    <definedName name="Print_Area_9">'FPRO-V Topografia'!$A$1:$G$42</definedName>
  </definedNames>
  <calcPr calcId="144525"/>
</workbook>
</file>

<file path=xl/calcChain.xml><?xml version="1.0" encoding="utf-8"?>
<calcChain xmlns="http://schemas.openxmlformats.org/spreadsheetml/2006/main">
  <c r="F8" i="12" l="1"/>
  <c r="G8" i="12" l="1"/>
  <c r="G32" i="12" s="1"/>
  <c r="N34" i="1" s="1"/>
  <c r="I29" i="8" l="1"/>
  <c r="F9" i="7"/>
  <c r="H46" i="6"/>
  <c r="H56" i="6"/>
  <c r="E20" i="5"/>
  <c r="I14" i="5" l="1"/>
  <c r="I11" i="5"/>
  <c r="I10" i="5"/>
  <c r="G8" i="3" l="1"/>
  <c r="F44" i="11" l="1"/>
  <c r="E44" i="11"/>
  <c r="F39" i="11"/>
  <c r="E39" i="11"/>
  <c r="F31" i="11"/>
  <c r="E31" i="11"/>
  <c r="F18" i="11"/>
  <c r="E18" i="11"/>
  <c r="F27" i="10"/>
  <c r="G11" i="10" s="1"/>
  <c r="D33" i="9"/>
  <c r="A26" i="1" s="1"/>
  <c r="I27" i="8"/>
  <c r="G24" i="8"/>
  <c r="F24" i="8"/>
  <c r="G23" i="8"/>
  <c r="F23" i="8"/>
  <c r="F22" i="8"/>
  <c r="G21" i="8"/>
  <c r="F21" i="8"/>
  <c r="F20" i="8"/>
  <c r="F17" i="8"/>
  <c r="F11" i="8"/>
  <c r="F10" i="8"/>
  <c r="G10" i="8" s="1"/>
  <c r="H32" i="7"/>
  <c r="G32" i="7"/>
  <c r="H55" i="6"/>
  <c r="H54" i="6"/>
  <c r="H38" i="6"/>
  <c r="H37" i="6"/>
  <c r="H36" i="6"/>
  <c r="H35" i="6"/>
  <c r="H34" i="6"/>
  <c r="H33" i="6"/>
  <c r="H32" i="6"/>
  <c r="H31" i="6"/>
  <c r="H27" i="6"/>
  <c r="H21" i="6"/>
  <c r="H20" i="6"/>
  <c r="G31" i="5"/>
  <c r="G30" i="5"/>
  <c r="G28" i="5"/>
  <c r="G27" i="5"/>
  <c r="G26" i="5"/>
  <c r="G22" i="5"/>
  <c r="F16" i="5"/>
  <c r="F20" i="5" s="1"/>
  <c r="G20" i="5" s="1"/>
  <c r="F15" i="5"/>
  <c r="F19" i="5" s="1"/>
  <c r="F14" i="5"/>
  <c r="F18" i="5" s="1"/>
  <c r="G18" i="5" s="1"/>
  <c r="G12" i="5"/>
  <c r="G11" i="5"/>
  <c r="G10" i="5"/>
  <c r="G9" i="5"/>
  <c r="E11" i="4"/>
  <c r="F11" i="4" s="1"/>
  <c r="F10" i="4"/>
  <c r="F9" i="4"/>
  <c r="J12" i="3"/>
  <c r="I24" i="8" s="1"/>
  <c r="J11" i="3"/>
  <c r="F10" i="3"/>
  <c r="G10" i="3" s="1"/>
  <c r="G27" i="3" s="1"/>
  <c r="J9" i="3"/>
  <c r="I8" i="3"/>
  <c r="G20" i="8" s="1"/>
  <c r="K30" i="2"/>
  <c r="G30" i="2"/>
  <c r="F30" i="2"/>
  <c r="K21" i="2"/>
  <c r="H21" i="2"/>
  <c r="G21" i="2"/>
  <c r="F21" i="2"/>
  <c r="K16" i="2"/>
  <c r="G16" i="2"/>
  <c r="F16" i="2"/>
  <c r="H16" i="2" s="1"/>
  <c r="K13" i="2"/>
  <c r="G13" i="2"/>
  <c r="F13" i="2"/>
  <c r="H13" i="2" s="1"/>
  <c r="L12" i="2"/>
  <c r="L34" i="2" s="1"/>
  <c r="N14" i="1" s="1"/>
  <c r="N18" i="1" s="1"/>
  <c r="G12" i="2"/>
  <c r="F12" i="2"/>
  <c r="H12" i="2" s="1"/>
  <c r="J8" i="3" l="1"/>
  <c r="I20" i="8"/>
  <c r="J27" i="3"/>
  <c r="G11" i="8"/>
  <c r="I11" i="8" s="1"/>
  <c r="K34" i="2"/>
  <c r="G38" i="11" s="1"/>
  <c r="E46" i="11"/>
  <c r="F46" i="11"/>
  <c r="A17" i="1" s="1"/>
  <c r="G16" i="5"/>
  <c r="G14" i="5"/>
  <c r="I23" i="8"/>
  <c r="G43" i="11"/>
  <c r="G15" i="5"/>
  <c r="H30" i="2"/>
  <c r="F29" i="4"/>
  <c r="F30" i="4" s="1"/>
  <c r="N22" i="1" s="1"/>
  <c r="G10" i="10"/>
  <c r="I10" i="3"/>
  <c r="G22" i="8" s="1"/>
  <c r="H57" i="6"/>
  <c r="N33" i="1" s="1"/>
  <c r="A37" i="10"/>
  <c r="F23" i="5"/>
  <c r="G19" i="5"/>
  <c r="I10" i="8"/>
  <c r="H10" i="8"/>
  <c r="J10" i="8" s="1"/>
  <c r="J10" i="3"/>
  <c r="I22" i="8" s="1"/>
  <c r="G9" i="10"/>
  <c r="G23" i="11"/>
  <c r="H11" i="8" l="1"/>
  <c r="J11" i="8"/>
  <c r="J34" i="8" s="1"/>
  <c r="N10" i="1" s="1"/>
  <c r="G29" i="11"/>
  <c r="G16" i="11"/>
  <c r="G25" i="11"/>
  <c r="G37" i="11"/>
  <c r="N13" i="1"/>
  <c r="N15" i="1" s="1"/>
  <c r="E8" i="9" s="1"/>
  <c r="G28" i="11"/>
  <c r="G10" i="11"/>
  <c r="G30" i="11"/>
  <c r="G35" i="11"/>
  <c r="G9" i="11"/>
  <c r="G36" i="11"/>
  <c r="G26" i="11"/>
  <c r="G17" i="11"/>
  <c r="G14" i="11"/>
  <c r="G34" i="11"/>
  <c r="G42" i="11"/>
  <c r="G44" i="11" s="1"/>
  <c r="G12" i="11"/>
  <c r="G13" i="11"/>
  <c r="G24" i="11"/>
  <c r="G11" i="11"/>
  <c r="G15" i="11"/>
  <c r="G27" i="10"/>
  <c r="A38" i="10" s="1"/>
  <c r="J28" i="3"/>
  <c r="N21" i="1" s="1"/>
  <c r="N23" i="1" s="1"/>
  <c r="I13" i="2"/>
  <c r="J13" i="2" s="1"/>
  <c r="N26" i="1"/>
  <c r="E9" i="9"/>
  <c r="G23" i="5"/>
  <c r="F24" i="5"/>
  <c r="G24" i="5" s="1"/>
  <c r="I21" i="8"/>
  <c r="I34" i="8" l="1"/>
  <c r="N9" i="1" s="1"/>
  <c r="N11" i="1" s="1"/>
  <c r="E10" i="9"/>
  <c r="E33" i="9" s="1"/>
  <c r="N17" i="1"/>
  <c r="N19" i="1" s="1"/>
  <c r="G39" i="11"/>
  <c r="G46" i="11" s="1"/>
  <c r="G31" i="11"/>
  <c r="G18" i="11"/>
  <c r="I12" i="2"/>
  <c r="J12" i="2" s="1"/>
  <c r="I16" i="2"/>
  <c r="J16" i="2" s="1"/>
  <c r="I21" i="2"/>
  <c r="J21" i="2" s="1"/>
  <c r="I30" i="2"/>
  <c r="J30" i="2" s="1"/>
  <c r="A28" i="1"/>
  <c r="G33" i="5"/>
  <c r="N32" i="1" s="1"/>
  <c r="N35" i="1" s="1"/>
  <c r="N27" i="1" l="1"/>
  <c r="N28" i="1" s="1"/>
  <c r="H27" i="10" s="1"/>
  <c r="H11" i="10" s="1"/>
  <c r="N24" i="1"/>
  <c r="H10" i="10" l="1"/>
  <c r="H9" i="10"/>
  <c r="N29" i="1"/>
  <c r="N36" i="1" s="1"/>
  <c r="N30" i="1" l="1"/>
</calcChain>
</file>

<file path=xl/sharedStrings.xml><?xml version="1.0" encoding="utf-8"?>
<sst xmlns="http://schemas.openxmlformats.org/spreadsheetml/2006/main" count="741" uniqueCount="486">
  <si>
    <t>PROPOSTA FINANCEIRA DO PROJETO</t>
  </si>
  <si>
    <t>CÓDIGO:</t>
  </si>
  <si>
    <t>FPRO</t>
  </si>
  <si>
    <t>NOME DA CONSULTORA:</t>
  </si>
  <si>
    <t>EDITAL:</t>
  </si>
  <si>
    <t>OBJETO:</t>
  </si>
  <si>
    <t>ELABORAÇÃO DO PROJETO BÁSICO DE ENGENHARIA DO SISTEMA DE ESGOTAMENTO SANITÁRIO DE TANQUE NOVO, NO ESTADO DA BAHIA.</t>
  </si>
  <si>
    <t>SERVIÇOS PAGOS A PREÇO GLOBAL</t>
  </si>
  <si>
    <t>CUSTOS DIRETOS</t>
  </si>
  <si>
    <t>MOBILIZAÇÃO/DESMOBILIZAÇÃO</t>
  </si>
  <si>
    <t>A1 - MOBILIZAÇÃO (FPRO-XI)</t>
  </si>
  <si>
    <t>A2 - DESMOBILIZAÇÃO (FPRO-XI)</t>
  </si>
  <si>
    <t>A -   TOTAL DA MOBILIZAÇÃO/DESMOBILIZAÇÃO</t>
  </si>
  <si>
    <t>MÃO DE OBRA</t>
  </si>
  <si>
    <t>B1 - TOTAL SALÁRIOS DA EQUIPE COM VÍNCULO (FPRO-I)</t>
  </si>
  <si>
    <t>B2 - TOTAL SALÁRIO DO AUTÔNOMO (FPRO-I)</t>
  </si>
  <si>
    <t>B -   TOTAL DE MÃO DE OBRA</t>
  </si>
  <si>
    <t>ENCARGOS SOCIAIS</t>
  </si>
  <si>
    <t>C2 - ENCARGOS SOCIAIS DE B2 (20% DO B2)</t>
  </si>
  <si>
    <t>C -  TOTAL DE ENCARGOS SOCIAIS</t>
  </si>
  <si>
    <t>OUTRAS DESPESAS</t>
  </si>
  <si>
    <t>D - DESPESAS COM VIAGENS (FPRO-II)</t>
  </si>
  <si>
    <t>E - SERVIÇOS GRÁFICOS (FPRO-III)</t>
  </si>
  <si>
    <t>TOTAL DE OUTRAS DESPESAS</t>
  </si>
  <si>
    <t>TOTAL DOS CUSTOS DIRETOS</t>
  </si>
  <si>
    <t>CUSTOS INDIRETOS</t>
  </si>
  <si>
    <t>G - REMUNERAÇÃO DA EMPRESA (LUCRO) = (10% DOS ITENS A+B+C+D+E+F)</t>
  </si>
  <si>
    <t>TOTAL DOS CUSTOS INDIRETOS</t>
  </si>
  <si>
    <t>TOTAL DOS SERVIÇOS PAGOS A PREÇO GLOBAL</t>
  </si>
  <si>
    <t>SERVIÇOS PAGOS A PREÇO UNITÁRIO</t>
  </si>
  <si>
    <t>I -  Serviços Topográficos (FPRO-V)</t>
  </si>
  <si>
    <t>J - Serviços Geotécnicos (FPRO-VII)</t>
  </si>
  <si>
    <t>TOTAL DOS SERVIÇOS PAGOS A PREÇO UNITÁRIO</t>
  </si>
  <si>
    <t>TOTAL DA PROPOSTA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</si>
  <si>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</si>
  <si>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</si>
  <si>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</si>
  <si>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</si>
  <si>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</si>
  <si>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</si>
  <si>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FPRO- I</t>
  </si>
  <si>
    <t>Prazo do contrato:</t>
  </si>
  <si>
    <t>ELABORAÇÃO DO PROJETO BÁSICO DE ENGENHARIA DOS SISTEMAS DE ESGOTAMENTO SANITÁRIO DE TANQUE NOVO, NO ESTADO DA BAHIA.</t>
  </si>
  <si>
    <t>4 meses</t>
  </si>
  <si>
    <t>EQUIPE TÉCNICA</t>
  </si>
  <si>
    <t>COMPOSIÇÃO DOS SALÁRIOS POR CATEGORIA</t>
  </si>
  <si>
    <t>CUSTOS</t>
  </si>
  <si>
    <t>SALÁRIO</t>
  </si>
  <si>
    <t>ENCARG.</t>
  </si>
  <si>
    <t>CUSTO</t>
  </si>
  <si>
    <t>R. EMP.</t>
  </si>
  <si>
    <t>DESP.</t>
  </si>
  <si>
    <t>CATEGORIA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</si>
  <si>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</si>
  <si>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</si>
  <si>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</si>
  <si>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</si>
  <si>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</si>
  <si>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</si>
  <si>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</si>
  <si>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</si>
  <si>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B1</t>
  </si>
  <si>
    <t>B2</t>
  </si>
  <si>
    <t>(H*MÊS)</t>
  </si>
  <si>
    <t>(R$)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</si>
  <si>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</si>
  <si>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</si>
  <si>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</si>
  <si>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</si>
  <si>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</si>
  <si>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</si>
  <si>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</si>
  <si>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</si>
  <si>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</si>
  <si>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</si>
  <si>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</si>
  <si>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NÍVEL SUPERIOR</t>
  </si>
  <si>
    <t>Profissional Senior - Consultores</t>
  </si>
  <si>
    <t>C</t>
  </si>
  <si>
    <t>Profissional  Sênior - Coordenador</t>
  </si>
  <si>
    <t>P0</t>
  </si>
  <si>
    <t>Profissional  Pleno</t>
  </si>
  <si>
    <t>P1</t>
  </si>
  <si>
    <t>Profissional  Médio</t>
  </si>
  <si>
    <t>P2</t>
  </si>
  <si>
    <t>Profissional Júnior</t>
  </si>
  <si>
    <t>P3</t>
  </si>
  <si>
    <t>Profissional Trainee</t>
  </si>
  <si>
    <t>P4</t>
  </si>
  <si>
    <t>NÍVEL TÉCNICO</t>
  </si>
  <si>
    <t>Técnico - Profissional Especial</t>
  </si>
  <si>
    <t>TS</t>
  </si>
  <si>
    <t>Técnico - Profissional Senior</t>
  </si>
  <si>
    <t>T0</t>
  </si>
  <si>
    <t>Técnico - Profissional Pleno</t>
  </si>
  <si>
    <t>T1</t>
  </si>
  <si>
    <t>T2</t>
  </si>
  <si>
    <t>Técnico - Profissional Junior</t>
  </si>
  <si>
    <t>Técnico Auxiliar</t>
  </si>
  <si>
    <t>T3</t>
  </si>
  <si>
    <t>Servente/Contínuos</t>
  </si>
  <si>
    <t>T4</t>
  </si>
  <si>
    <t>NÍVEL ADMINISTRAT.</t>
  </si>
  <si>
    <t>Chefe de Escritório</t>
  </si>
  <si>
    <t>AS</t>
  </si>
  <si>
    <t>Secretária</t>
  </si>
  <si>
    <t>A0</t>
  </si>
  <si>
    <t>Assistente Administrativo</t>
  </si>
  <si>
    <t>A1</t>
  </si>
  <si>
    <t>Ajudante Administrativo</t>
  </si>
  <si>
    <t>A2</t>
  </si>
  <si>
    <t>Auxiliar Administrativo/Motorista</t>
  </si>
  <si>
    <t>A3</t>
  </si>
  <si>
    <t>OPERACIONAL</t>
  </si>
  <si>
    <t>Serviços Gerais/Vigia</t>
  </si>
  <si>
    <t>A4</t>
  </si>
  <si>
    <t>TOTAIS DOS CUSTOS DE SALÁRIOS DA EQUIPE TÉCNICA</t>
  </si>
  <si>
    <t>1 - UTILIZAR  OS PARÂMETROS DE CLASSIFICAÇÃO INDICADOS E OS SÍMBOLOS INDICADOS NO TPRO-II - EQUIPE TÉCNICA</t>
  </si>
  <si>
    <t>3- INDICAR A QTD DE HOMENS POR CATEG.  SERÁ A MESMA INDICADA NO CRON. DE PERMANEN.  TPRO- III E TPRO - IV</t>
  </si>
  <si>
    <t>4- INIDICAR O SALÁRIO BASE DA CATEGORIA</t>
  </si>
  <si>
    <t>5 - ENCARGOS SOCIAIS: APLICAR NO MÁXIMO 20% PARA AUTÔNOMOS E 77,25% PARA EMPREGADOS COM VÍNCULO. DETALHAR NO FPRO-XIV</t>
  </si>
  <si>
    <t>6- CUSTO DE ADMINISTRAÇÃO: APLICAR NO MÁXIMO 25% SOBRE O SALÁRIO BASE DA CATEGORIA</t>
  </si>
  <si>
    <t>7 - REMUNERAÇÃO DA EMPRESA (LUCRO): APLICAR NO MÁXIMO 10% SOBRE O SALÁRIO DA CATEGORIA + ENCARGOS SOCIAIS + CUSTO DE ADMNISTRAÇÃO</t>
  </si>
  <si>
    <r>
      <t xml:space="preserve">8 - DESPESAS FISCAIS: APLICAR O </t>
    </r>
    <r>
      <rPr>
        <b/>
        <sz val="8"/>
        <rFont val="Arial"/>
        <family val="2"/>
        <charset val="1"/>
      </rPr>
      <t xml:space="preserve">DF' CALC. </t>
    </r>
    <r>
      <rPr>
        <sz val="8"/>
        <rFont val="Arial"/>
        <family val="2"/>
        <charset val="1"/>
      </rPr>
      <t xml:space="preserve">DO NO FPRO-XIII SOBRE SALÁRIO DA CATEGORIA + ENC. SOCIAIS + CUSTO DE ADM. + LUCRO </t>
    </r>
  </si>
  <si>
    <t>9- PREÇO DO HOMEM X MÊS POR CATEGORIA = SOMATÓRIO DOS ITENS (4) + (5) + (6) + (7) + (8)</t>
  </si>
  <si>
    <r>
      <t xml:space="preserve">10 - </t>
    </r>
    <r>
      <rPr>
        <b/>
        <sz val="8"/>
        <rFont val="Arial"/>
        <family val="2"/>
        <charset val="1"/>
      </rPr>
      <t>SALÁRIO B1</t>
    </r>
    <r>
      <rPr>
        <sz val="8"/>
        <rFont val="Arial"/>
        <family val="2"/>
        <charset val="1"/>
      </rPr>
      <t xml:space="preserve"> = SALÁRIO DOS EMPREGADOS COM VÍNCULO X QTD HOMEM*MÊS. EXPORTAR O TOTAL PARA A LINHA B1 DO FPRO</t>
    </r>
  </si>
  <si>
    <r>
      <t xml:space="preserve">11 - </t>
    </r>
    <r>
      <rPr>
        <b/>
        <sz val="8"/>
        <rFont val="Arial"/>
        <family val="2"/>
        <charset val="1"/>
      </rPr>
      <t>SALÁRIO B2</t>
    </r>
    <r>
      <rPr>
        <sz val="8"/>
        <rFont val="Arial"/>
        <family val="2"/>
        <charset val="1"/>
      </rPr>
      <t xml:space="preserve"> = SALÁRIO DO AUTÔNOMO X QTD HOMEM*MÊS. EXPORTAR O TOTAL PARA A LINHA B2 DO FPRO</t>
    </r>
  </si>
  <si>
    <t>VIAGENS DA EQUIPE TÉCNICA</t>
  </si>
  <si>
    <t>FPRO- II</t>
  </si>
  <si>
    <t>SÍMBOLO</t>
  </si>
  <si>
    <t>ROTEIRO</t>
  </si>
  <si>
    <t>PASSAGENS</t>
  </si>
  <si>
    <t>DIÁRIAS</t>
  </si>
  <si>
    <t>QTD*</t>
  </si>
  <si>
    <t>C. UNIT. (R$)</t>
  </si>
  <si>
    <t>C. TOTAL (R$)</t>
  </si>
  <si>
    <t>QTD.</t>
  </si>
  <si>
    <t>SEDE/BSB/SEDE</t>
  </si>
  <si>
    <t>A</t>
  </si>
  <si>
    <t>SEDE/BJL/SEDE</t>
  </si>
  <si>
    <t>PO</t>
  </si>
  <si>
    <t>TOTAIS DOS CUSTOS COM PASSAGENS E DIÁRIAS</t>
  </si>
  <si>
    <t>TOTAL DO CUSTO COM VIAGENS</t>
  </si>
  <si>
    <t>1 - VIAGENS DURANTE  EXECUÇÃO DOS SERVIÇOS, INCLUINDO REUNIÕES NA ADMINISTRAÇÃO CENTRAL DA CODEVASF, NA 2ª SUPERINTENDÊNCIA REGIONAL OU NAS CIDADES OBJETO DO PROJETO</t>
  </si>
  <si>
    <t>2 - NÃO INCLUIR  VIAGENS COM MOBILIZAÇÃO/DESMOBILIZAÇÃO DA EQUIPE, QUE SERÃO CALCULADOS NO FPRO-XI</t>
  </si>
  <si>
    <t>3 - AS DIÁRIAS COBREM DESPESAS COM TÁXI, ALIMENTAÇÃO E HOSPEDAGEM</t>
  </si>
  <si>
    <t>4 - EXPORTAR O TOTAL DO CUSTO COM PASSAGENS E DIÁRIAS PARA A LINHA  "D" DO  FPRO</t>
  </si>
  <si>
    <t>5* - INDICAR AO LADO ESQUERDO DA QTD: (A) PARA AS PASSAGENS  AÉREAS E (T) PARA AS TERRESTRES</t>
  </si>
  <si>
    <t>6 – SEDE: REFERE-SE À SEDE  DA EMPRESA CONTRATADA.</t>
  </si>
  <si>
    <t>7 – BSB: REFERE-SE À SEDE DA CODEVASF, BRASÍLIA- DF</t>
  </si>
  <si>
    <t>8 – BJL: REFERE-SE À 2ª SUPERINTENDÊNCIA REGIONAL DE BOM JESUS DA LAPA, SE ESTENDENDO À LOCALIDADE BENEFICIADA PELO PROJETO (TANQUE NOVO)</t>
  </si>
  <si>
    <t>9 - O DESLOCAMENTO DOS PROFISSIONAIS C, P0, P1 E A3, CONSIDERANDO A NATUREZA DOS SERVIÇOS E A NECESSIDADE DE DESLOCAMENTOS ENTRE AS CIDADES OBJETO DESTES TR, FOI DIMENSIONADO PARA SER REALIZADO ATRAVÉS DE VEÍCULO TIPO HATCH, OU SIMILAR, CONFORME APRESENTADO NO QUADRO FPRO XI</t>
  </si>
  <si>
    <t>SERVIÇOS GRÁFICOS</t>
  </si>
  <si>
    <t>FPRO- III</t>
  </si>
  <si>
    <t>DISCRIMINAÇÃO</t>
  </si>
  <si>
    <t>Nº DE VIAS</t>
  </si>
  <si>
    <t>CUSTOS (R$)</t>
  </si>
  <si>
    <t>UNITÁRIOS</t>
  </si>
  <si>
    <t>TOTAIS</t>
  </si>
  <si>
    <t>Levantamentos, Diagnóstico e Estudo de Alternativas</t>
  </si>
  <si>
    <t>Minuta do Relatorio Final</t>
  </si>
  <si>
    <t>Relatório Final</t>
  </si>
  <si>
    <t>SUBTOTAL</t>
  </si>
  <si>
    <t>TOTAL DOS SERVIÇOS GRÁFICOS</t>
  </si>
  <si>
    <t>1 - RELACIONAR OS RELATÓRIOS COM SUAS RESPECTIVAS QUANTIDADES E Nº DE VIAS, BEM COMO COM SEUS CUSTOS COM IMPRESSÃO</t>
  </si>
  <si>
    <t>2 - EXPORTAR O TOTAL PARA A LINHA "E" DO FPRO</t>
  </si>
  <si>
    <t>3 - A MINUTA DO RELATÓRIO FINAL DEVERÁ SER ENTREGUE COMPOSTA PELOS SEGUINTES VOLUMES DO RELATÓRIO FINAL: II (TOMOS 1 E 2); III; IV; V (TOMOS 2 E 3); VI, VII; IX E X. ESTES VOLUMES SERÃO DEVOLVIDOS APÓS ANÁLISE PARA CORREÇÃO E AS CORREÇÕES DEVERÃO INTEGRAR O RELATÓRIO FINAL DO PROJETO BÁSICO.</t>
  </si>
  <si>
    <t>4 - A QUANTIDADE ESTIMADA DE PÁGINAS E DESENHOS EM FORMATO A1 OU A4, POR VOLUME, DEVERÁ SER EFETUADA LEVANDO-SE EM CONSIDERAÇÃO O CONHECIMENTO DAS NECESSIDADES DE CADA SISTEMA  E AS CARACTERÍSTICAS INERENTES A CADA VOLUME INTEGRANTE DO PROJETO.</t>
  </si>
  <si>
    <t>SERVIÇOS TOPOGRÁFICOS</t>
  </si>
  <si>
    <t>FPRO- V</t>
  </si>
  <si>
    <t>ITEM</t>
  </si>
  <si>
    <t>UNID.</t>
  </si>
  <si>
    <t>PREÇOS (R$)</t>
  </si>
  <si>
    <t>UNITÁRIO</t>
  </si>
  <si>
    <t>TOTAL</t>
  </si>
  <si>
    <t>Amarração Planialtimétrica</t>
  </si>
  <si>
    <t>1.1</t>
  </si>
  <si>
    <t>Pontos GPS de dupla frequencia (L1/L2)</t>
  </si>
  <si>
    <t>un</t>
  </si>
  <si>
    <t>1.2</t>
  </si>
  <si>
    <t>Pontos GPS de uma frequencia (L1)</t>
  </si>
  <si>
    <t>1.3</t>
  </si>
  <si>
    <t>Poligonal eletrônica classe IIP</t>
  </si>
  <si>
    <t>km</t>
  </si>
  <si>
    <t>1.4</t>
  </si>
  <si>
    <t>Nivelamento Geométrico classe IIN</t>
  </si>
  <si>
    <t>2.1</t>
  </si>
  <si>
    <t>2.2</t>
  </si>
  <si>
    <t>2.3</t>
  </si>
  <si>
    <t>Seções Transversais (Nivelamento IIN)</t>
  </si>
  <si>
    <t>Jazidas</t>
  </si>
  <si>
    <t>3.1</t>
  </si>
  <si>
    <t>3.2</t>
  </si>
  <si>
    <t>3.3</t>
  </si>
  <si>
    <t>Cadastro</t>
  </si>
  <si>
    <t>4.1</t>
  </si>
  <si>
    <t>Cadastro Físico</t>
  </si>
  <si>
    <t>ha</t>
  </si>
  <si>
    <t>4.2</t>
  </si>
  <si>
    <t>4.3</t>
  </si>
  <si>
    <t>Cadastro de interceptores/emissários existentes com levantamento topográfico planialtimétrico classe IIPA (ABNT)</t>
  </si>
  <si>
    <t>unid.</t>
  </si>
  <si>
    <t>Monumentação</t>
  </si>
  <si>
    <t>5.1</t>
  </si>
  <si>
    <t>Marco de Concreto (8x12x60cm)</t>
  </si>
  <si>
    <t>5.2</t>
  </si>
  <si>
    <t>Barrotes de Madeira (10x10x50cm)</t>
  </si>
  <si>
    <t>5.3</t>
  </si>
  <si>
    <t>Piquetes de Madeira (2x2x20cm)</t>
  </si>
  <si>
    <t>Abertura de Picadas</t>
  </si>
  <si>
    <t>6.1</t>
  </si>
  <si>
    <t>Recomposição de cercas de arame</t>
  </si>
  <si>
    <t>m</t>
  </si>
  <si>
    <t>TABELA SINAPI (04/2018): CÓDIGO 85.171</t>
  </si>
  <si>
    <t>6.2</t>
  </si>
  <si>
    <t>Abertura de picada manual</t>
  </si>
  <si>
    <t>m²</t>
  </si>
  <si>
    <t>TABELA SINAPI (04/2018): CÓDIGO 85.331 -  CONSIDERADO O PREÇO DE CORTE DE CAPOEIRA A FOICE, 1M DE LARGURA, POR SEREM SERVIÇOS SIMILARES</t>
  </si>
  <si>
    <t>TOTAL  DOS SERVIÇOS TOPOGRÁFICOS</t>
  </si>
  <si>
    <t>1 - OS SERVIÇOS  PAGOS A PREÇOS UNITÁRIOS INCLUEM OS CUSTOS DE MÃO DE OBRA,  EQUIPAMENTOS, MATERIIAIS E   VEÍCULOS UTILIZADOS NA SUA EXECUÇÃO; BEM COMO CUSTOS DE ADMINISTRAÇÃO E DESPESAS FISCAIS</t>
  </si>
  <si>
    <t>2 - EXPORTAR O TOTAL PARA A LINHA "NO 32" DA FPRO.</t>
  </si>
  <si>
    <t>SERVIÇOS GEOTÉCNICOS</t>
  </si>
  <si>
    <t>FPRO- VII</t>
  </si>
  <si>
    <t>QUANT.</t>
  </si>
  <si>
    <t>SONDAGEM MISTA</t>
  </si>
  <si>
    <t>Sondagem Rotativa</t>
  </si>
  <si>
    <t>und</t>
  </si>
  <si>
    <t/>
  </si>
  <si>
    <t>- Ø N</t>
  </si>
  <si>
    <t>- Ø B</t>
  </si>
  <si>
    <t>- Ø B (sondagem em solo)</t>
  </si>
  <si>
    <t>- 0  a  200 metros</t>
  </si>
  <si>
    <t>unida.</t>
  </si>
  <si>
    <t>- 201 a 500 metros</t>
  </si>
  <si>
    <t>- Acima de 500 metros</t>
  </si>
  <si>
    <t>Sondagem a Percussão</t>
  </si>
  <si>
    <t>- Mobilização/desmobilização de equipamento</t>
  </si>
  <si>
    <t>- Sondagem à percussão com SPT</t>
  </si>
  <si>
    <t>- 0 a 200 metros</t>
  </si>
  <si>
    <t>- 201 a  500 metros</t>
  </si>
  <si>
    <t>2.</t>
  </si>
  <si>
    <t>SONDAGEM SÍSMICA DE REFRAÇÃO</t>
  </si>
  <si>
    <t>3.</t>
  </si>
  <si>
    <t>SONDAGEM A  TRADO (4")</t>
  </si>
  <si>
    <t>4.</t>
  </si>
  <si>
    <t>POÇOS DE INSPEÇÃO com retroescavadeira</t>
  </si>
  <si>
    <t>5.</t>
  </si>
  <si>
    <t>ENSAIOS</t>
  </si>
  <si>
    <t>Ensaios em solos</t>
  </si>
  <si>
    <t>ensaio</t>
  </si>
  <si>
    <t>5.1.1</t>
  </si>
  <si>
    <t>Umidade Natural</t>
  </si>
  <si>
    <t>5.1.2</t>
  </si>
  <si>
    <t>Densidade Natural</t>
  </si>
  <si>
    <t>5.1.3</t>
  </si>
  <si>
    <t>Limite de Liquidez</t>
  </si>
  <si>
    <t>5.1.4</t>
  </si>
  <si>
    <t>Limite de Plasticidade</t>
  </si>
  <si>
    <t>5.1.5</t>
  </si>
  <si>
    <t>Granulometria por Peneiramento</t>
  </si>
  <si>
    <t>5.1.6</t>
  </si>
  <si>
    <t>Granulometria por Sedimentação</t>
  </si>
  <si>
    <t>5.1.7</t>
  </si>
  <si>
    <t>Ensaio compactação Proctor Normal</t>
  </si>
  <si>
    <t>5.1.8</t>
  </si>
  <si>
    <t>Massa Especifica  Real dos Grãos</t>
  </si>
  <si>
    <t>5.1.9</t>
  </si>
  <si>
    <t>Adensamento Oedométrico</t>
  </si>
  <si>
    <t>5.1.10</t>
  </si>
  <si>
    <t>Triaxial (UU) não consolidado não drenado</t>
  </si>
  <si>
    <t>5.1.11</t>
  </si>
  <si>
    <t>Triaxial (CU) consolidado - não drenado</t>
  </si>
  <si>
    <t>5.1.12</t>
  </si>
  <si>
    <t>Expansão (pressão de expansão)</t>
  </si>
  <si>
    <t>5.1.13</t>
  </si>
  <si>
    <t>Dispersão</t>
  </si>
  <si>
    <t>5.1.13.1</t>
  </si>
  <si>
    <t>Granulometria Comparativa</t>
  </si>
  <si>
    <t>5.1.13.2</t>
  </si>
  <si>
    <t>Crumb Test</t>
  </si>
  <si>
    <t>5.1.14</t>
  </si>
  <si>
    <t>Infiltração</t>
  </si>
  <si>
    <t>5.1.15</t>
  </si>
  <si>
    <t>Ensaio de Perda d''agua (05 estágios)</t>
  </si>
  <si>
    <t>5.1.16</t>
  </si>
  <si>
    <t>Análise da Areia</t>
  </si>
  <si>
    <t>5.1.16.1</t>
  </si>
  <si>
    <t>Análise Química da Areia</t>
  </si>
  <si>
    <t>5.1.16.2</t>
  </si>
  <si>
    <t>Mineralogia da Areia</t>
  </si>
  <si>
    <t>5.1.17</t>
  </si>
  <si>
    <t>Mineralogia</t>
  </si>
  <si>
    <t>5.1.18</t>
  </si>
  <si>
    <t>Abrasão "Los Angeles "</t>
  </si>
  <si>
    <t>5.1.19</t>
  </si>
  <si>
    <t>Reatividade Potencial</t>
  </si>
  <si>
    <t>5.1.20</t>
  </si>
  <si>
    <t>Permeabilidade vertical de carga variavel</t>
  </si>
  <si>
    <t>5.1.21</t>
  </si>
  <si>
    <t>Permeabilidade "in situ"</t>
  </si>
  <si>
    <t>5.1.22 (74022/019)</t>
  </si>
  <si>
    <t>Indice de Suporte California ISC com amostras não trabalhadas</t>
  </si>
  <si>
    <t>SINAPI (04/2018) - 74022/019</t>
  </si>
  <si>
    <t>TOTAL DOS SERVIÇOS GEOTÉCNICOS</t>
  </si>
  <si>
    <t>2 - EXPORTAR O TOTAL PARA A LINHA "NO 33" DA FPRO.</t>
  </si>
  <si>
    <t>3 - O ITEM5.1.22 FOI OBTIDO A PARTIR DO SINAPI, E OS DEMAIS FORAM EXTRAÍDOS DA TABELA DE ENGENHARIA CONSULTIVA DA CODEVASF</t>
  </si>
  <si>
    <t>CRONOGRAMA FINANCEIRO</t>
  </si>
  <si>
    <t>FPRO- X</t>
  </si>
  <si>
    <t>SEQ</t>
  </si>
  <si>
    <t>TAREFA</t>
  </si>
  <si>
    <t>RELATÓRIO/SERVIÇO DE CAMPO</t>
  </si>
  <si>
    <t>DIAS
CORRIDOS</t>
  </si>
  <si>
    <t>SERVIÇOS  PAGOS À (R$)</t>
  </si>
  <si>
    <t>PREÇO GLOBAL</t>
  </si>
  <si>
    <t>PREÇO  UNITÁRIO</t>
  </si>
  <si>
    <t>E01</t>
  </si>
  <si>
    <t>Serviços Topográficos</t>
  </si>
  <si>
    <t>E02</t>
  </si>
  <si>
    <t>Levantamento Cadastral</t>
  </si>
  <si>
    <t>E03</t>
  </si>
  <si>
    <t>Diagnóstico e Estudo de Concepção</t>
  </si>
  <si>
    <t>E04</t>
  </si>
  <si>
    <t>Serviços Geotécnicos</t>
  </si>
  <si>
    <t>E05</t>
  </si>
  <si>
    <t>Minuta do Projeto Básico:</t>
  </si>
  <si>
    <t>E06</t>
  </si>
  <si>
    <t>Projeto Básico Final</t>
  </si>
  <si>
    <t>TOTAL DA FOLHA</t>
  </si>
  <si>
    <t>1 - O CRONOGRAMA FINANCEIRO DEVERÁ ESTAR COMPATÍVEL COM O CRONOGRAMA FÍSICO (TPRO-V)</t>
  </si>
  <si>
    <t>2 - SE NECESSÁRIO PREENCHER MAIS DE UMA FOLHA</t>
  </si>
  <si>
    <t>3 - AS LICITANTES APRESENTARÃO SEUS CRONOGRAMAS, CONSIDERANDO, NO MÍNIMO, A RELAÇÃO DE EVENTOS/PRODUTOS CONSTANTES DO ANEXO VI</t>
  </si>
  <si>
    <t>4 - OS DIAS CORRIDOS FORAM CONDIERADOS A PARTIR DA EMISSÃO DA ORDEM DE SERVIÇO (os), CONFORME PREVISTO NOS TERMO DE REFERÊNCIA</t>
  </si>
  <si>
    <t>FPRO- XI</t>
  </si>
  <si>
    <t>DISCRIMINAÇÃO</t>
  </si>
  <si>
    <t>QTD</t>
  </si>
  <si>
    <t>CUSTOS UNITARIOS</t>
  </si>
  <si>
    <t>CUSTOS TOTAIS</t>
  </si>
  <si>
    <t>MOBILIZ.</t>
  </si>
  <si>
    <t>DESMOBILIZ.</t>
  </si>
  <si>
    <t>1.      DESLOCAMENTO DA EQUIPE</t>
  </si>
  <si>
    <t>1.1    Passagens aéreas</t>
  </si>
  <si>
    <t>a) Consultor (C)</t>
  </si>
  <si>
    <t>b) Coordenador (P0)</t>
  </si>
  <si>
    <t>1.2    Passagens terrestres</t>
  </si>
  <si>
    <t>a) Consultor (C)</t>
  </si>
  <si>
    <t>b) Coordenador (P0)</t>
  </si>
  <si>
    <t>c) Profissional Pleno (P1)</t>
  </si>
  <si>
    <t>d) Técnico Profissional Pleno (T1)</t>
  </si>
  <si>
    <t>1.3    Diárias</t>
  </si>
  <si>
    <t>b) Consultor (C)</t>
  </si>
  <si>
    <t>c) Coordenador (P0)</t>
  </si>
  <si>
    <t>d) Coordenador (P0)</t>
  </si>
  <si>
    <t>e) Profissional Pleno (P1)</t>
  </si>
  <si>
    <t>1.4 Veículos</t>
  </si>
  <si>
    <t>a) Veículo leve tipo hatch 1.4, flex</t>
  </si>
  <si>
    <t>(85 CV),com motorista</t>
  </si>
  <si>
    <t>CUSTOS TOTAIS DE MOBILIZAÇÃO/DESMOBILIZAÇÃO</t>
  </si>
  <si>
    <t>1 - PASSAGENS E DIÁRIAS PARA DESLOCAMENTO DA EQUIPE NA MOBILIZAÇÃO/DESMOBILIZAÇÃO.</t>
  </si>
  <si>
    <t>2 - EXPORTAR TOTAIS DE MOBILIZAÇÃO E DESMOBILIZAÇÃO, RESPECTIVAMENTE,  PARA 'A1" E "A2" DO FPRO</t>
  </si>
  <si>
    <t>DETALHAMENTO DO CUSTO DE ADMINISTRAÇÃO</t>
  </si>
  <si>
    <t>FPRO- XII</t>
  </si>
  <si>
    <t>VALORES</t>
  </si>
  <si>
    <t>%</t>
  </si>
  <si>
    <t>R$</t>
  </si>
  <si>
    <t>Custos da equipe da administração central da empresa consultora (diretoria, pessoal técnico de apoio e pessoal administrativo não diretamente vinculado à prestação dos serviços)</t>
  </si>
  <si>
    <t>Despesas com aluguéis, comunicação, manutenção e transporte não diretamente relacionados com o custo direto dos serviços</t>
  </si>
  <si>
    <t>TOTAL DO CUSTO DE ADMINISTRAÇÃO</t>
  </si>
  <si>
    <t>1 - RELACIONAR OS CUSTOS DE ADMINISTRAÇÃO COM RESPECTIVOS PERCENTUAIS INCIDENTES NA MÃO -DE-OBRA DOS SERVIÇOS</t>
  </si>
  <si>
    <t>DETALHAMENTO DAS DESPESAS FISCAIS</t>
  </si>
  <si>
    <t>FPRO- XIII</t>
  </si>
  <si>
    <r>
      <t xml:space="preserve">DISCRIMINAÇÃO </t>
    </r>
    <r>
      <rPr>
        <b/>
        <vertAlign val="superscript"/>
        <sz val="8"/>
        <rFont val="Arial"/>
        <family val="2"/>
        <charset val="1"/>
      </rPr>
      <t>1</t>
    </r>
  </si>
  <si>
    <r>
      <t>DF (%)</t>
    </r>
    <r>
      <rPr>
        <b/>
        <vertAlign val="superscript"/>
        <sz val="8"/>
        <rFont val="Arial"/>
        <family val="2"/>
        <charset val="1"/>
      </rPr>
      <t>2</t>
    </r>
  </si>
  <si>
    <r>
      <t>DF' (%)</t>
    </r>
    <r>
      <rPr>
        <b/>
        <vertAlign val="superscript"/>
        <sz val="8"/>
        <rFont val="Arial"/>
        <family val="2"/>
        <charset val="1"/>
      </rPr>
      <t>3</t>
    </r>
  </si>
  <si>
    <t>1 - ISS</t>
  </si>
  <si>
    <t>2 - PIS</t>
  </si>
  <si>
    <t>3 - COFINS</t>
  </si>
  <si>
    <t>TOTAIS DE DESPESAS FISCAIS</t>
  </si>
  <si>
    <t>1 - DISCRIMINAR OS TRIBUTOS QUE INCIDEM SOBRE OS CUSTOS DA PRESTAÇÃO DOS SERVIÇOS</t>
  </si>
  <si>
    <r>
      <t>2 -</t>
    </r>
    <r>
      <rPr>
        <b/>
        <sz val="7.5"/>
        <rFont val="Arial"/>
        <family val="2"/>
        <charset val="1"/>
      </rPr>
      <t xml:space="preserve"> DF</t>
    </r>
    <r>
      <rPr>
        <sz val="7.5"/>
        <rFont val="Arial"/>
        <family val="2"/>
        <charset val="1"/>
      </rPr>
      <t xml:space="preserve"> = INDICAR OS VALORES PERCENTUAIS DE CADA TRIBUTO E A SOMA DOS MESMOS (ex: ISS 5% + PIS 1,65% + COFINS 7,60% = 14,25%)</t>
    </r>
  </si>
  <si>
    <t>3 - AS DESPESAS FISCAIS (DF) INCIDEM SOBRE O TOTAL DA FATURA E NÃO SOBRE OS CUSTOS INCORRIDOS,  DEVENDO SER CALCULADO O DF' APLICANDO-SE A SEGUINTE FÓRMULA:</t>
  </si>
  <si>
    <t>DF' = { [ 1 / ( 1 - DF) ] - 1 } x 100</t>
  </si>
  <si>
    <t>O TOTAL CALCULADO NA LINHA "i" DO FPRO  SERÁ IMPORTADO PARA COMPOR ESTE DETALHAMENTO.</t>
  </si>
  <si>
    <t>DETALHAMENTO DOS ENCARGOS SOCIAIS</t>
  </si>
  <si>
    <t>FPRO- XIV</t>
  </si>
  <si>
    <t>HORISTA %</t>
  </si>
  <si>
    <t>MENSALISTA %</t>
  </si>
  <si>
    <t>ENCARGOS SOCIAIS BÁSICOS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</si>
  <si>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</si>
  <si>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</si>
  <si>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</si>
  <si>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</si>
  <si>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</si>
  <si>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</si>
  <si>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</si>
  <si>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</si>
  <si>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</si>
  <si>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</si>
  <si>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</si>
  <si>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</si>
  <si>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</si>
  <si>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</si>
  <si>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"A"</t>
  </si>
  <si>
    <t>B</t>
  </si>
  <si>
    <t>ENCARGOS SOCIAIS QUE RECEBEM INCIDÊNCIA DE "A"</t>
  </si>
  <si>
    <t>Repouso semanal remunerado</t>
  </si>
  <si>
    <t>Não incide</t>
  </si>
  <si>
    <t>-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</si>
  <si>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</si>
  <si>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</si>
  <si>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</si>
  <si>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</si>
  <si>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</si>
  <si>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</si>
  <si>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</si>
  <si>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</si>
  <si>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</si>
  <si>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</si>
  <si>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</si>
  <si>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</si>
  <si>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</si>
  <si>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</si>
  <si>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</si>
  <si>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</si>
  <si>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</si>
  <si>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</si>
  <si>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ENCARGOS SOCIAIS QUE NÃO RECEBEM INCIDÊNCIA DE "A"</t>
  </si>
  <si>
    <t>C1</t>
  </si>
  <si>
    <t>Aviso prévio indenizado – decreto 6.727/2009</t>
  </si>
  <si>
    <t>C2</t>
  </si>
  <si>
    <t>Aviso prévio trabalhado – decreto 6.727/2010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</si>
  <si>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</si>
  <si>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</si>
  <si>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</si>
  <si>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</si>
  <si>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</si>
  <si>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</si>
  <si>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</si>
  <si>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</si>
  <si>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REINCIDÊNCIAS</t>
  </si>
  <si>
    <t>D1</t>
  </si>
  <si>
    <t>Reincidência de Grupo "A" sobre Grupo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</si>
  <si>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</si>
  <si>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</si>
  <si>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</si>
  <si>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</si>
  <si>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1 - DISCRIMINAR OS ENCARGOS SOCIAIS COM SEUS RESPECTIVOS PERCENTUAS, TOTALIZANDO OS MESMOS.</t>
  </si>
  <si>
    <t>2 - APLICAR O  VALOR PERCENTUAL (%) TOTAL PARA CALCULAR OS ENCARGOS SOCIAIS INCIDENTES NA MÃO-DE-OBRA COM VÍNCULO, LINHA "B1" DO FPRO</t>
  </si>
  <si>
    <t>4 - PARA EFETIVAÇÃO DO CÁLCULO DOS VALORES EM REAIS, FORAM UTILIZADOS OS VALORES DA COLUNA "MENSALISTA %"</t>
  </si>
  <si>
    <t>KM</t>
  </si>
  <si>
    <t>2 - QUANTIDADE DEFINIDA EM FUNÇÃO DE HOMEM X MÊS; EXCETO PARA A CATEGORIA 'CONSULTORES (C)', ONDE DEVRÁ SER ADOTADO VALOR DE SALÁRIO-HORA (ADOTADO 80 hs)</t>
  </si>
  <si>
    <t>Rede Coletora, Linha de Recalque, Emissários, Estações Elevatórias e ETE</t>
  </si>
  <si>
    <t>Cadastro da Rede Coletora Existente, incluso PV, com nivelamento classe IIN (ABNT)</t>
  </si>
  <si>
    <t>3 - OS ITENS 6.1 E 6.2 FORAM OBTIDOS A PARTIR DO SINAPI, E OS DEMAIS FORAM EXTRAÍDOS DA TABELA DE ENGENHARIA CONSULTIVA DA CODEVASF</t>
  </si>
  <si>
    <r>
      <t xml:space="preserve">3 - VALORES PERCENTUAIS OBTIDOS em 05/09/2018, A PARTIR DO SINAPI - COMPOSIÇÃO DE ENCARGOS SOCIAIS, SEM DESONERAÇÃO </t>
    </r>
    <r>
      <rPr>
        <sz val="7"/>
        <rFont val="Calibri"/>
        <family val="2"/>
        <scheme val="minor"/>
      </rPr>
      <t>(http://www.caixa.gov.br/Downloads/sinapi-encargos-sociais-sem-desoneracao/SINAPI_Encargos_Sociais_A_PARTIR_DE_AGOSTO_2017.pdf)</t>
    </r>
  </si>
  <si>
    <t>mês</t>
  </si>
  <si>
    <t>sem motorista</t>
  </si>
  <si>
    <t>a) Veículo utilitário, 1.4 FLEX (78 CV)</t>
  </si>
  <si>
    <t>Outras despesas que afetam o custo de produção como: avaliação do concreto com ensaios, treinamento, biblioteca, programa de qualidade, auditoria interna e externa</t>
  </si>
  <si>
    <t>1.1.1</t>
  </si>
  <si>
    <t>1.1.2</t>
  </si>
  <si>
    <t>1.1.3</t>
  </si>
  <si>
    <t>1.1.2.1</t>
  </si>
  <si>
    <t>1.1.2.2</t>
  </si>
  <si>
    <t>1.1.2.3</t>
  </si>
  <si>
    <t>1.1.3.1</t>
  </si>
  <si>
    <t>1.1.3.2</t>
  </si>
  <si>
    <t>1.1.3.3</t>
  </si>
  <si>
    <t>Deslocamento/instalação de equipam.</t>
  </si>
  <si>
    <t>Deslocamento/instalação do equipamento</t>
  </si>
  <si>
    <t>Mobilização/desmobilização de equipamento</t>
  </si>
  <si>
    <t>Em jazidas graníticas e rochas afins</t>
  </si>
  <si>
    <t>1.2.1</t>
  </si>
  <si>
    <t>1.2.2</t>
  </si>
  <si>
    <t>SERVIÇOS AUXILIARES</t>
  </si>
  <si>
    <t>FPRO- VIII</t>
  </si>
  <si>
    <t>Análise fisico-química e bacteriológica da água do corpo receptor</t>
  </si>
  <si>
    <t>K - Serviços Auxiliares (FPRO-VIII)</t>
  </si>
  <si>
    <t>TOTAL  DOS SERVIÇOS AUXILIARES</t>
  </si>
  <si>
    <t>1 - OS SERVIÇOS  PAGOS A PREÇOS UNITÁRIOS INCLUEM OS CUSTOS DE MÃO-DE-OBRA,  EQUIPAMENTOS E MATERIAIS UTILIZADOS NA SUA EXECUÇÃO, BEM COMO LUCRO, CUSTOS DE ADMINISTRAÇÃO E DESPESAS FISCAIS</t>
  </si>
  <si>
    <t>1 - OS SERVIÇOS  PAGOS A PREÇOS UNITÁRIOS INCLUEM OS CUSTOS DE MÃO DE OBRA,  EQUIPAMENTOS, MATERIIAIS E  VEÍCULOS UTILIZADOS NA SUA EXECUÇÃO; BEM COMO CUSTOS DE ADMINISTRAÇÃO E DESPESAS FISCAIS</t>
  </si>
  <si>
    <t>2 - EXPORTAR O TOTAL PARA A LINHA "NO 34" DA FPRO.</t>
  </si>
  <si>
    <t>3 - OS VALORES FORMA OBTIDOS ATRAVÉS DE ORÇAMENTOS</t>
  </si>
  <si>
    <t>um</t>
  </si>
  <si>
    <t>Coliformes termotolerantes, DBO, fósforo total, nitrogênio total, OD, pH, temperatura, turbidez e sólidos totais.</t>
  </si>
  <si>
    <t xml:space="preserve">Cotação CONÁGUA AMBIENTAL = </t>
  </si>
  <si>
    <t>Cotação SENAI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</si>
</sst>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_);[Red]\(#,##0.00\)"/>
    <numFmt numFmtId="165" formatCode="#,##0.00_);\(#,##0.00\)"/>
    <numFmt numFmtId="166" formatCode="#,##0.0"/>
    <numFmt numFmtId="167" formatCode="00"/>
    <numFmt numFmtId="168" formatCode="0_)"/>
    <numFmt numFmtId="169" formatCode="#,##0.00;[Red]#,##0.00"/>
    <numFmt numFmtId="170" formatCode="#,##0.000000000"/>
    <numFmt numFmtId="171" formatCode="000"/>
    <numFmt numFmtId="172" formatCode="#,##0.00&quot;  &quot;"/>
    <numFmt numFmtId="173" formatCode="0.000000"/>
    <numFmt numFmtId="174" formatCode="&quot;R$ &quot;#,##0_);[Red]&quot;(R$ &quot;#,##0\)"/>
  </numFmts>
  <fonts count="35" x14ac:knownFonts="1">
    <font>
      <sz val="10"/>
      <name val="MS Sans Serif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b/>
      <sz val="10"/>
      <name val="MS Sans Serif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MS Sans Serif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Times New Roman"/>
      <family val="1"/>
      <charset val="1"/>
    </font>
    <font>
      <b/>
      <sz val="8"/>
      <color rgb="FF000000"/>
      <name val="Arial"/>
      <family val="2"/>
      <charset val="1"/>
    </font>
    <font>
      <b/>
      <sz val="7"/>
      <name val="Times New Roman"/>
      <family val="1"/>
      <charset val="1"/>
    </font>
    <font>
      <b/>
      <sz val="8"/>
      <name val="Times New Roman"/>
      <family val="1"/>
      <charset val="1"/>
    </font>
    <font>
      <sz val="8"/>
      <name val="Times New Roman"/>
      <family val="1"/>
      <charset val="1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sz val="7"/>
      <name val="Arial"/>
      <family val="2"/>
      <charset val="1"/>
    </font>
    <font>
      <b/>
      <sz val="7"/>
      <color rgb="FFFF0000"/>
      <name val="Arial"/>
      <family val="2"/>
      <charset val="1"/>
    </font>
    <font>
      <b/>
      <sz val="9"/>
      <name val="Arial"/>
      <family val="2"/>
      <charset val="1"/>
    </font>
    <font>
      <sz val="8"/>
      <color rgb="FFD9D9D9"/>
      <name val="Arial"/>
      <family val="2"/>
      <charset val="1"/>
    </font>
    <font>
      <sz val="11"/>
      <name val="Arial"/>
      <family val="2"/>
      <charset val="1"/>
    </font>
    <font>
      <sz val="14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MS Sans Serif"/>
      <family val="2"/>
      <charset val="1"/>
    </font>
    <font>
      <b/>
      <vertAlign val="superscript"/>
      <sz val="8"/>
      <name val="Arial"/>
      <family val="2"/>
      <charset val="1"/>
    </font>
    <font>
      <sz val="7.5"/>
      <name val="Arial"/>
      <family val="2"/>
      <charset val="1"/>
    </font>
    <font>
      <b/>
      <sz val="7.5"/>
      <name val="Arial"/>
      <family val="2"/>
      <charset val="1"/>
    </font>
    <font>
      <sz val="10"/>
      <name val="MS Sans Serif"/>
      <family val="2"/>
      <charset val="1"/>
    </font>
    <font>
      <sz val="7"/>
      <name val="Calibri"/>
      <family val="2"/>
      <scheme val="minor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8"/>
      <name val="Arial"/>
      <family val="2"/>
    </font>
    <font>
      <sz val="9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FFFFCC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3">
    <xf numFmtId="0" fontId="0" fillId="0" borderId="0"/>
    <xf numFmtId="164" fontId="29" fillId="0" borderId="0"/>
    <xf numFmtId="9" fontId="2" fillId="0" borderId="0"/>
  </cellStyleXfs>
  <cellXfs count="442">
    <xf numFmtId="0" fontId="0" fillId="0" borderId="0" xfId="0"/>
    <xf numFmtId="0" fontId="1" fillId="0" borderId="0" xfId="0" applyFont="1" applyAlignment="1">
      <alignment vertical="center"/>
    </xf>
    <xf numFmtId="0" fontId="4" fillId="0" borderId="4" xfId="2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4" fillId="0" borderId="3" xfId="2" applyNumberFormat="1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4" fillId="0" borderId="13" xfId="2" applyNumberFormat="1" applyFont="1" applyBorder="1" applyAlignment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4" xfId="2" applyNumberFormat="1" applyFont="1" applyBorder="1" applyAlignment="1">
      <alignment vertical="center"/>
    </xf>
    <xf numFmtId="0" fontId="6" fillId="0" borderId="0" xfId="0" applyFont="1"/>
    <xf numFmtId="4" fontId="9" fillId="0" borderId="17" xfId="2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5" fontId="10" fillId="0" borderId="18" xfId="2" applyNumberFormat="1" applyFont="1" applyBorder="1" applyAlignment="1" applyProtection="1">
      <alignment horizontal="center" vertical="center"/>
      <protection locked="0"/>
    </xf>
    <xf numFmtId="164" fontId="10" fillId="0" borderId="18" xfId="1" applyFont="1" applyBorder="1" applyAlignment="1" applyProtection="1">
      <alignment horizontal="center" vertical="center"/>
      <protection locked="0"/>
    </xf>
    <xf numFmtId="164" fontId="10" fillId="0" borderId="12" xfId="1" applyFont="1" applyBorder="1" applyAlignment="1" applyProtection="1">
      <alignment horizontal="center" vertical="center"/>
      <protection locked="0"/>
    </xf>
    <xf numFmtId="4" fontId="1" fillId="0" borderId="19" xfId="2" applyNumberFormat="1" applyFont="1" applyBorder="1" applyAlignment="1">
      <alignment horizontal="center" vertical="center"/>
    </xf>
    <xf numFmtId="4" fontId="9" fillId="0" borderId="19" xfId="2" applyNumberFormat="1" applyFont="1" applyBorder="1" applyAlignment="1">
      <alignment horizontal="center" vertical="center"/>
    </xf>
    <xf numFmtId="4" fontId="4" fillId="0" borderId="19" xfId="2" applyNumberFormat="1" applyFont="1" applyBorder="1" applyAlignment="1">
      <alignment horizontal="center" vertical="center"/>
    </xf>
    <xf numFmtId="4" fontId="1" fillId="0" borderId="12" xfId="2" applyNumberFormat="1" applyFont="1" applyBorder="1" applyAlignment="1">
      <alignment vertical="center"/>
    </xf>
    <xf numFmtId="4" fontId="1" fillId="0" borderId="18" xfId="2" applyNumberFormat="1" applyFont="1" applyBorder="1" applyAlignment="1">
      <alignment vertical="center"/>
    </xf>
    <xf numFmtId="4" fontId="9" fillId="0" borderId="12" xfId="2" applyNumberFormat="1" applyFont="1" applyBorder="1" applyAlignment="1">
      <alignment horizontal="center" vertical="center"/>
    </xf>
    <xf numFmtId="165" fontId="10" fillId="0" borderId="19" xfId="2" applyNumberFormat="1" applyFont="1" applyBorder="1" applyAlignment="1" applyProtection="1">
      <alignment horizontal="center" vertical="center"/>
      <protection locked="0"/>
    </xf>
    <xf numFmtId="49" fontId="10" fillId="0" borderId="5" xfId="1" applyNumberFormat="1" applyFont="1" applyBorder="1" applyAlignment="1" applyProtection="1">
      <alignment horizontal="center" vertical="center"/>
      <protection locked="0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2" fontId="11" fillId="0" borderId="9" xfId="2" applyNumberFormat="1" applyFont="1" applyBorder="1" applyAlignment="1" applyProtection="1">
      <alignment vertical="center"/>
    </xf>
    <xf numFmtId="2" fontId="11" fillId="0" borderId="21" xfId="2" applyNumberFormat="1" applyFont="1" applyBorder="1" applyAlignment="1" applyProtection="1">
      <alignment vertical="center"/>
    </xf>
    <xf numFmtId="2" fontId="11" fillId="0" borderId="10" xfId="2" applyNumberFormat="1" applyFont="1" applyBorder="1" applyAlignment="1" applyProtection="1">
      <alignment horizontal="center" vertical="center"/>
    </xf>
    <xf numFmtId="4" fontId="11" fillId="0" borderId="10" xfId="2" applyNumberFormat="1" applyFont="1" applyBorder="1" applyAlignment="1" applyProtection="1">
      <alignment horizontal="center" vertical="center"/>
    </xf>
    <xf numFmtId="4" fontId="11" fillId="0" borderId="10" xfId="2" applyNumberFormat="1" applyFont="1" applyBorder="1" applyAlignment="1" applyProtection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11" fillId="3" borderId="10" xfId="2" applyNumberFormat="1" applyFont="1" applyFill="1" applyBorder="1" applyAlignment="1" applyProtection="1">
      <alignment horizontal="center" vertical="center"/>
    </xf>
    <xf numFmtId="4" fontId="12" fillId="0" borderId="10" xfId="2" applyNumberFormat="1" applyFont="1" applyBorder="1" applyAlignment="1" applyProtection="1">
      <alignment horizontal="right" vertical="center"/>
    </xf>
    <xf numFmtId="0" fontId="4" fillId="0" borderId="22" xfId="2" applyNumberFormat="1" applyFont="1" applyBorder="1" applyAlignment="1"/>
    <xf numFmtId="0" fontId="4" fillId="0" borderId="4" xfId="2" applyNumberFormat="1" applyFont="1" applyBorder="1" applyAlignment="1"/>
    <xf numFmtId="0" fontId="0" fillId="0" borderId="0" xfId="0" applyAlignment="1"/>
    <xf numFmtId="2" fontId="0" fillId="0" borderId="0" xfId="0" applyNumberFormat="1" applyAlignment="1"/>
    <xf numFmtId="2" fontId="0" fillId="0" borderId="0" xfId="0" applyNumberFormat="1" applyAlignment="1">
      <alignment horizontal="left" vertical="center"/>
    </xf>
    <xf numFmtId="0" fontId="1" fillId="0" borderId="24" xfId="2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5" fillId="0" borderId="10" xfId="2" applyNumberFormat="1" applyFont="1" applyBorder="1" applyAlignment="1">
      <alignment horizontal="center" vertical="center"/>
    </xf>
    <xf numFmtId="0" fontId="1" fillId="0" borderId="0" xfId="0" applyFont="1"/>
    <xf numFmtId="167" fontId="1" fillId="0" borderId="10" xfId="2" applyNumberFormat="1" applyFont="1" applyBorder="1" applyAlignment="1">
      <alignment horizontal="left" vertical="center"/>
    </xf>
    <xf numFmtId="167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4" fontId="1" fillId="0" borderId="10" xfId="2" applyNumberFormat="1" applyFont="1" applyBorder="1" applyAlignment="1">
      <alignment vertical="center"/>
    </xf>
    <xf numFmtId="4" fontId="4" fillId="4" borderId="10" xfId="2" applyNumberFormat="1" applyFont="1" applyFill="1" applyBorder="1" applyAlignment="1">
      <alignment horizontal="right" vertical="center"/>
    </xf>
    <xf numFmtId="0" fontId="3" fillId="2" borderId="24" xfId="2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1" fillId="0" borderId="0" xfId="2" applyNumberFormat="1" applyFont="1" applyAlignment="1">
      <alignment vertical="center"/>
    </xf>
    <xf numFmtId="0" fontId="1" fillId="0" borderId="0" xfId="2" applyNumberFormat="1" applyFont="1" applyAlignment="1"/>
    <xf numFmtId="4" fontId="14" fillId="0" borderId="21" xfId="2" applyNumberFormat="1" applyFont="1" applyBorder="1" applyAlignment="1">
      <alignment horizontal="center" vertical="center"/>
    </xf>
    <xf numFmtId="4" fontId="14" fillId="0" borderId="10" xfId="2" applyNumberFormat="1" applyFont="1" applyBorder="1" applyAlignment="1">
      <alignment horizontal="center" vertical="center"/>
    </xf>
    <xf numFmtId="0" fontId="14" fillId="0" borderId="26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 applyProtection="1">
      <alignment horizontal="center" vertical="center"/>
      <protection locked="0"/>
    </xf>
    <xf numFmtId="4" fontId="15" fillId="0" borderId="10" xfId="2" applyNumberFormat="1" applyFont="1" applyBorder="1" applyAlignment="1">
      <alignment horizontal="right" vertical="center"/>
    </xf>
    <xf numFmtId="168" fontId="11" fillId="0" borderId="9" xfId="2" applyNumberFormat="1" applyFont="1" applyBorder="1" applyAlignment="1" applyProtection="1">
      <alignment horizontal="left" vertical="center"/>
      <protection locked="0"/>
    </xf>
    <xf numFmtId="0" fontId="15" fillId="0" borderId="21" xfId="2" applyNumberFormat="1" applyFont="1" applyBorder="1" applyAlignment="1">
      <alignment horizontal="center"/>
    </xf>
    <xf numFmtId="4" fontId="11" fillId="0" borderId="21" xfId="2" applyNumberFormat="1" applyFont="1" applyBorder="1" applyAlignment="1" applyProtection="1">
      <alignment horizontal="right" vertical="center"/>
      <protection locked="0"/>
    </xf>
    <xf numFmtId="0" fontId="1" fillId="0" borderId="0" xfId="2" applyNumberFormat="1" applyFont="1" applyBorder="1" applyAlignment="1">
      <alignment vertical="center"/>
    </xf>
    <xf numFmtId="169" fontId="4" fillId="0" borderId="10" xfId="2" applyNumberFormat="1" applyFont="1" applyBorder="1" applyAlignment="1">
      <alignment horizontal="right" vertical="center"/>
    </xf>
    <xf numFmtId="4" fontId="4" fillId="0" borderId="11" xfId="2" applyNumberFormat="1" applyFont="1" applyBorder="1" applyAlignment="1">
      <alignment horizontal="right" vertical="center"/>
    </xf>
    <xf numFmtId="164" fontId="4" fillId="0" borderId="17" xfId="1" applyFont="1" applyBorder="1" applyAlignment="1" applyProtection="1"/>
    <xf numFmtId="0" fontId="1" fillId="0" borderId="18" xfId="2" applyNumberFormat="1" applyFont="1" applyBorder="1" applyAlignment="1">
      <alignment horizontal="left" vertical="center" wrapText="1"/>
    </xf>
    <xf numFmtId="0" fontId="1" fillId="0" borderId="0" xfId="2" applyNumberFormat="1" applyFont="1" applyAlignment="1">
      <alignment vertical="center"/>
    </xf>
    <xf numFmtId="0" fontId="4" fillId="2" borderId="17" xfId="2" applyNumberFormat="1" applyFont="1" applyFill="1" applyBorder="1" applyAlignment="1"/>
    <xf numFmtId="0" fontId="4" fillId="0" borderId="22" xfId="2" applyNumberFormat="1" applyFont="1" applyBorder="1" applyAlignment="1">
      <alignment horizontal="left"/>
    </xf>
    <xf numFmtId="0" fontId="1" fillId="0" borderId="0" xfId="2" applyNumberFormat="1" applyFont="1" applyAlignment="1"/>
    <xf numFmtId="0" fontId="5" fillId="0" borderId="8" xfId="2" applyNumberFormat="1" applyFont="1" applyBorder="1" applyAlignment="1">
      <alignment horizontal="left" vertical="center"/>
    </xf>
    <xf numFmtId="0" fontId="1" fillId="0" borderId="0" xfId="2" applyNumberFormat="1" applyFont="1" applyAlignment="1">
      <alignment horizontal="left" vertical="center"/>
    </xf>
    <xf numFmtId="0" fontId="4" fillId="0" borderId="14" xfId="2" applyNumberFormat="1" applyFont="1" applyBorder="1" applyAlignment="1">
      <alignment horizontal="left" vertical="center"/>
    </xf>
    <xf numFmtId="0" fontId="6" fillId="0" borderId="0" xfId="2" applyNumberFormat="1" applyFont="1" applyAlignment="1">
      <alignment vertical="center"/>
    </xf>
    <xf numFmtId="0" fontId="4" fillId="0" borderId="8" xfId="2" applyNumberFormat="1" applyFont="1" applyBorder="1" applyAlignment="1">
      <alignment horizontal="center" vertical="center"/>
    </xf>
    <xf numFmtId="0" fontId="4" fillId="0" borderId="10" xfId="2" applyNumberFormat="1" applyFont="1" applyBorder="1" applyAlignment="1">
      <alignment horizontal="center" vertical="center"/>
    </xf>
    <xf numFmtId="0" fontId="4" fillId="0" borderId="21" xfId="2" applyNumberFormat="1" applyFont="1" applyBorder="1" applyAlignment="1">
      <alignment horizontal="center" vertical="center"/>
    </xf>
    <xf numFmtId="0" fontId="16" fillId="0" borderId="10" xfId="2" applyNumberFormat="1" applyFont="1" applyBorder="1" applyAlignment="1">
      <alignment horizontal="center" vertical="center"/>
    </xf>
    <xf numFmtId="0" fontId="17" fillId="0" borderId="10" xfId="2" applyNumberFormat="1" applyFont="1" applyBorder="1" applyAlignment="1">
      <alignment horizontal="center" vertical="center"/>
    </xf>
    <xf numFmtId="4" fontId="17" fillId="0" borderId="10" xfId="2" applyNumberFormat="1" applyFont="1" applyBorder="1" applyAlignment="1">
      <alignment horizontal="center" vertical="center" wrapText="1"/>
    </xf>
    <xf numFmtId="4" fontId="17" fillId="0" borderId="10" xfId="2" applyNumberFormat="1" applyFont="1" applyBorder="1" applyAlignment="1">
      <alignment horizontal="center" vertical="center"/>
    </xf>
    <xf numFmtId="4" fontId="1" fillId="0" borderId="0" xfId="2" applyNumberFormat="1" applyFont="1" applyAlignment="1">
      <alignment vertical="center"/>
    </xf>
    <xf numFmtId="4" fontId="17" fillId="3" borderId="10" xfId="2" applyNumberFormat="1" applyFont="1" applyFill="1" applyBorder="1" applyAlignment="1">
      <alignment horizontal="center" vertical="center" wrapText="1"/>
    </xf>
    <xf numFmtId="4" fontId="17" fillId="3" borderId="10" xfId="2" applyNumberFormat="1" applyFont="1" applyFill="1" applyBorder="1" applyAlignment="1">
      <alignment horizontal="center" vertical="center"/>
    </xf>
    <xf numFmtId="49" fontId="17" fillId="0" borderId="10" xfId="2" applyNumberFormat="1" applyFont="1" applyBorder="1" applyAlignment="1">
      <alignment vertical="center"/>
    </xf>
    <xf numFmtId="0" fontId="16" fillId="0" borderId="21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vertical="center"/>
    </xf>
    <xf numFmtId="0" fontId="1" fillId="0" borderId="26" xfId="2" applyNumberFormat="1" applyFont="1" applyBorder="1" applyAlignment="1">
      <alignment vertical="center"/>
    </xf>
    <xf numFmtId="0" fontId="17" fillId="3" borderId="26" xfId="2" applyNumberFormat="1" applyFont="1" applyFill="1" applyBorder="1" applyAlignment="1">
      <alignment vertical="center"/>
    </xf>
    <xf numFmtId="0" fontId="17" fillId="0" borderId="26" xfId="2" applyNumberFormat="1" applyFont="1" applyBorder="1" applyAlignment="1">
      <alignment vertical="center"/>
    </xf>
    <xf numFmtId="0" fontId="17" fillId="0" borderId="21" xfId="2" applyNumberFormat="1" applyFont="1" applyBorder="1" applyAlignment="1">
      <alignment vertical="center"/>
    </xf>
    <xf numFmtId="2" fontId="1" fillId="0" borderId="0" xfId="2" applyNumberFormat="1" applyFont="1" applyAlignment="1"/>
    <xf numFmtId="0" fontId="1" fillId="0" borderId="0" xfId="2" applyNumberFormat="1" applyFont="1" applyBorder="1" applyAlignment="1">
      <alignment vertical="center" wrapText="1"/>
    </xf>
    <xf numFmtId="0" fontId="1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vertical="center"/>
    </xf>
    <xf numFmtId="3" fontId="1" fillId="0" borderId="10" xfId="2" applyNumberFormat="1" applyFont="1" applyBorder="1" applyAlignment="1">
      <alignment horizontal="center" vertical="center"/>
    </xf>
    <xf numFmtId="2" fontId="10" fillId="0" borderId="10" xfId="2" applyNumberFormat="1" applyFont="1" applyBorder="1" applyAlignment="1">
      <alignment horizontal="center" vertical="center" wrapText="1"/>
    </xf>
    <xf numFmtId="4" fontId="1" fillId="0" borderId="10" xfId="2" applyNumberFormat="1" applyFont="1" applyBorder="1" applyAlignment="1">
      <alignment horizontal="center"/>
    </xf>
    <xf numFmtId="0" fontId="19" fillId="0" borderId="0" xfId="2" applyNumberFormat="1" applyFont="1" applyBorder="1" applyAlignment="1">
      <alignment vertical="center"/>
    </xf>
    <xf numFmtId="0" fontId="1" fillId="0" borderId="0" xfId="2" applyNumberFormat="1" applyFont="1" applyAlignment="1">
      <alignment horizontal="left"/>
    </xf>
    <xf numFmtId="2" fontId="1" fillId="0" borderId="0" xfId="2" applyNumberFormat="1" applyFont="1" applyAlignment="1">
      <alignment horizontal="left"/>
    </xf>
    <xf numFmtId="0" fontId="1" fillId="0" borderId="0" xfId="2" applyNumberFormat="1" applyFont="1" applyAlignment="1">
      <alignment vertical="center"/>
    </xf>
    <xf numFmtId="0" fontId="1" fillId="0" borderId="0" xfId="2" applyNumberFormat="1" applyFont="1" applyBorder="1" applyAlignment="1">
      <alignment vertical="center"/>
    </xf>
    <xf numFmtId="164" fontId="1" fillId="0" borderId="0" xfId="1" applyFont="1" applyBorder="1" applyAlignment="1" applyProtection="1">
      <alignment vertical="center"/>
    </xf>
    <xf numFmtId="0" fontId="1" fillId="0" borderId="0" xfId="2" applyNumberFormat="1" applyFont="1" applyBorder="1" applyAlignment="1"/>
    <xf numFmtId="164" fontId="1" fillId="0" borderId="0" xfId="1" applyFont="1" applyBorder="1" applyAlignment="1" applyProtection="1"/>
    <xf numFmtId="0" fontId="5" fillId="0" borderId="0" xfId="2" applyNumberFormat="1" applyFont="1" applyBorder="1" applyAlignment="1">
      <alignment horizontal="left" vertical="center"/>
    </xf>
    <xf numFmtId="0" fontId="6" fillId="0" borderId="0" xfId="2" applyNumberFormat="1" applyFont="1" applyBorder="1" applyAlignment="1">
      <alignment vertical="center"/>
    </xf>
    <xf numFmtId="164" fontId="6" fillId="0" borderId="0" xfId="1" applyFont="1" applyBorder="1" applyAlignment="1" applyProtection="1">
      <alignment vertical="center"/>
    </xf>
    <xf numFmtId="0" fontId="4" fillId="0" borderId="8" xfId="2" applyNumberFormat="1" applyFont="1" applyBorder="1" applyAlignment="1">
      <alignment horizontal="center" vertical="center" wrapText="1"/>
    </xf>
    <xf numFmtId="170" fontId="4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0" fontId="1" fillId="0" borderId="9" xfId="2" applyNumberFormat="1" applyFont="1" applyBorder="1" applyAlignment="1">
      <alignment horizontal="left" vertical="center"/>
    </xf>
    <xf numFmtId="49" fontId="1" fillId="0" borderId="9" xfId="2" applyNumberFormat="1" applyFont="1" applyBorder="1" applyAlignment="1">
      <alignment horizontal="left" vertical="center"/>
    </xf>
    <xf numFmtId="49" fontId="21" fillId="0" borderId="26" xfId="2" applyNumberFormat="1" applyFont="1" applyBorder="1" applyAlignment="1">
      <alignment vertical="center"/>
    </xf>
    <xf numFmtId="0" fontId="21" fillId="0" borderId="21" xfId="2" applyNumberFormat="1" applyFont="1" applyBorder="1" applyAlignment="1">
      <alignment vertical="center"/>
    </xf>
    <xf numFmtId="171" fontId="1" fillId="3" borderId="21" xfId="2" applyNumberFormat="1" applyFont="1" applyFill="1" applyBorder="1" applyAlignment="1">
      <alignment horizontal="center" vertical="center"/>
    </xf>
    <xf numFmtId="172" fontId="1" fillId="0" borderId="10" xfId="2" applyNumberFormat="1" applyFont="1" applyBorder="1" applyAlignment="1">
      <alignment horizontal="right" vertical="center"/>
    </xf>
    <xf numFmtId="173" fontId="1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 wrapText="1"/>
    </xf>
    <xf numFmtId="172" fontId="21" fillId="0" borderId="10" xfId="2" applyNumberFormat="1" applyFont="1" applyBorder="1" applyAlignment="1">
      <alignment horizontal="right" vertical="center"/>
    </xf>
    <xf numFmtId="49" fontId="1" fillId="0" borderId="26" xfId="2" applyNumberFormat="1" applyFont="1" applyBorder="1" applyAlignment="1">
      <alignment vertical="center"/>
    </xf>
    <xf numFmtId="0" fontId="1" fillId="0" borderId="21" xfId="2" applyNumberFormat="1" applyFont="1" applyBorder="1" applyAlignment="1">
      <alignment vertical="center"/>
    </xf>
    <xf numFmtId="0" fontId="22" fillId="0" borderId="0" xfId="2" applyNumberFormat="1" applyFont="1" applyBorder="1" applyAlignment="1">
      <alignment horizontal="justify" vertical="center"/>
    </xf>
    <xf numFmtId="171" fontId="1" fillId="0" borderId="21" xfId="2" applyNumberFormat="1" applyFont="1" applyBorder="1" applyAlignment="1">
      <alignment horizontal="center" vertical="center"/>
    </xf>
    <xf numFmtId="172" fontId="4" fillId="0" borderId="11" xfId="2" applyNumberFormat="1" applyFont="1" applyBorder="1" applyAlignment="1">
      <alignment horizontal="right" vertical="center"/>
    </xf>
    <xf numFmtId="4" fontId="1" fillId="0" borderId="0" xfId="2" applyNumberFormat="1" applyFont="1" applyBorder="1" applyAlignment="1">
      <alignment vertical="center"/>
    </xf>
    <xf numFmtId="0" fontId="1" fillId="0" borderId="0" xfId="2" applyNumberFormat="1" applyFont="1" applyBorder="1" applyAlignment="1">
      <alignment horizontal="left" vertical="center"/>
    </xf>
    <xf numFmtId="164" fontId="1" fillId="0" borderId="0" xfId="1" applyFont="1" applyBorder="1" applyAlignment="1" applyProtection="1">
      <alignment horizontal="left" vertical="center"/>
    </xf>
    <xf numFmtId="2" fontId="1" fillId="0" borderId="0" xfId="2" applyNumberFormat="1" applyFont="1" applyBorder="1" applyAlignment="1"/>
    <xf numFmtId="0" fontId="1" fillId="0" borderId="5" xfId="2" applyNumberFormat="1" applyFont="1" applyBorder="1" applyAlignment="1">
      <alignment vertical="center"/>
    </xf>
    <xf numFmtId="0" fontId="1" fillId="0" borderId="28" xfId="2" applyNumberFormat="1" applyFont="1" applyBorder="1" applyAlignment="1">
      <alignment vertical="center"/>
    </xf>
    <xf numFmtId="0" fontId="1" fillId="0" borderId="2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0" fontId="23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/>
    </xf>
    <xf numFmtId="0" fontId="1" fillId="0" borderId="26" xfId="2" applyNumberFormat="1" applyFont="1" applyBorder="1" applyAlignment="1">
      <alignment horizontal="left" vertical="center"/>
    </xf>
    <xf numFmtId="0" fontId="1" fillId="0" borderId="21" xfId="2" applyNumberFormat="1" applyFont="1" applyBorder="1" applyAlignment="1">
      <alignment horizontal="left" vertical="center"/>
    </xf>
    <xf numFmtId="4" fontId="1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 indent="2"/>
    </xf>
    <xf numFmtId="0" fontId="15" fillId="0" borderId="0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2" fontId="11" fillId="0" borderId="0" xfId="2" applyNumberFormat="1" applyFont="1" applyBorder="1" applyAlignment="1" applyProtection="1">
      <alignment vertical="center"/>
    </xf>
    <xf numFmtId="2" fontId="11" fillId="0" borderId="0" xfId="2" applyNumberFormat="1" applyFont="1" applyBorder="1" applyAlignment="1" applyProtection="1">
      <alignment horizontal="center" vertical="center"/>
    </xf>
    <xf numFmtId="0" fontId="1" fillId="0" borderId="29" xfId="2" applyNumberFormat="1" applyFont="1" applyBorder="1" applyAlignment="1">
      <alignment horizontal="left" vertical="center"/>
    </xf>
    <xf numFmtId="0" fontId="1" fillId="0" borderId="9" xfId="2" applyNumberFormat="1" applyFont="1" applyBorder="1" applyAlignment="1">
      <alignment horizontal="left" vertical="center" indent="3"/>
    </xf>
    <xf numFmtId="49" fontId="1" fillId="0" borderId="26" xfId="2" applyNumberFormat="1" applyFont="1" applyBorder="1" applyAlignment="1">
      <alignment horizontal="left" vertical="center"/>
    </xf>
    <xf numFmtId="49" fontId="1" fillId="0" borderId="29" xfId="2" applyNumberFormat="1" applyFont="1" applyBorder="1" applyAlignment="1">
      <alignment horizontal="left" vertical="center"/>
    </xf>
    <xf numFmtId="49" fontId="1" fillId="0" borderId="26" xfId="2" applyNumberFormat="1" applyFont="1" applyBorder="1" applyAlignment="1">
      <alignment vertical="center"/>
    </xf>
    <xf numFmtId="49" fontId="1" fillId="0" borderId="21" xfId="2" applyNumberFormat="1" applyFont="1" applyBorder="1" applyAlignment="1">
      <alignment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17" xfId="2" applyNumberFormat="1" applyFont="1" applyBorder="1" applyAlignment="1">
      <alignment horizontal="right" vertical="center"/>
    </xf>
    <xf numFmtId="0" fontId="1" fillId="0" borderId="12" xfId="2" applyNumberFormat="1" applyFont="1" applyBorder="1" applyAlignment="1">
      <alignment vertical="center"/>
    </xf>
    <xf numFmtId="0" fontId="1" fillId="0" borderId="18" xfId="2" applyNumberFormat="1" applyFont="1" applyBorder="1" applyAlignment="1">
      <alignment vertical="center"/>
    </xf>
    <xf numFmtId="2" fontId="1" fillId="0" borderId="0" xfId="2" applyNumberFormat="1" applyFont="1" applyAlignment="1">
      <alignment horizontal="left" vertical="center"/>
    </xf>
    <xf numFmtId="0" fontId="1" fillId="0" borderId="0" xfId="2" applyNumberFormat="1" applyFont="1" applyBorder="1" applyAlignment="1">
      <alignment horizontal="center" vertical="center"/>
    </xf>
    <xf numFmtId="0" fontId="1" fillId="0" borderId="18" xfId="2" applyNumberFormat="1" applyFont="1" applyBorder="1" applyAlignment="1">
      <alignment horizontal="center" vertical="center"/>
    </xf>
    <xf numFmtId="164" fontId="1" fillId="0" borderId="18" xfId="1" applyFont="1" applyBorder="1" applyAlignment="1" applyProtection="1">
      <alignment vertical="center"/>
    </xf>
    <xf numFmtId="0" fontId="1" fillId="0" borderId="5" xfId="2" applyNumberFormat="1" applyFont="1" applyBorder="1" applyAlignment="1">
      <alignment horizontal="left" vertical="top"/>
    </xf>
    <xf numFmtId="0" fontId="1" fillId="0" borderId="28" xfId="2" applyNumberFormat="1" applyFont="1" applyBorder="1" applyAlignment="1">
      <alignment horizontal="center" vertical="top"/>
    </xf>
    <xf numFmtId="0" fontId="1" fillId="0" borderId="20" xfId="2" applyNumberFormat="1" applyFont="1" applyBorder="1" applyAlignment="1">
      <alignment horizontal="center" vertical="top"/>
    </xf>
    <xf numFmtId="0" fontId="4" fillId="2" borderId="17" xfId="2" applyNumberFormat="1" applyFont="1" applyFill="1" applyBorder="1" applyAlignment="1">
      <alignment vertical="top"/>
    </xf>
    <xf numFmtId="0" fontId="5" fillId="0" borderId="0" xfId="2" applyNumberFormat="1" applyFont="1" applyAlignment="1">
      <alignment horizontal="center" vertical="center"/>
    </xf>
    <xf numFmtId="0" fontId="20" fillId="0" borderId="10" xfId="2" applyNumberFormat="1" applyFont="1" applyBorder="1" applyAlignment="1">
      <alignment horizontal="center" vertical="center"/>
    </xf>
    <xf numFmtId="0" fontId="5" fillId="0" borderId="10" xfId="2" applyNumberFormat="1" applyFont="1" applyBorder="1" applyAlignment="1">
      <alignment horizontal="center" vertical="center"/>
    </xf>
    <xf numFmtId="4" fontId="5" fillId="0" borderId="21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vertical="center"/>
    </xf>
    <xf numFmtId="0" fontId="5" fillId="0" borderId="10" xfId="2" applyNumberFormat="1" applyFont="1" applyBorder="1" applyAlignment="1">
      <alignment horizontal="center" vertical="center" wrapText="1"/>
    </xf>
    <xf numFmtId="0" fontId="25" fillId="0" borderId="26" xfId="2" applyNumberFormat="1" applyFont="1" applyBorder="1" applyAlignment="1"/>
    <xf numFmtId="9" fontId="5" fillId="0" borderId="10" xfId="1" applyNumberFormat="1" applyFont="1" applyBorder="1" applyAlignment="1" applyProtection="1">
      <alignment horizontal="center"/>
    </xf>
    <xf numFmtId="4" fontId="5" fillId="0" borderId="21" xfId="2" applyNumberFormat="1" applyFont="1" applyBorder="1" applyAlignment="1">
      <alignment horizontal="right"/>
    </xf>
    <xf numFmtId="49" fontId="5" fillId="0" borderId="10" xfId="2" applyNumberFormat="1" applyFont="1" applyBorder="1" applyAlignment="1">
      <alignment horizontal="center" vertical="center"/>
    </xf>
    <xf numFmtId="49" fontId="5" fillId="0" borderId="26" xfId="2" applyNumberFormat="1" applyFont="1" applyBorder="1" applyAlignment="1">
      <alignment horizontal="center" vertical="center"/>
    </xf>
    <xf numFmtId="9" fontId="5" fillId="0" borderId="10" xfId="2" applyNumberFormat="1" applyFont="1" applyBorder="1" applyAlignment="1">
      <alignment horizontal="center"/>
    </xf>
    <xf numFmtId="0" fontId="1" fillId="0" borderId="26" xfId="2" applyNumberFormat="1" applyFont="1" applyBorder="1" applyAlignment="1"/>
    <xf numFmtId="9" fontId="1" fillId="0" borderId="10" xfId="2" applyNumberFormat="1" applyFont="1" applyBorder="1" applyAlignment="1">
      <alignment horizontal="center"/>
    </xf>
    <xf numFmtId="4" fontId="1" fillId="0" borderId="21" xfId="2" applyNumberFormat="1" applyFont="1" applyBorder="1" applyAlignment="1">
      <alignment horizontal="right"/>
    </xf>
    <xf numFmtId="49" fontId="1" fillId="0" borderId="10" xfId="2" applyNumberFormat="1" applyFont="1" applyBorder="1" applyAlignment="1">
      <alignment horizontal="center" vertical="center"/>
    </xf>
    <xf numFmtId="9" fontId="1" fillId="0" borderId="10" xfId="2" applyNumberFormat="1" applyFont="1" applyBorder="1" applyAlignment="1">
      <alignment horizontal="right"/>
    </xf>
    <xf numFmtId="9" fontId="20" fillId="0" borderId="27" xfId="2" applyNumberFormat="1" applyFont="1" applyBorder="1" applyAlignment="1">
      <alignment horizontal="center" vertical="center"/>
    </xf>
    <xf numFmtId="4" fontId="20" fillId="0" borderId="17" xfId="2" applyNumberFormat="1" applyFont="1" applyBorder="1" applyAlignment="1">
      <alignment horizontal="right" vertical="center"/>
    </xf>
    <xf numFmtId="0" fontId="2" fillId="0" borderId="6" xfId="2" applyNumberFormat="1" applyFont="1" applyBorder="1" applyAlignment="1">
      <alignment horizontal="right" vertical="center"/>
    </xf>
    <xf numFmtId="0" fontId="2" fillId="0" borderId="7" xfId="2" applyNumberFormat="1" applyFont="1" applyBorder="1" applyAlignment="1">
      <alignment horizontal="right" vertical="center"/>
    </xf>
    <xf numFmtId="4" fontId="2" fillId="0" borderId="2" xfId="2" applyNumberFormat="1" applyFont="1" applyBorder="1" applyAlignment="1">
      <alignment vertical="center"/>
    </xf>
    <xf numFmtId="174" fontId="4" fillId="0" borderId="10" xfId="2" applyNumberFormat="1" applyFont="1" applyBorder="1" applyAlignment="1">
      <alignment horizontal="center" vertical="center"/>
    </xf>
    <xf numFmtId="164" fontId="1" fillId="3" borderId="10" xfId="1" applyFont="1" applyFill="1" applyBorder="1" applyAlignment="1" applyProtection="1">
      <alignment horizontal="center" vertical="center"/>
    </xf>
    <xf numFmtId="4" fontId="1" fillId="3" borderId="10" xfId="2" applyNumberFormat="1" applyFont="1" applyFill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164" fontId="2" fillId="0" borderId="10" xfId="1" applyFont="1" applyBorder="1" applyAlignment="1" applyProtection="1">
      <alignment horizontal="center" vertical="top"/>
    </xf>
    <xf numFmtId="0" fontId="1" fillId="0" borderId="0" xfId="2" applyNumberFormat="1" applyFont="1" applyBorder="1" applyAlignment="1">
      <alignment horizontal="left" vertical="center" indent="1"/>
    </xf>
    <xf numFmtId="4" fontId="4" fillId="0" borderId="30" xfId="2" applyNumberFormat="1" applyFont="1" applyBorder="1" applyAlignment="1">
      <alignment horizontal="center" vertical="center"/>
    </xf>
    <xf numFmtId="4" fontId="4" fillId="0" borderId="11" xfId="2" applyNumberFormat="1" applyFont="1" applyBorder="1" applyAlignment="1">
      <alignment horizontal="right" vertical="center"/>
    </xf>
    <xf numFmtId="0" fontId="27" fillId="0" borderId="18" xfId="2" applyNumberFormat="1" applyFont="1" applyBorder="1" applyAlignment="1">
      <alignment horizontal="left" vertical="center" indent="1"/>
    </xf>
    <xf numFmtId="0" fontId="27" fillId="0" borderId="5" xfId="2" applyNumberFormat="1" applyFont="1" applyBorder="1" applyAlignment="1">
      <alignment horizontal="left" vertical="center"/>
    </xf>
    <xf numFmtId="0" fontId="27" fillId="0" borderId="28" xfId="2" applyNumberFormat="1" applyFont="1" applyBorder="1" applyAlignment="1">
      <alignment horizontal="left" vertical="center"/>
    </xf>
    <xf numFmtId="0" fontId="27" fillId="0" borderId="20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vertical="center"/>
    </xf>
    <xf numFmtId="0" fontId="4" fillId="0" borderId="13" xfId="2" applyNumberFormat="1" applyFont="1" applyBorder="1" applyAlignment="1">
      <alignment vertical="center"/>
    </xf>
    <xf numFmtId="0" fontId="4" fillId="0" borderId="5" xfId="2" applyNumberFormat="1" applyFont="1" applyBorder="1" applyAlignment="1">
      <alignment vertical="center"/>
    </xf>
    <xf numFmtId="0" fontId="4" fillId="0" borderId="28" xfId="2" applyNumberFormat="1" applyFont="1" applyBorder="1" applyAlignment="1">
      <alignment vertical="center"/>
    </xf>
    <xf numFmtId="0" fontId="4" fillId="0" borderId="9" xfId="2" applyNumberFormat="1" applyFont="1" applyBorder="1" applyAlignment="1">
      <alignment vertical="center"/>
    </xf>
    <xf numFmtId="0" fontId="4" fillId="0" borderId="26" xfId="2" applyNumberFormat="1" applyFont="1" applyBorder="1" applyAlignment="1">
      <alignment vertical="center"/>
    </xf>
    <xf numFmtId="0" fontId="4" fillId="0" borderId="10" xfId="2" applyNumberFormat="1" applyFont="1" applyBorder="1" applyAlignment="1">
      <alignment vertical="center"/>
    </xf>
    <xf numFmtId="10" fontId="1" fillId="0" borderId="10" xfId="1" applyNumberFormat="1" applyFont="1" applyBorder="1" applyAlignment="1" applyProtection="1">
      <alignment horizontal="center" vertical="center"/>
    </xf>
    <xf numFmtId="4" fontId="1" fillId="0" borderId="20" xfId="2" applyNumberFormat="1" applyFont="1" applyBorder="1" applyAlignment="1">
      <alignment horizontal="right" vertical="center"/>
    </xf>
    <xf numFmtId="10" fontId="1" fillId="0" borderId="17" xfId="2" applyNumberFormat="1" applyFont="1" applyBorder="1" applyAlignment="1">
      <alignment horizontal="center" vertical="center"/>
    </xf>
    <xf numFmtId="10" fontId="4" fillId="0" borderId="11" xfId="2" applyNumberFormat="1" applyFont="1" applyBorder="1" applyAlignment="1">
      <alignment horizontal="center" vertical="center"/>
    </xf>
    <xf numFmtId="0" fontId="4" fillId="0" borderId="16" xfId="2" applyNumberFormat="1" applyFont="1" applyBorder="1" applyAlignment="1">
      <alignment vertical="center"/>
    </xf>
    <xf numFmtId="0" fontId="4" fillId="0" borderId="34" xfId="2" applyNumberFormat="1" applyFont="1" applyBorder="1" applyAlignment="1">
      <alignment vertical="center"/>
    </xf>
    <xf numFmtId="0" fontId="4" fillId="0" borderId="25" xfId="2" applyNumberFormat="1" applyFont="1" applyBorder="1" applyAlignment="1">
      <alignment vertical="center"/>
    </xf>
    <xf numFmtId="0" fontId="4" fillId="0" borderId="20" xfId="2" applyNumberFormat="1" applyFont="1" applyBorder="1" applyAlignment="1">
      <alignment horizontal="center" vertical="center"/>
    </xf>
    <xf numFmtId="0" fontId="8" fillId="4" borderId="31" xfId="2" applyNumberFormat="1" applyFont="1" applyFill="1" applyBorder="1" applyAlignment="1">
      <alignment horizontal="right" vertical="center"/>
    </xf>
    <xf numFmtId="0" fontId="8" fillId="4" borderId="32" xfId="2" applyNumberFormat="1" applyFont="1" applyFill="1" applyBorder="1" applyAlignment="1">
      <alignment horizontal="right" vertical="center"/>
    </xf>
    <xf numFmtId="10" fontId="8" fillId="4" borderId="32" xfId="2" applyNumberFormat="1" applyFont="1" applyFill="1" applyBorder="1" applyAlignment="1">
      <alignment horizontal="center" vertical="center"/>
    </xf>
    <xf numFmtId="4" fontId="8" fillId="4" borderId="33" xfId="2" applyNumberFormat="1" applyFont="1" applyFill="1" applyBorder="1" applyAlignment="1">
      <alignment horizontal="center" vertical="center"/>
    </xf>
    <xf numFmtId="10" fontId="1" fillId="0" borderId="17" xfId="1" applyNumberFormat="1" applyFont="1" applyBorder="1" applyAlignment="1" applyProtection="1">
      <alignment horizontal="center" vertical="center"/>
    </xf>
    <xf numFmtId="0" fontId="4" fillId="0" borderId="31" xfId="2" applyNumberFormat="1" applyFont="1" applyBorder="1" applyAlignment="1">
      <alignment vertical="center"/>
    </xf>
    <xf numFmtId="0" fontId="4" fillId="0" borderId="32" xfId="2" applyNumberFormat="1" applyFont="1" applyBorder="1" applyAlignment="1">
      <alignment vertical="center"/>
    </xf>
    <xf numFmtId="10" fontId="4" fillId="0" borderId="24" xfId="1" applyNumberFormat="1" applyFont="1" applyBorder="1" applyAlignment="1" applyProtection="1">
      <alignment horizontal="center" vertical="center"/>
    </xf>
    <xf numFmtId="4" fontId="4" fillId="0" borderId="24" xfId="2" applyNumberFormat="1" applyFont="1" applyBorder="1" applyAlignment="1">
      <alignment horizontal="right" vertical="center"/>
    </xf>
    <xf numFmtId="0" fontId="1" fillId="0" borderId="27" xfId="2" applyNumberFormat="1" applyFont="1" applyBorder="1" applyAlignment="1"/>
    <xf numFmtId="0" fontId="1" fillId="0" borderId="23" xfId="2" applyNumberFormat="1" applyFont="1" applyBorder="1" applyAlignment="1"/>
    <xf numFmtId="0" fontId="4" fillId="0" borderId="3" xfId="2" applyNumberFormat="1" applyFont="1" applyBorder="1" applyAlignment="1"/>
    <xf numFmtId="0" fontId="1" fillId="0" borderId="9" xfId="2" applyNumberFormat="1" applyFont="1" applyBorder="1" applyAlignment="1">
      <alignment vertical="center"/>
    </xf>
    <xf numFmtId="4" fontId="1" fillId="0" borderId="12" xfId="2" applyNumberFormat="1" applyFont="1" applyBorder="1" applyAlignment="1">
      <alignment horizontal="center" vertical="center"/>
    </xf>
    <xf numFmtId="0" fontId="3" fillId="2" borderId="24" xfId="2" applyNumberFormat="1" applyFont="1" applyFill="1" applyBorder="1" applyAlignment="1">
      <alignment horizontal="center" vertical="center"/>
    </xf>
    <xf numFmtId="0" fontId="16" fillId="0" borderId="10" xfId="2" applyNumberFormat="1" applyFont="1" applyBorder="1" applyAlignment="1">
      <alignment vertical="center"/>
    </xf>
    <xf numFmtId="0" fontId="17" fillId="0" borderId="10" xfId="2" applyNumberFormat="1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4" fontId="11" fillId="0" borderId="26" xfId="2" applyNumberFormat="1" applyFont="1" applyBorder="1" applyAlignment="1" applyProtection="1">
      <alignment horizontal="center" vertical="center"/>
    </xf>
    <xf numFmtId="4" fontId="11" fillId="0" borderId="26" xfId="2" applyNumberFormat="1" applyFont="1" applyBorder="1" applyAlignment="1" applyProtection="1">
      <alignment horizontal="right" vertical="center"/>
    </xf>
    <xf numFmtId="4" fontId="11" fillId="0" borderId="21" xfId="2" applyNumberFormat="1" applyFont="1" applyBorder="1" applyAlignment="1" applyProtection="1">
      <alignment horizontal="right" vertical="center"/>
    </xf>
    <xf numFmtId="166" fontId="1" fillId="0" borderId="26" xfId="2" applyNumberFormat="1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4" fontId="1" fillId="0" borderId="26" xfId="2" applyNumberFormat="1" applyFont="1" applyBorder="1" applyAlignment="1">
      <alignment vertical="center"/>
    </xf>
    <xf numFmtId="4" fontId="1" fillId="0" borderId="21" xfId="2" applyNumberFormat="1" applyFont="1" applyBorder="1" applyAlignment="1">
      <alignment vertical="center"/>
    </xf>
    <xf numFmtId="4" fontId="4" fillId="0" borderId="10" xfId="2" applyNumberFormat="1" applyFont="1" applyBorder="1" applyAlignment="1">
      <alignment horizontal="center" vertical="center"/>
    </xf>
    <xf numFmtId="164" fontId="4" fillId="0" borderId="1" xfId="1" applyFont="1" applyBorder="1" applyAlignment="1" applyProtection="1"/>
    <xf numFmtId="0" fontId="4" fillId="0" borderId="3" xfId="2" applyNumberFormat="1" applyFont="1" applyBorder="1" applyAlignment="1">
      <alignment horizontal="left"/>
    </xf>
    <xf numFmtId="0" fontId="1" fillId="0" borderId="12" xfId="2" applyNumberFormat="1" applyFont="1" applyBorder="1" applyAlignment="1">
      <alignment horizontal="left" vertical="center" wrapText="1"/>
    </xf>
    <xf numFmtId="164" fontId="4" fillId="0" borderId="23" xfId="1" applyFont="1" applyBorder="1" applyAlignment="1" applyProtection="1"/>
    <xf numFmtId="0" fontId="4" fillId="0" borderId="1" xfId="2" applyNumberFormat="1" applyFont="1" applyBorder="1" applyAlignment="1"/>
    <xf numFmtId="0" fontId="1" fillId="0" borderId="12" xfId="2" applyNumberFormat="1" applyFont="1" applyBorder="1" applyAlignment="1">
      <alignment horizontal="left" vertical="center"/>
    </xf>
    <xf numFmtId="0" fontId="1" fillId="0" borderId="0" xfId="2" applyNumberFormat="1" applyFont="1" applyBorder="1" applyAlignment="1">
      <alignment horizontal="left" vertical="center" wrapText="1"/>
    </xf>
    <xf numFmtId="4" fontId="4" fillId="0" borderId="11" xfId="2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center" vertical="top"/>
    </xf>
    <xf numFmtId="0" fontId="4" fillId="0" borderId="22" xfId="2" applyNumberFormat="1" applyFont="1" applyBorder="1" applyAlignment="1">
      <alignment horizontal="left"/>
    </xf>
    <xf numFmtId="0" fontId="3" fillId="2" borderId="24" xfId="2" applyNumberFormat="1" applyFont="1" applyFill="1" applyBorder="1" applyAlignment="1">
      <alignment horizontal="center" vertical="center"/>
    </xf>
    <xf numFmtId="0" fontId="5" fillId="0" borderId="8" xfId="2" applyNumberFormat="1" applyFont="1" applyBorder="1" applyAlignment="1">
      <alignment horizontal="left" vertical="center"/>
    </xf>
    <xf numFmtId="9" fontId="5" fillId="5" borderId="10" xfId="1" applyNumberFormat="1" applyFont="1" applyFill="1" applyBorder="1" applyAlignment="1" applyProtection="1">
      <alignment horizontal="center" vertical="center"/>
    </xf>
    <xf numFmtId="3" fontId="31" fillId="0" borderId="10" xfId="2" applyNumberFormat="1" applyFont="1" applyBorder="1" applyAlignment="1">
      <alignment horizontal="center" vertical="center"/>
    </xf>
    <xf numFmtId="4" fontId="31" fillId="0" borderId="21" xfId="2" applyNumberFormat="1" applyFont="1" applyBorder="1" applyAlignment="1">
      <alignment horizontal="right" vertical="center"/>
    </xf>
    <xf numFmtId="2" fontId="32" fillId="0" borderId="10" xfId="2" applyNumberFormat="1" applyFont="1" applyBorder="1" applyAlignment="1">
      <alignment horizontal="center" vertical="center" wrapText="1"/>
    </xf>
    <xf numFmtId="4" fontId="31" fillId="0" borderId="10" xfId="2" applyNumberFormat="1" applyFont="1" applyBorder="1" applyAlignment="1">
      <alignment horizontal="center"/>
    </xf>
    <xf numFmtId="0" fontId="31" fillId="0" borderId="10" xfId="2" applyNumberFormat="1" applyFont="1" applyBorder="1" applyAlignment="1">
      <alignment horizontal="center"/>
    </xf>
    <xf numFmtId="4" fontId="31" fillId="0" borderId="10" xfId="2" applyNumberFormat="1" applyFont="1" applyBorder="1" applyAlignment="1">
      <alignment horizontal="right"/>
    </xf>
    <xf numFmtId="0" fontId="31" fillId="0" borderId="10" xfId="2" applyNumberFormat="1" applyFont="1" applyBorder="1" applyAlignment="1">
      <alignment horizontal="left" vertical="center"/>
    </xf>
    <xf numFmtId="0" fontId="31" fillId="0" borderId="9" xfId="2" applyNumberFormat="1" applyFont="1" applyBorder="1" applyAlignment="1">
      <alignment vertical="center"/>
    </xf>
    <xf numFmtId="0" fontId="31" fillId="0" borderId="21" xfId="2" applyNumberFormat="1" applyFont="1" applyBorder="1" applyAlignment="1">
      <alignment vertical="center"/>
    </xf>
    <xf numFmtId="0" fontId="31" fillId="0" borderId="10" xfId="2" applyNumberFormat="1" applyFont="1" applyBorder="1" applyAlignment="1">
      <alignment vertical="center"/>
    </xf>
    <xf numFmtId="0" fontId="31" fillId="0" borderId="9" xfId="2" applyNumberFormat="1" applyFont="1" applyBorder="1" applyAlignment="1">
      <alignment horizontal="left"/>
    </xf>
    <xf numFmtId="0" fontId="31" fillId="0" borderId="21" xfId="2" applyNumberFormat="1" applyFont="1" applyBorder="1" applyAlignment="1"/>
    <xf numFmtId="0" fontId="31" fillId="0" borderId="9" xfId="2" applyNumberFormat="1" applyFont="1" applyBorder="1" applyAlignment="1"/>
    <xf numFmtId="0" fontId="31" fillId="0" borderId="26" xfId="2" applyNumberFormat="1" applyFont="1" applyBorder="1" applyAlignment="1">
      <alignment vertical="center"/>
    </xf>
    <xf numFmtId="167" fontId="1" fillId="0" borderId="10" xfId="2" applyNumberFormat="1" applyFont="1" applyBorder="1" applyAlignment="1">
      <alignment horizontal="center" vertical="center"/>
    </xf>
    <xf numFmtId="0" fontId="17" fillId="0" borderId="9" xfId="2" applyNumberFormat="1" applyFont="1" applyBorder="1" applyAlignment="1">
      <alignment vertical="center"/>
    </xf>
    <xf numFmtId="0" fontId="16" fillId="0" borderId="26" xfId="2" applyNumberFormat="1" applyFont="1" applyBorder="1" applyAlignment="1">
      <alignment horizontal="center" vertical="center"/>
    </xf>
    <xf numFmtId="3" fontId="34" fillId="0" borderId="10" xfId="2" applyNumberFormat="1" applyFont="1" applyBorder="1" applyAlignment="1" applyProtection="1">
      <alignment horizontal="center" vertical="center"/>
      <protection locked="0"/>
    </xf>
    <xf numFmtId="0" fontId="17" fillId="0" borderId="21" xfId="2" applyNumberFormat="1" applyFont="1" applyBorder="1" applyAlignment="1">
      <alignment horizontal="center" vertical="center"/>
    </xf>
    <xf numFmtId="4" fontId="17" fillId="0" borderId="21" xfId="2" applyNumberFormat="1" applyFont="1" applyBorder="1" applyAlignment="1">
      <alignment horizontal="right" vertical="center"/>
    </xf>
    <xf numFmtId="4" fontId="17" fillId="0" borderId="10" xfId="2" applyNumberFormat="1" applyFont="1" applyBorder="1" applyAlignment="1">
      <alignment horizontal="right" vertical="center"/>
    </xf>
    <xf numFmtId="168" fontId="34" fillId="0" borderId="9" xfId="2" applyNumberFormat="1" applyFont="1" applyBorder="1" applyAlignment="1" applyProtection="1">
      <alignment horizontal="left" vertical="center"/>
      <protection locked="0"/>
    </xf>
    <xf numFmtId="4" fontId="34" fillId="3" borderId="21" xfId="2" applyNumberFormat="1" applyFont="1" applyFill="1" applyBorder="1" applyAlignment="1" applyProtection="1">
      <alignment horizontal="right" vertical="center"/>
      <protection locked="0"/>
    </xf>
    <xf numFmtId="168" fontId="17" fillId="0" borderId="9" xfId="2" applyNumberFormat="1" applyFont="1" applyBorder="1" applyAlignment="1" applyProtection="1">
      <alignment horizontal="left" vertical="center"/>
      <protection locked="0"/>
    </xf>
    <xf numFmtId="3" fontId="17" fillId="0" borderId="10" xfId="2" applyNumberFormat="1" applyFont="1" applyBorder="1" applyAlignment="1" applyProtection="1">
      <alignment horizontal="center" vertical="center"/>
      <protection locked="0"/>
    </xf>
    <xf numFmtId="0" fontId="17" fillId="0" borderId="21" xfId="2" applyNumberFormat="1" applyFont="1" applyBorder="1" applyAlignment="1">
      <alignment horizontal="center"/>
    </xf>
    <xf numFmtId="4" fontId="34" fillId="0" borderId="21" xfId="2" applyNumberFormat="1" applyFont="1" applyBorder="1" applyAlignment="1" applyProtection="1">
      <alignment horizontal="right" vertical="center"/>
      <protection locked="0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4" fontId="17" fillId="0" borderId="10" xfId="0" applyNumberFormat="1" applyFont="1" applyBorder="1" applyAlignment="1" applyProtection="1">
      <alignment horizontal="center" vertical="center"/>
      <protection locked="0"/>
    </xf>
    <xf numFmtId="4" fontId="17" fillId="3" borderId="10" xfId="0" applyNumberFormat="1" applyFont="1" applyFill="1" applyBorder="1" applyAlignment="1" applyProtection="1">
      <alignment horizontal="center" vertical="center"/>
      <protection locked="0"/>
    </xf>
    <xf numFmtId="0" fontId="3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3" fillId="2" borderId="24" xfId="2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/>
    </xf>
    <xf numFmtId="0" fontId="4" fillId="0" borderId="3" xfId="2" applyNumberFormat="1" applyFont="1" applyBorder="1" applyAlignment="1">
      <alignment horizontal="left"/>
    </xf>
    <xf numFmtId="0" fontId="5" fillId="0" borderId="5" xfId="2" applyNumberFormat="1" applyFont="1" applyBorder="1" applyAlignment="1">
      <alignment horizontal="left" vertical="center"/>
    </xf>
    <xf numFmtId="0" fontId="5" fillId="0" borderId="8" xfId="2" applyNumberFormat="1" applyFont="1" applyBorder="1" applyAlignment="1">
      <alignment horizontal="left" vertical="center"/>
    </xf>
    <xf numFmtId="0" fontId="4" fillId="0" borderId="14" xfId="2" applyNumberFormat="1" applyFont="1" applyBorder="1" applyAlignment="1">
      <alignment horizontal="left" vertical="top"/>
    </xf>
    <xf numFmtId="0" fontId="4" fillId="0" borderId="15" xfId="2" applyNumberFormat="1" applyFont="1" applyBorder="1" applyAlignment="1">
      <alignment horizontal="left" vertical="top"/>
    </xf>
    <xf numFmtId="0" fontId="4" fillId="0" borderId="7" xfId="2" applyNumberFormat="1" applyFont="1" applyBorder="1" applyAlignment="1">
      <alignment horizontal="left" vertical="center" wrapText="1"/>
    </xf>
    <xf numFmtId="0" fontId="4" fillId="0" borderId="2" xfId="2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" fontId="2" fillId="0" borderId="10" xfId="1" applyNumberFormat="1" applyFont="1" applyBorder="1" applyAlignment="1" applyProtection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lef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10" xfId="1" applyNumberFormat="1" applyFont="1" applyBorder="1" applyAlignment="1" applyProtection="1">
      <alignment horizontal="right" vertical="center"/>
    </xf>
    <xf numFmtId="0" fontId="2" fillId="0" borderId="10" xfId="0" applyFont="1" applyBorder="1" applyAlignment="1">
      <alignment horizontal="left"/>
    </xf>
    <xf numFmtId="4" fontId="2" fillId="3" borderId="10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" fontId="7" fillId="0" borderId="10" xfId="1" applyNumberFormat="1" applyFont="1" applyBorder="1" applyAlignment="1" applyProtection="1">
      <alignment horizontal="right" vertical="center"/>
    </xf>
    <xf numFmtId="0" fontId="2" fillId="0" borderId="9" xfId="0" applyFont="1" applyBorder="1" applyAlignment="1">
      <alignment horizontal="left" vertical="center"/>
    </xf>
    <xf numFmtId="4" fontId="2" fillId="0" borderId="9" xfId="1" applyNumberFormat="1" applyFont="1" applyBorder="1" applyAlignment="1" applyProtection="1">
      <alignment horizontal="right" vertical="center"/>
    </xf>
    <xf numFmtId="0" fontId="7" fillId="0" borderId="11" xfId="0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0" fontId="4" fillId="0" borderId="3" xfId="2" applyNumberFormat="1" applyFont="1" applyBorder="1" applyAlignment="1"/>
    <xf numFmtId="0" fontId="4" fillId="0" borderId="22" xfId="2" applyNumberFormat="1" applyFont="1" applyBorder="1" applyAlignment="1"/>
    <xf numFmtId="0" fontId="1" fillId="0" borderId="5" xfId="2" applyNumberFormat="1" applyFont="1" applyBorder="1" applyAlignment="1">
      <alignment horizontal="left" vertical="center"/>
    </xf>
    <xf numFmtId="0" fontId="1" fillId="0" borderId="8" xfId="2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12" xfId="2" applyNumberFormat="1" applyFont="1" applyBorder="1" applyAlignment="1"/>
    <xf numFmtId="164" fontId="4" fillId="0" borderId="1" xfId="1" applyFont="1" applyBorder="1" applyAlignment="1" applyProtection="1"/>
    <xf numFmtId="164" fontId="4" fillId="0" borderId="17" xfId="1" applyFont="1" applyBorder="1" applyAlignment="1" applyProtection="1"/>
    <xf numFmtId="0" fontId="1" fillId="0" borderId="6" xfId="2" applyNumberFormat="1" applyFont="1" applyBorder="1" applyAlignment="1">
      <alignment horizontal="center"/>
    </xf>
    <xf numFmtId="0" fontId="1" fillId="0" borderId="24" xfId="2" applyNumberFormat="1" applyFont="1" applyBorder="1" applyAlignment="1">
      <alignment horizontal="center"/>
    </xf>
    <xf numFmtId="0" fontId="4" fillId="0" borderId="22" xfId="2" applyNumberFormat="1" applyFont="1" applyBorder="1" applyAlignment="1">
      <alignment horizontal="left"/>
    </xf>
    <xf numFmtId="0" fontId="3" fillId="2" borderId="11" xfId="2" applyNumberFormat="1" applyFont="1" applyFill="1" applyBorder="1" applyAlignment="1">
      <alignment horizontal="center" vertical="center"/>
    </xf>
    <xf numFmtId="0" fontId="4" fillId="0" borderId="15" xfId="2" applyNumberFormat="1" applyFont="1" applyBorder="1" applyAlignment="1">
      <alignment horizontal="left" vertical="center" wrapText="1" indent="1"/>
    </xf>
    <xf numFmtId="0" fontId="4" fillId="0" borderId="30" xfId="2" applyNumberFormat="1" applyFont="1" applyBorder="1" applyAlignment="1">
      <alignment horizontal="left" vertical="center" wrapText="1" indent="1"/>
    </xf>
    <xf numFmtId="0" fontId="4" fillId="0" borderId="16" xfId="2" applyNumberFormat="1" applyFont="1" applyBorder="1" applyAlignment="1">
      <alignment horizontal="center" vertical="center"/>
    </xf>
    <xf numFmtId="0" fontId="4" fillId="0" borderId="25" xfId="2" applyNumberFormat="1" applyFont="1" applyBorder="1" applyAlignment="1">
      <alignment horizontal="center" vertical="center"/>
    </xf>
    <xf numFmtId="4" fontId="1" fillId="0" borderId="1" xfId="2" applyNumberFormat="1" applyFont="1" applyBorder="1" applyAlignment="1">
      <alignment vertical="center"/>
    </xf>
    <xf numFmtId="4" fontId="1" fillId="0" borderId="12" xfId="2" applyNumberFormat="1" applyFont="1" applyBorder="1" applyAlignment="1">
      <alignment horizontal="center" vertical="center"/>
    </xf>
    <xf numFmtId="4" fontId="1" fillId="0" borderId="5" xfId="2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1" fillId="0" borderId="9" xfId="2" applyNumberFormat="1" applyFont="1" applyBorder="1" applyAlignment="1">
      <alignment vertical="center"/>
    </xf>
    <xf numFmtId="49" fontId="4" fillId="0" borderId="11" xfId="2" applyNumberFormat="1" applyFont="1" applyBorder="1" applyAlignment="1">
      <alignment vertical="center"/>
    </xf>
    <xf numFmtId="0" fontId="4" fillId="0" borderId="4" xfId="2" applyNumberFormat="1" applyFont="1" applyBorder="1" applyAlignment="1"/>
    <xf numFmtId="0" fontId="1" fillId="0" borderId="20" xfId="2" applyNumberFormat="1" applyFont="1" applyBorder="1" applyAlignment="1">
      <alignment horizontal="left" vertical="center"/>
    </xf>
    <xf numFmtId="0" fontId="4" fillId="0" borderId="17" xfId="2" applyNumberFormat="1" applyFont="1" applyBorder="1" applyAlignment="1"/>
    <xf numFmtId="164" fontId="4" fillId="0" borderId="23" xfId="1" applyFont="1" applyBorder="1" applyAlignment="1" applyProtection="1"/>
    <xf numFmtId="0" fontId="1" fillId="0" borderId="24" xfId="2" applyNumberFormat="1" applyFont="1" applyBorder="1" applyAlignment="1">
      <alignment horizontal="left" vertical="center"/>
    </xf>
    <xf numFmtId="0" fontId="1" fillId="0" borderId="2" xfId="2" applyNumberFormat="1" applyFont="1" applyBorder="1" applyAlignment="1">
      <alignment horizontal="left" vertical="center"/>
    </xf>
    <xf numFmtId="0" fontId="4" fillId="0" borderId="19" xfId="2" applyNumberFormat="1" applyFont="1" applyBorder="1" applyAlignment="1"/>
    <xf numFmtId="0" fontId="1" fillId="0" borderId="19" xfId="0" applyFont="1" applyBorder="1" applyAlignment="1">
      <alignment vertical="center" wrapText="1"/>
    </xf>
    <xf numFmtId="0" fontId="1" fillId="3" borderId="12" xfId="2" applyNumberFormat="1" applyFont="1" applyFill="1" applyBorder="1" applyAlignment="1">
      <alignment horizontal="left" vertical="center" wrapText="1"/>
    </xf>
    <xf numFmtId="0" fontId="1" fillId="3" borderId="19" xfId="2" applyNumberFormat="1" applyFont="1" applyFill="1" applyBorder="1" applyAlignment="1">
      <alignment horizontal="left" vertical="center" wrapText="1"/>
    </xf>
    <xf numFmtId="0" fontId="1" fillId="0" borderId="19" xfId="2" applyNumberFormat="1" applyFont="1" applyBorder="1" applyAlignment="1">
      <alignment vertical="center" wrapText="1"/>
    </xf>
    <xf numFmtId="0" fontId="1" fillId="0" borderId="12" xfId="2" applyNumberFormat="1" applyFont="1" applyBorder="1" applyAlignment="1">
      <alignment horizontal="left" vertical="center" wrapText="1"/>
    </xf>
    <xf numFmtId="0" fontId="1" fillId="0" borderId="19" xfId="2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0" borderId="15" xfId="2" applyNumberFormat="1" applyFont="1" applyBorder="1" applyAlignment="1">
      <alignment horizontal="left" vertical="center" wrapText="1"/>
    </xf>
    <xf numFmtId="0" fontId="4" fillId="0" borderId="30" xfId="2" applyNumberFormat="1" applyFont="1" applyBorder="1" applyAlignment="1">
      <alignment horizontal="left" vertical="center" wrapText="1"/>
    </xf>
    <xf numFmtId="0" fontId="13" fillId="0" borderId="10" xfId="2" applyNumberFormat="1" applyFont="1" applyBorder="1" applyAlignment="1">
      <alignment horizontal="center" vertical="center"/>
    </xf>
    <xf numFmtId="0" fontId="14" fillId="0" borderId="10" xfId="2" applyNumberFormat="1" applyFont="1" applyBorder="1" applyAlignment="1">
      <alignment horizontal="center" vertical="center"/>
    </xf>
    <xf numFmtId="0" fontId="15" fillId="0" borderId="10" xfId="2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167" fontId="1" fillId="0" borderId="10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left" vertical="top" wrapText="1"/>
    </xf>
    <xf numFmtId="0" fontId="1" fillId="0" borderId="19" xfId="2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" xfId="2" applyNumberFormat="1" applyFont="1" applyBorder="1" applyAlignment="1"/>
    <xf numFmtId="0" fontId="1" fillId="0" borderId="6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horizontal="left" vertical="center"/>
    </xf>
    <xf numFmtId="0" fontId="4" fillId="0" borderId="22" xfId="2" applyNumberFormat="1" applyFont="1" applyBorder="1" applyAlignment="1">
      <alignment horizontal="left" vertical="center"/>
    </xf>
    <xf numFmtId="0" fontId="4" fillId="0" borderId="10" xfId="2" applyNumberFormat="1" applyFont="1" applyBorder="1" applyAlignment="1">
      <alignment horizontal="right" vertical="center"/>
    </xf>
    <xf numFmtId="0" fontId="4" fillId="2" borderId="17" xfId="0" applyFont="1" applyFill="1" applyBorder="1" applyAlignment="1">
      <alignment horizontal="left" vertical="top"/>
    </xf>
    <xf numFmtId="0" fontId="4" fillId="0" borderId="3" xfId="2" applyNumberFormat="1" applyFont="1" applyBorder="1" applyAlignment="1">
      <alignment horizontal="center" vertical="center"/>
    </xf>
    <xf numFmtId="0" fontId="4" fillId="0" borderId="22" xfId="2" applyNumberFormat="1" applyFont="1" applyBorder="1" applyAlignment="1">
      <alignment horizontal="center" vertical="center"/>
    </xf>
    <xf numFmtId="0" fontId="4" fillId="0" borderId="22" xfId="2" applyNumberFormat="1" applyFont="1" applyBorder="1" applyAlignment="1">
      <alignment horizontal="center" vertical="center" wrapText="1"/>
    </xf>
    <xf numFmtId="0" fontId="4" fillId="0" borderId="25" xfId="2" applyNumberFormat="1" applyFont="1" applyBorder="1" applyAlignment="1">
      <alignment horizontal="center" vertical="center" wrapText="1"/>
    </xf>
    <xf numFmtId="0" fontId="1" fillId="0" borderId="12" xfId="2" applyNumberFormat="1" applyFont="1" applyBorder="1" applyAlignment="1">
      <alignment horizontal="left" vertical="center"/>
    </xf>
    <xf numFmtId="0" fontId="1" fillId="0" borderId="19" xfId="2" applyNumberFormat="1" applyFont="1" applyBorder="1" applyAlignment="1">
      <alignment horizontal="left" vertical="center"/>
    </xf>
    <xf numFmtId="0" fontId="4" fillId="0" borderId="8" xfId="2" applyNumberFormat="1" applyFont="1" applyBorder="1" applyAlignment="1">
      <alignment horizontal="center" vertical="center"/>
    </xf>
    <xf numFmtId="0" fontId="4" fillId="0" borderId="8" xfId="2" applyNumberFormat="1" applyFont="1" applyBorder="1" applyAlignment="1">
      <alignment horizontal="center" vertical="center" wrapText="1"/>
    </xf>
    <xf numFmtId="0" fontId="17" fillId="0" borderId="9" xfId="2" applyNumberFormat="1" applyFont="1" applyBorder="1" applyAlignment="1">
      <alignment vertical="center"/>
    </xf>
    <xf numFmtId="0" fontId="16" fillId="0" borderId="10" xfId="2" applyNumberFormat="1" applyFont="1" applyBorder="1" applyAlignment="1">
      <alignment vertical="center" wrapText="1" shrinkToFit="1"/>
    </xf>
    <xf numFmtId="0" fontId="16" fillId="0" borderId="10" xfId="2" applyNumberFormat="1" applyFont="1" applyBorder="1" applyAlignment="1">
      <alignment vertical="center"/>
    </xf>
    <xf numFmtId="0" fontId="17" fillId="0" borderId="10" xfId="2" applyNumberFormat="1" applyFont="1" applyBorder="1" applyAlignment="1">
      <alignment vertical="center"/>
    </xf>
    <xf numFmtId="0" fontId="16" fillId="0" borderId="9" xfId="2" applyNumberFormat="1" applyFont="1" applyBorder="1" applyAlignment="1">
      <alignment horizontal="left" vertical="center"/>
    </xf>
    <xf numFmtId="0" fontId="17" fillId="0" borderId="9" xfId="2" applyNumberFormat="1" applyFont="1" applyBorder="1" applyAlignment="1">
      <alignment horizontal="left" vertical="center"/>
    </xf>
    <xf numFmtId="0" fontId="17" fillId="0" borderId="9" xfId="2" applyNumberFormat="1" applyFont="1" applyBorder="1" applyAlignment="1">
      <alignment horizontal="left" vertical="center" wrapText="1"/>
    </xf>
    <xf numFmtId="0" fontId="16" fillId="0" borderId="9" xfId="2" applyNumberFormat="1" applyFont="1" applyBorder="1" applyAlignment="1">
      <alignment vertical="center"/>
    </xf>
    <xf numFmtId="0" fontId="4" fillId="0" borderId="19" xfId="2" applyNumberFormat="1" applyFont="1" applyBorder="1" applyAlignment="1">
      <alignment horizontal="right" vertical="center"/>
    </xf>
    <xf numFmtId="0" fontId="4" fillId="0" borderId="1" xfId="2" applyNumberFormat="1" applyFont="1" applyBorder="1" applyAlignment="1">
      <alignment horizontal="left"/>
    </xf>
    <xf numFmtId="164" fontId="4" fillId="0" borderId="1" xfId="1" applyFont="1" applyBorder="1" applyAlignment="1" applyProtection="1">
      <alignment horizontal="left"/>
    </xf>
    <xf numFmtId="164" fontId="4" fillId="0" borderId="17" xfId="1" applyFont="1" applyBorder="1" applyAlignment="1" applyProtection="1">
      <alignment horizontal="left"/>
    </xf>
    <xf numFmtId="0" fontId="18" fillId="0" borderId="5" xfId="2" applyNumberFormat="1" applyFont="1" applyBorder="1" applyAlignment="1">
      <alignment horizontal="left" vertical="top"/>
    </xf>
    <xf numFmtId="0" fontId="18" fillId="0" borderId="8" xfId="2" applyNumberFormat="1" applyFont="1" applyBorder="1" applyAlignment="1">
      <alignment horizontal="left" vertical="top"/>
    </xf>
    <xf numFmtId="0" fontId="33" fillId="0" borderId="22" xfId="2" applyNumberFormat="1" applyFont="1" applyBorder="1" applyAlignment="1">
      <alignment horizontal="center" vertical="center"/>
    </xf>
    <xf numFmtId="0" fontId="1" fillId="0" borderId="5" xfId="2" applyNumberFormat="1" applyFont="1" applyBorder="1" applyAlignment="1">
      <alignment horizontal="left" vertical="center" wrapText="1"/>
    </xf>
    <xf numFmtId="0" fontId="1" fillId="0" borderId="8" xfId="2" applyNumberFormat="1" applyFont="1" applyBorder="1" applyAlignment="1">
      <alignment horizontal="left" vertical="center" wrapText="1"/>
    </xf>
    <xf numFmtId="164" fontId="4" fillId="0" borderId="27" xfId="1" applyFont="1" applyBorder="1" applyAlignment="1" applyProtection="1">
      <alignment horizontal="left"/>
    </xf>
    <xf numFmtId="164" fontId="4" fillId="0" borderId="23" xfId="1" applyFont="1" applyBorder="1" applyAlignment="1" applyProtection="1">
      <alignment horizontal="left"/>
    </xf>
    <xf numFmtId="0" fontId="1" fillId="0" borderId="7" xfId="2" applyNumberFormat="1" applyFont="1" applyBorder="1" applyAlignment="1">
      <alignment horizontal="left" vertical="center"/>
    </xf>
    <xf numFmtId="0" fontId="16" fillId="0" borderId="9" xfId="2" applyNumberFormat="1" applyFont="1" applyBorder="1" applyAlignment="1">
      <alignment horizontal="left" vertical="center" wrapText="1"/>
    </xf>
    <xf numFmtId="0" fontId="16" fillId="0" borderId="21" xfId="2" applyNumberFormat="1" applyFont="1" applyBorder="1" applyAlignment="1">
      <alignment horizontal="left" vertical="center" wrapText="1"/>
    </xf>
    <xf numFmtId="0" fontId="4" fillId="0" borderId="19" xfId="2" applyNumberFormat="1" applyFont="1" applyBorder="1" applyAlignment="1">
      <alignment horizontal="right" vertical="center" indent="1"/>
    </xf>
    <xf numFmtId="0" fontId="17" fillId="0" borderId="9" xfId="2" applyNumberFormat="1" applyFont="1" applyBorder="1" applyAlignment="1">
      <alignment vertical="center" wrapText="1"/>
    </xf>
    <xf numFmtId="0" fontId="17" fillId="0" borderId="21" xfId="2" applyNumberFormat="1" applyFont="1" applyBorder="1" applyAlignment="1">
      <alignment vertical="center" wrapText="1"/>
    </xf>
    <xf numFmtId="0" fontId="1" fillId="0" borderId="0" xfId="2" applyNumberFormat="1" applyFont="1" applyBorder="1" applyAlignment="1">
      <alignment horizontal="left" vertical="center" wrapText="1"/>
    </xf>
    <xf numFmtId="0" fontId="4" fillId="0" borderId="11" xfId="2" applyNumberFormat="1" applyFont="1" applyBorder="1" applyAlignment="1">
      <alignment horizontal="right" vertical="center"/>
    </xf>
    <xf numFmtId="0" fontId="4" fillId="2" borderId="1" xfId="2" applyNumberFormat="1" applyFont="1" applyFill="1" applyBorder="1" applyAlignment="1">
      <alignment horizontal="left"/>
    </xf>
    <xf numFmtId="0" fontId="4" fillId="2" borderId="17" xfId="2" applyNumberFormat="1" applyFont="1" applyFill="1" applyBorder="1" applyAlignment="1">
      <alignment horizontal="left"/>
    </xf>
    <xf numFmtId="0" fontId="1" fillId="0" borderId="10" xfId="2" applyNumberFormat="1" applyFont="1" applyBorder="1" applyAlignment="1">
      <alignment horizontal="left" vertical="center"/>
    </xf>
    <xf numFmtId="0" fontId="4" fillId="0" borderId="17" xfId="2" applyNumberFormat="1" applyFont="1" applyBorder="1" applyAlignment="1">
      <alignment horizontal="right" vertical="center"/>
    </xf>
    <xf numFmtId="0" fontId="20" fillId="0" borderId="25" xfId="2" applyNumberFormat="1" applyFont="1" applyBorder="1" applyAlignment="1">
      <alignment horizontal="center" vertical="center"/>
    </xf>
    <xf numFmtId="0" fontId="20" fillId="0" borderId="25" xfId="2" applyNumberFormat="1" applyFont="1" applyBorder="1" applyAlignment="1">
      <alignment horizontal="center" vertical="center" wrapText="1"/>
    </xf>
    <xf numFmtId="2" fontId="24" fillId="0" borderId="10" xfId="2" applyNumberFormat="1" applyFont="1" applyBorder="1" applyAlignment="1">
      <alignment horizontal="left" vertical="center" wrapText="1"/>
    </xf>
    <xf numFmtId="0" fontId="5" fillId="0" borderId="10" xfId="2" applyNumberFormat="1" applyFont="1" applyBorder="1" applyAlignment="1">
      <alignment horizontal="left" vertical="center" wrapText="1"/>
    </xf>
    <xf numFmtId="0" fontId="20" fillId="0" borderId="27" xfId="2" applyNumberFormat="1" applyFont="1" applyBorder="1" applyAlignment="1">
      <alignment horizontal="center" vertical="center"/>
    </xf>
    <xf numFmtId="49" fontId="1" fillId="0" borderId="9" xfId="2" applyNumberFormat="1" applyFont="1" applyBorder="1" applyAlignment="1">
      <alignment horizontal="center" vertical="center"/>
    </xf>
    <xf numFmtId="2" fontId="10" fillId="0" borderId="9" xfId="2" applyNumberFormat="1" applyFont="1" applyBorder="1" applyAlignment="1">
      <alignment horizontal="left" vertical="center" wrapText="1"/>
    </xf>
    <xf numFmtId="0" fontId="1" fillId="0" borderId="9" xfId="2" applyNumberFormat="1" applyFont="1" applyBorder="1" applyAlignment="1">
      <alignment horizontal="left" vertical="center" wrapText="1"/>
    </xf>
    <xf numFmtId="0" fontId="1" fillId="0" borderId="9" xfId="2" applyNumberFormat="1" applyFont="1" applyBorder="1" applyAlignment="1">
      <alignment horizontal="left" vertical="top" wrapText="1"/>
    </xf>
    <xf numFmtId="2" fontId="10" fillId="0" borderId="9" xfId="2" applyNumberFormat="1" applyFont="1" applyBorder="1" applyAlignment="1">
      <alignment horizontal="center" vertical="center" wrapText="1"/>
    </xf>
    <xf numFmtId="0" fontId="27" fillId="0" borderId="12" xfId="2" applyNumberFormat="1" applyFont="1" applyBorder="1" applyAlignment="1">
      <alignment horizontal="left" vertical="center" indent="1"/>
    </xf>
    <xf numFmtId="0" fontId="27" fillId="0" borderId="19" xfId="2" applyNumberFormat="1" applyFont="1" applyBorder="1" applyAlignment="1">
      <alignment horizontal="left" vertical="center" indent="1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22" xfId="2" applyNumberFormat="1" applyFont="1" applyBorder="1" applyAlignment="1">
      <alignment horizontal="left" vertical="center" wrapText="1"/>
    </xf>
    <xf numFmtId="0" fontId="27" fillId="0" borderId="12" xfId="2" applyNumberFormat="1" applyFont="1" applyBorder="1" applyAlignment="1">
      <alignment horizontal="left" vertical="center"/>
    </xf>
    <xf numFmtId="0" fontId="27" fillId="0" borderId="19" xfId="2" applyNumberFormat="1" applyFont="1" applyBorder="1" applyAlignment="1">
      <alignment horizontal="left" vertical="center"/>
    </xf>
    <xf numFmtId="0" fontId="27" fillId="0" borderId="12" xfId="2" applyNumberFormat="1" applyFont="1" applyBorder="1" applyAlignment="1">
      <alignment horizontal="left" vertical="center" wrapText="1"/>
    </xf>
    <xf numFmtId="0" fontId="27" fillId="0" borderId="19" xfId="2" applyNumberFormat="1" applyFont="1" applyBorder="1" applyAlignment="1">
      <alignment horizontal="left" vertical="center" wrapText="1"/>
    </xf>
    <xf numFmtId="0" fontId="4" fillId="0" borderId="16" xfId="2" applyNumberFormat="1" applyFont="1" applyBorder="1" applyAlignment="1">
      <alignment horizontal="center" vertical="center" wrapText="1"/>
    </xf>
    <xf numFmtId="0" fontId="4" fillId="0" borderId="14" xfId="2" applyNumberFormat="1" applyFont="1" applyBorder="1" applyAlignment="1">
      <alignment horizontal="right" vertical="center"/>
    </xf>
    <xf numFmtId="0" fontId="18" fillId="0" borderId="12" xfId="2" applyNumberFormat="1" applyFont="1" applyBorder="1" applyAlignment="1">
      <alignment horizontal="left" vertical="center"/>
    </xf>
    <xf numFmtId="0" fontId="18" fillId="0" borderId="19" xfId="2" applyNumberFormat="1" applyFont="1" applyBorder="1" applyAlignment="1">
      <alignment horizontal="left" vertical="center"/>
    </xf>
    <xf numFmtId="0" fontId="18" fillId="0" borderId="12" xfId="2" applyNumberFormat="1" applyFont="1" applyBorder="1" applyAlignment="1">
      <alignment horizontal="left" vertical="center" wrapText="1"/>
    </xf>
    <xf numFmtId="0" fontId="18" fillId="0" borderId="19" xfId="2" applyNumberFormat="1" applyFont="1" applyBorder="1" applyAlignment="1">
      <alignment horizontal="left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5"/>
  <sheetViews>
    <sheetView showGridLines="0" tabSelected="1" topLeftCell="A19" zoomScale="124" zoomScaleNormal="124" workbookViewId="0">
      <selection activeCell="A45" sqref="A45:O45"/>
    </sheetView>
  </sheetViews>
  <sheetFormatPr defaultRowHeight="12.75" x14ac:dyDescent="0.2"/>
  <cols>
    <col min="1" max="1" width="4.140625" style="1"/>
    <col min="2" max="2" width="5" style="1"/>
    <col min="3" max="3" width="5.42578125" style="1"/>
    <col min="4" max="4" width="3.42578125" style="1"/>
    <col min="5" max="5" width="3.140625" style="1"/>
    <col min="6" max="7" width="5" style="1"/>
    <col min="8" max="8" width="5.42578125" style="1"/>
    <col min="9" max="9" width="8.5703125" style="1"/>
    <col min="10" max="10" width="6.28515625" style="1"/>
    <col min="11" max="11" width="4.5703125" style="1"/>
    <col min="12" max="12" width="3.7109375" style="1"/>
    <col min="13" max="13" width="14.5703125" style="1"/>
    <col min="14" max="14" width="5.42578125" style="1"/>
    <col min="15" max="15" width="10.42578125" style="1"/>
    <col min="16" max="16" width="15.7109375" style="1"/>
    <col min="17" max="17" width="11.42578125" style="1"/>
    <col min="18" max="18" width="16.42578125" style="1"/>
    <col min="19" max="257" width="11.42578125" style="1"/>
  </cols>
  <sheetData>
    <row r="1" spans="1:18" ht="11.25" customHeight="1" x14ac:dyDescent="0.2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2" t="s">
        <v>1</v>
      </c>
      <c r="O1" s="293"/>
    </row>
    <row r="2" spans="1:18" ht="19.5" customHeight="1" x14ac:dyDescent="0.2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4" t="s">
        <v>2</v>
      </c>
      <c r="O2" s="295"/>
    </row>
    <row r="3" spans="1:18" ht="16.5" customHeight="1" thickTop="1" x14ac:dyDescent="0.2">
      <c r="A3" s="296" t="s">
        <v>3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48" t="s">
        <v>4</v>
      </c>
      <c r="O3" s="2"/>
    </row>
    <row r="4" spans="1:18" s="3" customFormat="1" ht="21" customHeight="1" x14ac:dyDescent="0.2">
      <c r="A4" s="297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8"/>
    </row>
    <row r="5" spans="1:18" s="4" customFormat="1" ht="27" customHeight="1" thickBot="1" x14ac:dyDescent="0.25">
      <c r="A5" s="299" t="s">
        <v>5</v>
      </c>
      <c r="B5" s="300"/>
      <c r="C5" s="301" t="s">
        <v>6</v>
      </c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2"/>
    </row>
    <row r="6" spans="1:18" ht="17.25" customHeight="1" thickTop="1" x14ac:dyDescent="0.2">
      <c r="A6" s="303" t="s">
        <v>7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</row>
    <row r="7" spans="1:18" ht="17.25" customHeight="1" x14ac:dyDescent="0.2">
      <c r="A7" s="304" t="s">
        <v>8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5"/>
      <c r="P7" s="5"/>
    </row>
    <row r="8" spans="1:18" ht="17.25" customHeight="1" x14ac:dyDescent="0.2">
      <c r="A8" s="306" t="s">
        <v>9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</row>
    <row r="9" spans="1:18" ht="17.25" customHeight="1" x14ac:dyDescent="0.2">
      <c r="A9" s="307" t="s">
        <v>10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8">
        <f>'FPRO_XI Det_ Mobilização'!I34</f>
        <v>27965.89</v>
      </c>
      <c r="O9" s="308"/>
    </row>
    <row r="10" spans="1:18" ht="17.25" customHeight="1" x14ac:dyDescent="0.2">
      <c r="A10" s="307" t="s">
        <v>11</v>
      </c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9">
        <f>'FPRO_XI Det_ Mobilização'!J34</f>
        <v>1287.3800000000001</v>
      </c>
      <c r="O10" s="309"/>
    </row>
    <row r="11" spans="1:18" ht="17.25" customHeight="1" x14ac:dyDescent="0.2">
      <c r="A11" s="310" t="s">
        <v>12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1">
        <f>N9+N10</f>
        <v>29253.27</v>
      </c>
      <c r="O11" s="311"/>
    </row>
    <row r="12" spans="1:18" ht="17.25" customHeight="1" x14ac:dyDescent="0.2">
      <c r="A12" s="306" t="s">
        <v>13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</row>
    <row r="13" spans="1:18" ht="17.25" customHeight="1" x14ac:dyDescent="0.2">
      <c r="A13" s="307" t="s">
        <v>14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8">
        <f>'FPRO_I Salários Equipe Técnica'!K34</f>
        <v>96155.839999999997</v>
      </c>
      <c r="O13" s="308"/>
    </row>
    <row r="14" spans="1:18" ht="17.25" customHeight="1" x14ac:dyDescent="0.2">
      <c r="A14" s="307" t="s">
        <v>15</v>
      </c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8">
        <f>'FPRO_I Salários Equipe Técnica'!L34</f>
        <v>9943.56</v>
      </c>
      <c r="O14" s="308"/>
      <c r="R14" s="6"/>
    </row>
    <row r="15" spans="1:18" ht="17.25" customHeight="1" x14ac:dyDescent="0.2">
      <c r="A15" s="306" t="s">
        <v>16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12">
        <f>SUM(N13:N14)</f>
        <v>106099.4</v>
      </c>
      <c r="O15" s="312"/>
      <c r="P15" s="6"/>
    </row>
    <row r="16" spans="1:18" ht="17.25" customHeight="1" x14ac:dyDescent="0.2">
      <c r="A16" s="306" t="s">
        <v>17</v>
      </c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</row>
    <row r="17" spans="1:18" ht="17.25" customHeight="1" x14ac:dyDescent="0.2">
      <c r="A17" s="313" t="str">
        <f>CONCATENATE("C1 - ENCARGOS SOCIAIS DE B1 (",100*'FPRO_XIV Det_ Enc_ Soc_'!F46,"% DO B1) (FPRO-XIV)")</f>
        <v>C1 - ENCARGOS SOCIAIS DE B1 (73,34% DO B1) (FPRO-XIV)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08">
        <f>ROUND('FPRO_XIV Det_ Enc_ Soc_'!F46*N13,2)</f>
        <v>70520.69</v>
      </c>
      <c r="O17" s="308"/>
    </row>
    <row r="18" spans="1:18" ht="17.25" customHeight="1" x14ac:dyDescent="0.2">
      <c r="A18" s="313" t="s">
        <v>18</v>
      </c>
      <c r="B18" s="313"/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08">
        <f>ROUND(0.2*N14,2)</f>
        <v>1988.71</v>
      </c>
      <c r="O18" s="308"/>
    </row>
    <row r="19" spans="1:18" ht="17.25" customHeight="1" x14ac:dyDescent="0.2">
      <c r="A19" s="306" t="s">
        <v>19</v>
      </c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12">
        <f>SUM(N17:N18)</f>
        <v>72509.400000000009</v>
      </c>
      <c r="O19" s="312"/>
    </row>
    <row r="20" spans="1:18" ht="17.25" customHeight="1" x14ac:dyDescent="0.2">
      <c r="A20" s="306" t="s">
        <v>20</v>
      </c>
      <c r="B20" s="306"/>
      <c r="C20" s="306"/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</row>
    <row r="21" spans="1:18" ht="17.25" customHeight="1" x14ac:dyDescent="0.2">
      <c r="A21" s="307" t="s">
        <v>21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8">
        <f>'FPRO_II  Viagens'!J28</f>
        <v>8944.76</v>
      </c>
      <c r="O21" s="308"/>
      <c r="P21" s="6"/>
    </row>
    <row r="22" spans="1:18" ht="17.25" customHeight="1" x14ac:dyDescent="0.2">
      <c r="A22" s="307" t="s">
        <v>22</v>
      </c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14">
        <f>'FPRO_III Ser Graf'!F30</f>
        <v>21832.639999999999</v>
      </c>
      <c r="O22" s="314"/>
      <c r="P22" s="6"/>
    </row>
    <row r="23" spans="1:18" ht="17.25" customHeight="1" x14ac:dyDescent="0.2">
      <c r="A23" s="306" t="s">
        <v>23</v>
      </c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11">
        <f>SUM(N21:N22)</f>
        <v>30777.4</v>
      </c>
      <c r="O23" s="311"/>
      <c r="P23" s="6"/>
    </row>
    <row r="24" spans="1:18" ht="17.25" customHeight="1" x14ac:dyDescent="0.2">
      <c r="A24" s="315" t="s">
        <v>24</v>
      </c>
      <c r="B24" s="315"/>
      <c r="C24" s="315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1">
        <f>SUM(N11+N15+N19+N23)</f>
        <v>238639.47</v>
      </c>
      <c r="O24" s="311"/>
      <c r="P24" s="7"/>
    </row>
    <row r="25" spans="1:18" ht="17.25" customHeight="1" x14ac:dyDescent="0.2">
      <c r="A25" s="304" t="s">
        <v>25</v>
      </c>
      <c r="B25" s="304"/>
      <c r="C25" s="304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05"/>
      <c r="P25" s="6"/>
    </row>
    <row r="26" spans="1:18" ht="17.25" customHeight="1" x14ac:dyDescent="0.2">
      <c r="A26" s="307" t="str">
        <f>CONCATENATE("F - CUSTO DE ADMINISTRAÇÃO = (",100*'FPRO_XII_ Det_ custos Adm_'!D33,"% DO ITEM B) (FPRO-XII)")</f>
        <v>F - CUSTO DE ADMINISTRAÇÃO = (13% DO ITEM B) (FPRO-XII)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08">
        <f>ROUND('FPRO_XII_ Det_ custos Adm_'!D33*N15,2)</f>
        <v>13792.92</v>
      </c>
      <c r="O26" s="308"/>
      <c r="P26" s="6"/>
      <c r="R26" s="6"/>
    </row>
    <row r="27" spans="1:18" ht="17.25" customHeight="1" x14ac:dyDescent="0.2">
      <c r="A27" s="307" t="s">
        <v>26</v>
      </c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9">
        <f>ROUND(0.1*(N11+N15+N19+N21+N22+N26),2)</f>
        <v>25243.24</v>
      </c>
      <c r="O27" s="309"/>
      <c r="R27" s="6"/>
    </row>
    <row r="28" spans="1:18" ht="17.25" customHeight="1" x14ac:dyDescent="0.2">
      <c r="A28" s="307" t="str">
        <f>CONCATENATE("H -  DESPESAS FISCAIS (",ROUND('FPRO_XIII Det_ Desp Fiscais'!G27,2),"% = DF' DOS ITENS A+B+C+D+E+F+G) (FPRO-XIII)")</f>
        <v>H -  DESPESAS FISCAIS (16,62% = DF' DOS ITENS A+B+C+D+E+F+G) (FPRO-XIII)</v>
      </c>
      <c r="B28" s="307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8">
        <f>ROUND('FPRO_XIII Det_ Desp Fiscais'!G27/100*(N11+N15+N19+N21+N22+N26+N27),2)</f>
        <v>46149.69</v>
      </c>
      <c r="O28" s="308"/>
      <c r="R28" s="6"/>
    </row>
    <row r="29" spans="1:18" ht="17.25" customHeight="1" x14ac:dyDescent="0.2">
      <c r="A29" s="315" t="s">
        <v>27</v>
      </c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2">
        <f>SUM(N26:N28)</f>
        <v>85185.85</v>
      </c>
      <c r="O29" s="312"/>
    </row>
    <row r="30" spans="1:18" ht="17.25" customHeight="1" x14ac:dyDescent="0.2">
      <c r="A30" s="316" t="s">
        <v>28</v>
      </c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7">
        <f>N24+N29</f>
        <v>323825.32</v>
      </c>
      <c r="O30" s="317"/>
    </row>
    <row r="31" spans="1:18" ht="17.25" customHeight="1" x14ac:dyDescent="0.2">
      <c r="A31" s="306" t="s">
        <v>29</v>
      </c>
      <c r="B31" s="306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</row>
    <row r="32" spans="1:18" ht="17.25" customHeight="1" x14ac:dyDescent="0.2">
      <c r="A32" s="307" t="s">
        <v>30</v>
      </c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8">
        <f>'FPRO-V Topografia'!G33</f>
        <v>68168.45</v>
      </c>
      <c r="O32" s="308"/>
    </row>
    <row r="33" spans="1:15" ht="17.25" customHeight="1" x14ac:dyDescent="0.2">
      <c r="A33" s="307" t="s">
        <v>31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8">
        <f>'FPRO_VII Geotecnia'!H57</f>
        <v>63207.999999999993</v>
      </c>
      <c r="O33" s="308"/>
    </row>
    <row r="34" spans="1:15" ht="17.25" customHeight="1" x14ac:dyDescent="0.2">
      <c r="A34" s="318" t="s">
        <v>476</v>
      </c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9">
        <f>'FPRO-VIII Serviços Auxiliares'!G32</f>
        <v>258.3</v>
      </c>
      <c r="O34" s="308"/>
    </row>
    <row r="35" spans="1:15" ht="17.25" customHeight="1" x14ac:dyDescent="0.2">
      <c r="A35" s="315" t="s">
        <v>32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2">
        <f>SUM(N32:N34)</f>
        <v>131634.74999999997</v>
      </c>
      <c r="O35" s="312"/>
    </row>
    <row r="36" spans="1:15" ht="17.25" customHeight="1" thickBot="1" x14ac:dyDescent="0.25">
      <c r="A36" s="320" t="s">
        <v>33</v>
      </c>
      <c r="B36" s="320"/>
      <c r="C36" s="320"/>
      <c r="D36" s="320"/>
      <c r="E36" s="320"/>
      <c r="F36" s="320"/>
      <c r="G36" s="320"/>
      <c r="H36" s="320"/>
      <c r="I36" s="320"/>
      <c r="J36" s="320"/>
      <c r="K36" s="320"/>
      <c r="L36" s="320"/>
      <c r="M36" s="320"/>
      <c r="N36" s="321">
        <f>N24+N29+N35</f>
        <v>455460.06999999995</v>
      </c>
      <c r="O36" s="321"/>
    </row>
    <row r="37" spans="1:15" s="9" customFormat="1" ht="16.5" customHeight="1" thickTop="1" x14ac:dyDescent="0.2">
      <c r="A37" s="322" t="s">
        <v>34</v>
      </c>
      <c r="B37" s="322"/>
      <c r="C37" s="322"/>
      <c r="D37" s="322"/>
      <c r="E37" s="322"/>
      <c r="F37" s="322"/>
      <c r="G37" s="322"/>
      <c r="H37" s="322"/>
      <c r="I37" s="322"/>
      <c r="J37" s="322"/>
      <c r="K37" s="322" t="s">
        <v>35</v>
      </c>
      <c r="L37" s="322"/>
      <c r="M37" s="322"/>
      <c r="N37" s="322"/>
      <c r="O37" s="323"/>
    </row>
    <row r="38" spans="1:15" s="3" customFormat="1" ht="21" customHeight="1" x14ac:dyDescent="0.2">
      <c r="A38" s="324"/>
      <c r="B38" s="324"/>
      <c r="C38" s="324"/>
      <c r="D38" s="324"/>
      <c r="E38" s="324"/>
      <c r="F38" s="324"/>
      <c r="G38" s="324"/>
      <c r="H38" s="324"/>
      <c r="I38" s="324"/>
      <c r="J38" s="324"/>
      <c r="K38" s="324"/>
      <c r="L38" s="324"/>
      <c r="M38" s="324"/>
      <c r="N38" s="324"/>
      <c r="O38" s="325"/>
    </row>
    <row r="39" spans="1:15" s="9" customFormat="1" ht="16.5" customHeight="1" x14ac:dyDescent="0.2">
      <c r="A39" s="330" t="s">
        <v>36</v>
      </c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1" t="s">
        <v>37</v>
      </c>
      <c r="N39" s="331"/>
      <c r="O39" s="332"/>
    </row>
    <row r="40" spans="1:15" ht="21" customHeight="1" thickBot="1" x14ac:dyDescent="0.25">
      <c r="A40" s="333"/>
      <c r="B40" s="333"/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N40" s="333"/>
      <c r="O40" s="334"/>
    </row>
    <row r="41" spans="1:15" ht="16.5" customHeight="1" thickTop="1" x14ac:dyDescent="0.2">
      <c r="A41" s="296" t="s">
        <v>38</v>
      </c>
      <c r="B41" s="296"/>
      <c r="C41" s="296"/>
      <c r="D41" s="296"/>
      <c r="E41" s="296"/>
      <c r="F41" s="296"/>
      <c r="G41" s="296"/>
      <c r="H41" s="296"/>
      <c r="I41" s="296"/>
      <c r="J41" s="296"/>
      <c r="K41" s="296"/>
      <c r="L41" s="296"/>
      <c r="M41" s="296"/>
      <c r="N41" s="296"/>
      <c r="O41" s="335"/>
    </row>
    <row r="42" spans="1:15" s="10" customFormat="1" ht="13.5" customHeight="1" x14ac:dyDescent="0.2">
      <c r="A42" s="326"/>
      <c r="B42" s="326"/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7"/>
    </row>
    <row r="43" spans="1:15" s="10" customFormat="1" ht="13.5" customHeight="1" x14ac:dyDescent="0.2">
      <c r="A43" s="326"/>
      <c r="B43" s="326"/>
      <c r="C43" s="326"/>
      <c r="D43" s="326"/>
      <c r="E43" s="326"/>
      <c r="F43" s="326"/>
      <c r="G43" s="326"/>
      <c r="H43" s="326"/>
      <c r="I43" s="326"/>
      <c r="J43" s="326"/>
      <c r="K43" s="326"/>
      <c r="L43" s="326"/>
      <c r="M43" s="326"/>
      <c r="N43" s="326"/>
      <c r="O43" s="327"/>
    </row>
    <row r="44" spans="1:15" s="10" customFormat="1" ht="13.5" customHeight="1" x14ac:dyDescent="0.2">
      <c r="A44" s="326"/>
      <c r="B44" s="326"/>
      <c r="C44" s="326"/>
      <c r="D44" s="326"/>
      <c r="E44" s="326"/>
      <c r="F44" s="326"/>
      <c r="G44" s="326"/>
      <c r="H44" s="326"/>
      <c r="I44" s="326"/>
      <c r="J44" s="326"/>
      <c r="K44" s="326"/>
      <c r="L44" s="326"/>
      <c r="M44" s="326"/>
      <c r="N44" s="326"/>
      <c r="O44" s="327"/>
    </row>
    <row r="45" spans="1:15" s="10" customFormat="1" ht="13.5" customHeight="1" x14ac:dyDescent="0.2">
      <c r="A45" s="328"/>
      <c r="B45" s="328"/>
      <c r="C45" s="328"/>
      <c r="D45" s="328"/>
      <c r="E45" s="328"/>
      <c r="F45" s="328"/>
      <c r="G45" s="328"/>
      <c r="H45" s="328"/>
      <c r="I45" s="328"/>
      <c r="J45" s="328"/>
      <c r="K45" s="328"/>
      <c r="L45" s="328"/>
      <c r="M45" s="328"/>
      <c r="N45" s="328"/>
      <c r="O45" s="329"/>
    </row>
  </sheetData>
  <mergeCells count="75">
    <mergeCell ref="A42:O42"/>
    <mergeCell ref="A43:O43"/>
    <mergeCell ref="A44:O44"/>
    <mergeCell ref="A45:O45"/>
    <mergeCell ref="A39:L39"/>
    <mergeCell ref="M39:O39"/>
    <mergeCell ref="A40:L40"/>
    <mergeCell ref="M40:O40"/>
    <mergeCell ref="A41:O41"/>
    <mergeCell ref="A36:M36"/>
    <mergeCell ref="N36:O36"/>
    <mergeCell ref="A37:J37"/>
    <mergeCell ref="K37:O37"/>
    <mergeCell ref="A38:J38"/>
    <mergeCell ref="K38:O38"/>
    <mergeCell ref="A33:M33"/>
    <mergeCell ref="N33:O33"/>
    <mergeCell ref="A34:M34"/>
    <mergeCell ref="N34:O34"/>
    <mergeCell ref="A35:M35"/>
    <mergeCell ref="N35:O35"/>
    <mergeCell ref="A30:M30"/>
    <mergeCell ref="N30:O30"/>
    <mergeCell ref="A31:O31"/>
    <mergeCell ref="A32:M32"/>
    <mergeCell ref="N32:O32"/>
    <mergeCell ref="A27:M27"/>
    <mergeCell ref="N27:O27"/>
    <mergeCell ref="A28:M28"/>
    <mergeCell ref="N28:O28"/>
    <mergeCell ref="A29:M29"/>
    <mergeCell ref="N29:O29"/>
    <mergeCell ref="A24:M24"/>
    <mergeCell ref="N24:O24"/>
    <mergeCell ref="A25:O25"/>
    <mergeCell ref="A26:M26"/>
    <mergeCell ref="N26:O26"/>
    <mergeCell ref="A21:M21"/>
    <mergeCell ref="N21:O21"/>
    <mergeCell ref="A22:M22"/>
    <mergeCell ref="N22:O22"/>
    <mergeCell ref="A23:M23"/>
    <mergeCell ref="N23:O23"/>
    <mergeCell ref="A18:M18"/>
    <mergeCell ref="N18:O18"/>
    <mergeCell ref="A19:M19"/>
    <mergeCell ref="N19:O19"/>
    <mergeCell ref="A20:O20"/>
    <mergeCell ref="A15:M15"/>
    <mergeCell ref="N15:O15"/>
    <mergeCell ref="A16:O16"/>
    <mergeCell ref="A17:M17"/>
    <mergeCell ref="N17:O17"/>
    <mergeCell ref="A12:O12"/>
    <mergeCell ref="A13:M13"/>
    <mergeCell ref="N13:O13"/>
    <mergeCell ref="A14:M14"/>
    <mergeCell ref="N14:O14"/>
    <mergeCell ref="A9:M9"/>
    <mergeCell ref="N9:O9"/>
    <mergeCell ref="A10:M10"/>
    <mergeCell ref="N10:O10"/>
    <mergeCell ref="A11:M11"/>
    <mergeCell ref="N11:O11"/>
    <mergeCell ref="A5:B5"/>
    <mergeCell ref="C5:O5"/>
    <mergeCell ref="A6:O6"/>
    <mergeCell ref="A7:O7"/>
    <mergeCell ref="A8:O8"/>
    <mergeCell ref="A1:M2"/>
    <mergeCell ref="N1:O1"/>
    <mergeCell ref="N2:O2"/>
    <mergeCell ref="A3:M3"/>
    <mergeCell ref="A4:M4"/>
    <mergeCell ref="N4:O4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firstPageNumber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opLeftCell="A25" zoomScale="124" zoomScaleNormal="124" workbookViewId="0">
      <selection activeCell="A45" sqref="A45:L45"/>
    </sheetView>
  </sheetViews>
  <sheetFormatPr defaultRowHeight="12.75" x14ac:dyDescent="0.2"/>
  <cols>
    <col min="1" max="1" width="7.5703125" style="71"/>
    <col min="2" max="2" width="45.140625" style="71"/>
    <col min="3" max="3" width="11.7109375" style="71"/>
    <col min="4" max="4" width="14" style="71" customWidth="1"/>
    <col min="5" max="5" width="15.42578125" style="71"/>
    <col min="6" max="257" width="11.42578125" style="71"/>
  </cols>
  <sheetData>
    <row r="1" spans="1:5" ht="11.25" customHeight="1" x14ac:dyDescent="0.2">
      <c r="A1" s="291" t="s">
        <v>359</v>
      </c>
      <c r="B1" s="291"/>
      <c r="C1" s="291"/>
      <c r="D1" s="291"/>
      <c r="E1" s="171" t="s">
        <v>1</v>
      </c>
    </row>
    <row r="2" spans="1:5" ht="19.5" customHeight="1" x14ac:dyDescent="0.2">
      <c r="A2" s="291"/>
      <c r="B2" s="291"/>
      <c r="C2" s="291"/>
      <c r="D2" s="291"/>
      <c r="E2" s="54" t="s">
        <v>360</v>
      </c>
    </row>
    <row r="3" spans="1:5" s="74" customFormat="1" ht="13.5" customHeight="1" x14ac:dyDescent="0.2">
      <c r="A3" s="296" t="s">
        <v>3</v>
      </c>
      <c r="B3" s="296"/>
      <c r="C3" s="296"/>
      <c r="D3" s="296"/>
      <c r="E3" s="39" t="s">
        <v>4</v>
      </c>
    </row>
    <row r="4" spans="1:5" s="104" customFormat="1" ht="22.5" customHeight="1" x14ac:dyDescent="0.2">
      <c r="A4" s="297"/>
      <c r="B4" s="297"/>
      <c r="C4" s="297"/>
      <c r="D4" s="297"/>
      <c r="E4" s="75"/>
    </row>
    <row r="5" spans="1:5" s="78" customFormat="1" ht="24" customHeight="1" x14ac:dyDescent="0.2">
      <c r="A5" s="14" t="s">
        <v>5</v>
      </c>
      <c r="B5" s="362" t="s">
        <v>42</v>
      </c>
      <c r="C5" s="362"/>
      <c r="D5" s="362"/>
      <c r="E5" s="363"/>
    </row>
    <row r="6" spans="1:5" s="172" customFormat="1" ht="19.5" customHeight="1" x14ac:dyDescent="0.2">
      <c r="A6" s="418" t="s">
        <v>308</v>
      </c>
      <c r="B6" s="418" t="s">
        <v>154</v>
      </c>
      <c r="C6" s="418"/>
      <c r="D6" s="419" t="s">
        <v>361</v>
      </c>
      <c r="E6" s="419"/>
    </row>
    <row r="7" spans="1:5" s="172" customFormat="1" ht="19.5" customHeight="1" x14ac:dyDescent="0.2">
      <c r="A7" s="418"/>
      <c r="B7" s="418"/>
      <c r="C7" s="418"/>
      <c r="D7" s="173" t="s">
        <v>362</v>
      </c>
      <c r="E7" s="173" t="s">
        <v>363</v>
      </c>
    </row>
    <row r="8" spans="1:5" s="176" customFormat="1" ht="43.5" customHeight="1" x14ac:dyDescent="0.2">
      <c r="A8" s="174">
        <v>1</v>
      </c>
      <c r="B8" s="420" t="s">
        <v>364</v>
      </c>
      <c r="C8" s="420"/>
      <c r="D8" s="259">
        <v>0.09</v>
      </c>
      <c r="E8" s="175">
        <f>D8*PFP!N$15</f>
        <v>9548.9459999999999</v>
      </c>
    </row>
    <row r="9" spans="1:5" s="176" customFormat="1" ht="37.5" customHeight="1" x14ac:dyDescent="0.2">
      <c r="A9" s="174">
        <v>2</v>
      </c>
      <c r="B9" s="421" t="s">
        <v>457</v>
      </c>
      <c r="C9" s="421"/>
      <c r="D9" s="259">
        <v>0.02</v>
      </c>
      <c r="E9" s="175">
        <f>D9*PFP!N$15</f>
        <v>2121.9879999999998</v>
      </c>
    </row>
    <row r="10" spans="1:5" s="176" customFormat="1" ht="30" customHeight="1" x14ac:dyDescent="0.2">
      <c r="A10" s="174">
        <v>3</v>
      </c>
      <c r="B10" s="421" t="s">
        <v>365</v>
      </c>
      <c r="C10" s="421"/>
      <c r="D10" s="259">
        <v>0.02</v>
      </c>
      <c r="E10" s="175">
        <f>D10*PFP!N$15</f>
        <v>2121.9879999999998</v>
      </c>
    </row>
    <row r="11" spans="1:5" s="98" customFormat="1" ht="17.25" customHeight="1" x14ac:dyDescent="0.2">
      <c r="A11" s="177"/>
      <c r="B11" s="178"/>
      <c r="C11" s="178"/>
      <c r="D11" s="179"/>
      <c r="E11" s="180"/>
    </row>
    <row r="12" spans="1:5" s="98" customFormat="1" ht="17.25" customHeight="1" x14ac:dyDescent="0.2">
      <c r="A12" s="181"/>
      <c r="B12" s="182"/>
      <c r="C12" s="182"/>
      <c r="D12" s="183"/>
      <c r="E12" s="180"/>
    </row>
    <row r="13" spans="1:5" s="98" customFormat="1" ht="17.25" customHeight="1" x14ac:dyDescent="0.2">
      <c r="A13" s="101"/>
      <c r="B13" s="184"/>
      <c r="C13" s="184"/>
      <c r="D13" s="185"/>
      <c r="E13" s="186"/>
    </row>
    <row r="14" spans="1:5" s="98" customFormat="1" ht="17.25" customHeight="1" x14ac:dyDescent="0.2">
      <c r="A14" s="101"/>
      <c r="B14" s="184"/>
      <c r="C14" s="184"/>
      <c r="D14" s="185"/>
      <c r="E14" s="186"/>
    </row>
    <row r="15" spans="1:5" s="98" customFormat="1" ht="17.25" customHeight="1" x14ac:dyDescent="0.2">
      <c r="A15" s="187"/>
      <c r="B15" s="184"/>
      <c r="C15" s="184"/>
      <c r="D15" s="188"/>
      <c r="E15" s="186"/>
    </row>
    <row r="16" spans="1:5" s="98" customFormat="1" ht="17.25" customHeight="1" x14ac:dyDescent="0.2">
      <c r="A16" s="187"/>
      <c r="B16" s="184"/>
      <c r="C16" s="184"/>
      <c r="D16" s="188"/>
      <c r="E16" s="186"/>
    </row>
    <row r="17" spans="1:5" s="98" customFormat="1" ht="17.25" customHeight="1" x14ac:dyDescent="0.2">
      <c r="A17" s="101"/>
      <c r="B17" s="184"/>
      <c r="C17" s="184"/>
      <c r="D17" s="188"/>
      <c r="E17" s="186"/>
    </row>
    <row r="18" spans="1:5" s="98" customFormat="1" ht="17.25" customHeight="1" x14ac:dyDescent="0.2">
      <c r="A18" s="101"/>
      <c r="B18" s="184"/>
      <c r="C18" s="184"/>
      <c r="D18" s="188"/>
      <c r="E18" s="186"/>
    </row>
    <row r="19" spans="1:5" s="98" customFormat="1" ht="17.25" customHeight="1" x14ac:dyDescent="0.2">
      <c r="A19" s="101"/>
      <c r="B19" s="184"/>
      <c r="C19" s="184"/>
      <c r="D19" s="188"/>
      <c r="E19" s="186"/>
    </row>
    <row r="20" spans="1:5" s="98" customFormat="1" ht="17.25" customHeight="1" x14ac:dyDescent="0.2">
      <c r="A20" s="101"/>
      <c r="B20" s="184"/>
      <c r="C20" s="184"/>
      <c r="D20" s="188"/>
      <c r="E20" s="186"/>
    </row>
    <row r="21" spans="1:5" s="98" customFormat="1" ht="17.25" customHeight="1" x14ac:dyDescent="0.2">
      <c r="A21" s="101"/>
      <c r="B21" s="184"/>
      <c r="C21" s="184"/>
      <c r="D21" s="188"/>
      <c r="E21" s="186"/>
    </row>
    <row r="22" spans="1:5" s="98" customFormat="1" ht="17.25" customHeight="1" x14ac:dyDescent="0.2">
      <c r="A22" s="101"/>
      <c r="B22" s="184"/>
      <c r="C22" s="184"/>
      <c r="D22" s="188"/>
      <c r="E22" s="186"/>
    </row>
    <row r="23" spans="1:5" s="98" customFormat="1" ht="17.25" customHeight="1" x14ac:dyDescent="0.2">
      <c r="A23" s="187"/>
      <c r="B23" s="184"/>
      <c r="C23" s="184"/>
      <c r="D23" s="188"/>
      <c r="E23" s="186"/>
    </row>
    <row r="24" spans="1:5" s="98" customFormat="1" ht="17.25" customHeight="1" x14ac:dyDescent="0.2">
      <c r="A24" s="187"/>
      <c r="B24" s="184"/>
      <c r="C24" s="184"/>
      <c r="D24" s="188"/>
      <c r="E24" s="186"/>
    </row>
    <row r="25" spans="1:5" s="98" customFormat="1" ht="17.25" customHeight="1" x14ac:dyDescent="0.2">
      <c r="A25" s="101"/>
      <c r="B25" s="184"/>
      <c r="C25" s="184"/>
      <c r="D25" s="188"/>
      <c r="E25" s="186"/>
    </row>
    <row r="26" spans="1:5" s="98" customFormat="1" ht="17.25" customHeight="1" x14ac:dyDescent="0.2">
      <c r="A26" s="101"/>
      <c r="B26" s="184"/>
      <c r="C26" s="184"/>
      <c r="D26" s="188"/>
      <c r="E26" s="186"/>
    </row>
    <row r="27" spans="1:5" s="98" customFormat="1" ht="17.25" customHeight="1" x14ac:dyDescent="0.2">
      <c r="A27" s="101"/>
      <c r="B27" s="184"/>
      <c r="C27" s="184"/>
      <c r="D27" s="188"/>
      <c r="E27" s="186"/>
    </row>
    <row r="28" spans="1:5" s="98" customFormat="1" ht="17.25" customHeight="1" x14ac:dyDescent="0.2">
      <c r="A28" s="101"/>
      <c r="B28" s="184"/>
      <c r="C28" s="184"/>
      <c r="D28" s="188"/>
      <c r="E28" s="186"/>
    </row>
    <row r="29" spans="1:5" s="98" customFormat="1" ht="17.25" customHeight="1" x14ac:dyDescent="0.2">
      <c r="A29" s="101"/>
      <c r="B29" s="184"/>
      <c r="C29" s="184"/>
      <c r="D29" s="188"/>
      <c r="E29" s="186"/>
    </row>
    <row r="30" spans="1:5" s="98" customFormat="1" ht="17.25" customHeight="1" x14ac:dyDescent="0.2">
      <c r="A30" s="101"/>
      <c r="B30" s="184"/>
      <c r="C30" s="184"/>
      <c r="D30" s="188"/>
      <c r="E30" s="186"/>
    </row>
    <row r="31" spans="1:5" s="98" customFormat="1" ht="17.25" customHeight="1" x14ac:dyDescent="0.2">
      <c r="A31" s="187"/>
      <c r="B31" s="184"/>
      <c r="C31" s="184"/>
      <c r="D31" s="188"/>
      <c r="E31" s="186"/>
    </row>
    <row r="32" spans="1:5" s="98" customFormat="1" ht="17.25" customHeight="1" x14ac:dyDescent="0.2">
      <c r="A32" s="187"/>
      <c r="B32" s="184"/>
      <c r="C32" s="184"/>
      <c r="D32" s="188"/>
      <c r="E32" s="186"/>
    </row>
    <row r="33" spans="1:8" ht="19.5" customHeight="1" x14ac:dyDescent="0.2">
      <c r="A33" s="162"/>
      <c r="B33" s="422" t="s">
        <v>366</v>
      </c>
      <c r="C33" s="422"/>
      <c r="D33" s="189">
        <f>SUM(D8:D32)</f>
        <v>0.13</v>
      </c>
      <c r="E33" s="190">
        <f>SUM(E8:E32)</f>
        <v>13792.921999999999</v>
      </c>
    </row>
    <row r="34" spans="1:8" ht="1.5" customHeight="1" x14ac:dyDescent="0.2">
      <c r="A34" s="191"/>
      <c r="B34" s="192"/>
      <c r="C34" s="192"/>
      <c r="D34" s="192"/>
      <c r="E34" s="193"/>
    </row>
    <row r="35" spans="1:8" s="104" customFormat="1" ht="14.25" customHeight="1" x14ac:dyDescent="0.2">
      <c r="A35" s="296" t="s">
        <v>34</v>
      </c>
      <c r="B35" s="296"/>
      <c r="C35" s="296" t="s">
        <v>35</v>
      </c>
      <c r="D35" s="296"/>
      <c r="E35" s="335"/>
      <c r="H35" s="105"/>
    </row>
    <row r="36" spans="1:8" s="104" customFormat="1" ht="21" customHeight="1" x14ac:dyDescent="0.2">
      <c r="A36" s="324"/>
      <c r="B36" s="324"/>
      <c r="C36" s="324"/>
      <c r="D36" s="324"/>
      <c r="E36" s="325"/>
      <c r="H36" s="105"/>
    </row>
    <row r="37" spans="1:8" s="104" customFormat="1" ht="15" customHeight="1" x14ac:dyDescent="0.2">
      <c r="A37" s="396" t="s">
        <v>36</v>
      </c>
      <c r="B37" s="396"/>
      <c r="C37" s="396"/>
      <c r="D37" s="397" t="s">
        <v>37</v>
      </c>
      <c r="E37" s="398"/>
      <c r="H37" s="105"/>
    </row>
    <row r="38" spans="1:8" ht="21" customHeight="1" x14ac:dyDescent="0.2">
      <c r="A38" s="374"/>
      <c r="B38" s="374"/>
      <c r="C38" s="374"/>
      <c r="D38" s="374"/>
      <c r="E38" s="352"/>
    </row>
    <row r="39" spans="1:8" ht="20.25" customHeight="1" x14ac:dyDescent="0.2">
      <c r="A39" s="375" t="s">
        <v>38</v>
      </c>
      <c r="B39" s="375"/>
      <c r="C39" s="375"/>
      <c r="D39" s="375"/>
      <c r="E39" s="376"/>
    </row>
    <row r="40" spans="1:8" ht="27" customHeight="1" x14ac:dyDescent="0.2">
      <c r="A40" s="369" t="s">
        <v>367</v>
      </c>
      <c r="B40" s="369"/>
      <c r="C40" s="369"/>
      <c r="D40" s="369"/>
      <c r="E40" s="370"/>
    </row>
    <row r="41" spans="1:8" ht="15" customHeight="1" x14ac:dyDescent="0.2">
      <c r="A41" s="400"/>
      <c r="B41" s="400"/>
      <c r="C41" s="400"/>
      <c r="D41" s="400"/>
      <c r="E41" s="400"/>
    </row>
  </sheetData>
  <mergeCells count="22">
    <mergeCell ref="A39:E39"/>
    <mergeCell ref="A40:E40"/>
    <mergeCell ref="A41:E41"/>
    <mergeCell ref="A36:B36"/>
    <mergeCell ref="C36:E36"/>
    <mergeCell ref="A37:C37"/>
    <mergeCell ref="D37:E37"/>
    <mergeCell ref="A38:C38"/>
    <mergeCell ref="D38:E38"/>
    <mergeCell ref="B8:C8"/>
    <mergeCell ref="B9:C9"/>
    <mergeCell ref="B10:C10"/>
    <mergeCell ref="B33:C33"/>
    <mergeCell ref="A35:B35"/>
    <mergeCell ref="C35:E35"/>
    <mergeCell ref="A1:D2"/>
    <mergeCell ref="A3:D3"/>
    <mergeCell ref="A4:D4"/>
    <mergeCell ref="B5:E5"/>
    <mergeCell ref="A6:A7"/>
    <mergeCell ref="B6:C7"/>
    <mergeCell ref="D6:E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5" firstPageNumber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topLeftCell="A22" zoomScale="124" zoomScaleNormal="124" workbookViewId="0">
      <selection activeCell="F11" sqref="F11"/>
    </sheetView>
  </sheetViews>
  <sheetFormatPr defaultRowHeight="12.75" x14ac:dyDescent="0.2"/>
  <cols>
    <col min="1" max="1" width="7.85546875" style="71"/>
    <col min="2" max="2" width="11.7109375" style="71"/>
    <col min="3" max="3" width="9" style="71"/>
    <col min="4" max="4" width="7.85546875" style="71"/>
    <col min="5" max="5" width="2.7109375" style="71"/>
    <col min="6" max="6" width="15.28515625" style="71"/>
    <col min="7" max="8" width="16.7109375" style="71"/>
    <col min="9" max="257" width="11.42578125" style="71"/>
  </cols>
  <sheetData>
    <row r="1" spans="1:9" ht="13.5" customHeight="1" x14ac:dyDescent="0.2">
      <c r="A1" s="291" t="s">
        <v>368</v>
      </c>
      <c r="B1" s="291"/>
      <c r="C1" s="291"/>
      <c r="D1" s="291"/>
      <c r="E1" s="291"/>
      <c r="F1" s="291"/>
      <c r="G1" s="291"/>
      <c r="H1" s="171" t="s">
        <v>1</v>
      </c>
    </row>
    <row r="2" spans="1:9" ht="21" customHeight="1" x14ac:dyDescent="0.2">
      <c r="A2" s="291"/>
      <c r="B2" s="291"/>
      <c r="C2" s="291"/>
      <c r="D2" s="291"/>
      <c r="E2" s="291"/>
      <c r="F2" s="291"/>
      <c r="G2" s="291"/>
      <c r="H2" s="54" t="s">
        <v>369</v>
      </c>
    </row>
    <row r="3" spans="1:9" s="74" customFormat="1" ht="15" customHeight="1" x14ac:dyDescent="0.2">
      <c r="A3" s="296" t="s">
        <v>3</v>
      </c>
      <c r="B3" s="296"/>
      <c r="C3" s="296"/>
      <c r="D3" s="296"/>
      <c r="E3" s="296"/>
      <c r="F3" s="296"/>
      <c r="G3" s="296"/>
      <c r="H3" s="73" t="s">
        <v>4</v>
      </c>
    </row>
    <row r="4" spans="1:9" s="111" customFormat="1" ht="21" customHeight="1" x14ac:dyDescent="0.2">
      <c r="A4" s="297"/>
      <c r="B4" s="297"/>
      <c r="C4" s="297"/>
      <c r="D4" s="297"/>
      <c r="E4" s="297"/>
      <c r="F4" s="297"/>
      <c r="G4" s="297"/>
      <c r="H4" s="75"/>
    </row>
    <row r="5" spans="1:9" s="78" customFormat="1" ht="24.75" customHeight="1" x14ac:dyDescent="0.2">
      <c r="A5" s="14" t="s">
        <v>5</v>
      </c>
      <c r="B5" s="362" t="s">
        <v>42</v>
      </c>
      <c r="C5" s="362"/>
      <c r="D5" s="362"/>
      <c r="E5" s="362"/>
      <c r="F5" s="362"/>
      <c r="G5" s="362"/>
      <c r="H5" s="363"/>
    </row>
    <row r="6" spans="1:9" ht="19.5" customHeight="1" x14ac:dyDescent="0.2">
      <c r="A6" s="385" t="s">
        <v>370</v>
      </c>
      <c r="B6" s="385"/>
      <c r="C6" s="385"/>
      <c r="D6" s="385"/>
      <c r="E6" s="385"/>
      <c r="F6" s="386" t="s">
        <v>361</v>
      </c>
      <c r="G6" s="386"/>
      <c r="H6" s="386"/>
    </row>
    <row r="7" spans="1:9" ht="19.5" customHeight="1" x14ac:dyDescent="0.2">
      <c r="A7" s="385"/>
      <c r="B7" s="385"/>
      <c r="C7" s="385"/>
      <c r="D7" s="385"/>
      <c r="E7" s="385"/>
      <c r="F7" s="80" t="s">
        <v>371</v>
      </c>
      <c r="G7" s="80" t="s">
        <v>372</v>
      </c>
      <c r="H7" s="194" t="s">
        <v>363</v>
      </c>
    </row>
    <row r="8" spans="1:9" s="98" customFormat="1" ht="19.5" customHeight="1" x14ac:dyDescent="0.2">
      <c r="A8" s="423"/>
      <c r="B8" s="423"/>
      <c r="C8" s="423"/>
      <c r="D8" s="423"/>
      <c r="E8" s="423"/>
      <c r="F8" s="139"/>
      <c r="G8" s="139"/>
      <c r="H8" s="139"/>
    </row>
    <row r="9" spans="1:9" s="98" customFormat="1" ht="19.5" customHeight="1" x14ac:dyDescent="0.2">
      <c r="A9" s="424" t="s">
        <v>373</v>
      </c>
      <c r="B9" s="424"/>
      <c r="C9" s="424"/>
      <c r="D9" s="424"/>
      <c r="E9" s="424"/>
      <c r="F9" s="195">
        <v>5</v>
      </c>
      <c r="G9" s="196">
        <f>(1/(1-$F$27/100))*F9</f>
        <v>5.8309037900874632</v>
      </c>
      <c r="H9" s="197">
        <f>F9/($F$9+$F$10+$F$11)*$H$27</f>
        <v>16192.873684210526</v>
      </c>
    </row>
    <row r="10" spans="1:9" s="98" customFormat="1" ht="19.5" customHeight="1" x14ac:dyDescent="0.2">
      <c r="A10" s="425" t="s">
        <v>374</v>
      </c>
      <c r="B10" s="425"/>
      <c r="C10" s="425"/>
      <c r="D10" s="425"/>
      <c r="E10" s="425"/>
      <c r="F10" s="195">
        <v>1.65</v>
      </c>
      <c r="G10" s="196">
        <f>(1/(1-$F$27/100))*F10</f>
        <v>1.9241982507288626</v>
      </c>
      <c r="H10" s="197">
        <f>F10/($F$9+$F$10+$F$11)*$H$27</f>
        <v>5343.6483157894736</v>
      </c>
    </row>
    <row r="11" spans="1:9" s="98" customFormat="1" ht="19.5" customHeight="1" x14ac:dyDescent="0.2">
      <c r="A11" s="425" t="s">
        <v>375</v>
      </c>
      <c r="B11" s="425"/>
      <c r="C11" s="425"/>
      <c r="D11" s="425"/>
      <c r="E11" s="425"/>
      <c r="F11" s="195">
        <v>7.6</v>
      </c>
      <c r="G11" s="196">
        <f>(1/(1-$F$27/100))*F11</f>
        <v>8.8629737609329435</v>
      </c>
      <c r="H11" s="197">
        <f>F11/($F$9+$F$10+$F$11)*$H$27</f>
        <v>24613.168000000001</v>
      </c>
      <c r="I11" s="147"/>
    </row>
    <row r="12" spans="1:9" s="98" customFormat="1" ht="19.5" customHeight="1" x14ac:dyDescent="0.2">
      <c r="A12" s="426"/>
      <c r="B12" s="426"/>
      <c r="C12" s="426"/>
      <c r="D12" s="426"/>
      <c r="E12" s="426"/>
      <c r="F12" s="255"/>
      <c r="G12" s="255"/>
      <c r="H12" s="139"/>
    </row>
    <row r="13" spans="1:9" s="98" customFormat="1" ht="19.5" customHeight="1" x14ac:dyDescent="0.2">
      <c r="A13" s="423"/>
      <c r="B13" s="423"/>
      <c r="C13" s="423"/>
      <c r="D13" s="423"/>
      <c r="E13" s="423"/>
      <c r="F13" s="198"/>
      <c r="G13" s="198"/>
      <c r="H13" s="139"/>
    </row>
    <row r="14" spans="1:9" s="98" customFormat="1" ht="19.5" customHeight="1" x14ac:dyDescent="0.2">
      <c r="A14" s="427"/>
      <c r="B14" s="427"/>
      <c r="C14" s="427"/>
      <c r="D14" s="427"/>
      <c r="E14" s="427"/>
      <c r="F14" s="198"/>
      <c r="G14" s="198"/>
      <c r="H14" s="139"/>
    </row>
    <row r="15" spans="1:9" s="98" customFormat="1" ht="19.5" customHeight="1" x14ac:dyDescent="0.2">
      <c r="A15" s="427"/>
      <c r="B15" s="427"/>
      <c r="C15" s="427"/>
      <c r="D15" s="427"/>
      <c r="E15" s="427"/>
      <c r="F15" s="198"/>
      <c r="G15" s="198"/>
      <c r="H15" s="139"/>
    </row>
    <row r="16" spans="1:9" s="98" customFormat="1" ht="19.5" customHeight="1" x14ac:dyDescent="0.2">
      <c r="A16" s="427"/>
      <c r="B16" s="427"/>
      <c r="C16" s="427"/>
      <c r="D16" s="427"/>
      <c r="E16" s="427"/>
      <c r="F16" s="198"/>
      <c r="G16" s="198"/>
      <c r="H16" s="139"/>
    </row>
    <row r="17" spans="1:11" s="98" customFormat="1" ht="19.5" customHeight="1" x14ac:dyDescent="0.2">
      <c r="A17" s="427"/>
      <c r="B17" s="427"/>
      <c r="C17" s="427"/>
      <c r="D17" s="427"/>
      <c r="E17" s="427"/>
      <c r="F17" s="198"/>
      <c r="G17" s="198"/>
      <c r="H17" s="139"/>
    </row>
    <row r="18" spans="1:11" s="98" customFormat="1" ht="19.5" customHeight="1" x14ac:dyDescent="0.2">
      <c r="A18" s="423"/>
      <c r="B18" s="423"/>
      <c r="C18" s="423"/>
      <c r="D18" s="423"/>
      <c r="E18" s="423"/>
      <c r="F18" s="102"/>
      <c r="G18" s="102"/>
      <c r="H18" s="139"/>
    </row>
    <row r="19" spans="1:11" s="98" customFormat="1" ht="19.5" customHeight="1" x14ac:dyDescent="0.2">
      <c r="A19" s="427"/>
      <c r="B19" s="427"/>
      <c r="C19" s="427"/>
      <c r="D19" s="427"/>
      <c r="E19" s="427"/>
      <c r="F19" s="102"/>
      <c r="G19" s="102"/>
      <c r="H19" s="139"/>
    </row>
    <row r="20" spans="1:11" s="98" customFormat="1" ht="19.5" customHeight="1" x14ac:dyDescent="0.2">
      <c r="A20" s="427"/>
      <c r="B20" s="427"/>
      <c r="C20" s="427"/>
      <c r="D20" s="427"/>
      <c r="E20" s="427"/>
      <c r="F20" s="102"/>
      <c r="G20" s="102"/>
      <c r="H20" s="139"/>
    </row>
    <row r="21" spans="1:11" s="98" customFormat="1" ht="19.5" customHeight="1" x14ac:dyDescent="0.2">
      <c r="A21" s="423"/>
      <c r="B21" s="423"/>
      <c r="C21" s="423"/>
      <c r="D21" s="423"/>
      <c r="E21" s="423"/>
      <c r="F21" s="139"/>
      <c r="G21" s="139"/>
      <c r="H21" s="139"/>
    </row>
    <row r="22" spans="1:11" s="98" customFormat="1" ht="19.5" customHeight="1" x14ac:dyDescent="0.2">
      <c r="A22" s="423"/>
      <c r="B22" s="423"/>
      <c r="C22" s="423"/>
      <c r="D22" s="423"/>
      <c r="E22" s="423"/>
      <c r="F22" s="139"/>
      <c r="G22" s="139"/>
      <c r="H22" s="139"/>
    </row>
    <row r="23" spans="1:11" s="98" customFormat="1" ht="19.5" customHeight="1" x14ac:dyDescent="0.2">
      <c r="A23" s="427"/>
      <c r="B23" s="427"/>
      <c r="C23" s="427"/>
      <c r="D23" s="427"/>
      <c r="E23" s="427"/>
      <c r="F23" s="139"/>
      <c r="G23" s="139"/>
      <c r="H23" s="139"/>
      <c r="I23" s="199"/>
    </row>
    <row r="24" spans="1:11" s="98" customFormat="1" ht="19.5" customHeight="1" x14ac:dyDescent="0.2">
      <c r="A24" s="423"/>
      <c r="B24" s="423"/>
      <c r="C24" s="423"/>
      <c r="D24" s="423"/>
      <c r="E24" s="423"/>
      <c r="F24" s="139"/>
      <c r="G24" s="139"/>
      <c r="H24" s="139"/>
    </row>
    <row r="25" spans="1:11" s="98" customFormat="1" ht="19.5" customHeight="1" x14ac:dyDescent="0.2">
      <c r="A25" s="427"/>
      <c r="B25" s="427"/>
      <c r="C25" s="427"/>
      <c r="D25" s="427"/>
      <c r="E25" s="427"/>
      <c r="F25" s="139"/>
      <c r="G25" s="139"/>
      <c r="H25" s="139"/>
    </row>
    <row r="26" spans="1:11" s="98" customFormat="1" ht="19.5" customHeight="1" x14ac:dyDescent="0.2">
      <c r="A26" s="423"/>
      <c r="B26" s="423"/>
      <c r="C26" s="423"/>
      <c r="D26" s="423"/>
      <c r="E26" s="423"/>
      <c r="F26" s="139"/>
      <c r="G26" s="139"/>
      <c r="H26" s="139"/>
    </row>
    <row r="27" spans="1:11" ht="19.5" customHeight="1" x14ac:dyDescent="0.2">
      <c r="A27" s="413" t="s">
        <v>376</v>
      </c>
      <c r="B27" s="413"/>
      <c r="C27" s="413"/>
      <c r="D27" s="413"/>
      <c r="E27" s="413"/>
      <c r="F27" s="200">
        <f>ROUND(F9+F10+F11,2)</f>
        <v>14.25</v>
      </c>
      <c r="G27" s="200">
        <f>ROUND(G9+G10+G11,2)</f>
        <v>16.62</v>
      </c>
      <c r="H27" s="201">
        <f>PFP!N28</f>
        <v>46149.69</v>
      </c>
    </row>
    <row r="28" spans="1:11" s="74" customFormat="1" ht="13.5" customHeight="1" x14ac:dyDescent="0.2">
      <c r="A28" s="296" t="s">
        <v>34</v>
      </c>
      <c r="B28" s="296"/>
      <c r="C28" s="296"/>
      <c r="D28" s="296"/>
      <c r="E28" s="296"/>
      <c r="F28" s="296"/>
      <c r="G28" s="296" t="s">
        <v>35</v>
      </c>
      <c r="H28" s="335"/>
    </row>
    <row r="29" spans="1:11" s="76" customFormat="1" ht="21" customHeight="1" x14ac:dyDescent="0.2">
      <c r="A29" s="324"/>
      <c r="B29" s="324"/>
      <c r="C29" s="324"/>
      <c r="D29" s="324"/>
      <c r="E29" s="324"/>
      <c r="F29" s="324"/>
      <c r="G29" s="324"/>
      <c r="H29" s="325"/>
    </row>
    <row r="30" spans="1:11" s="74" customFormat="1" ht="13.5" customHeight="1" x14ac:dyDescent="0.2">
      <c r="A30" s="396" t="s">
        <v>36</v>
      </c>
      <c r="B30" s="396"/>
      <c r="C30" s="396"/>
      <c r="D30" s="396"/>
      <c r="E30" s="396"/>
      <c r="F30" s="396"/>
      <c r="G30" s="396"/>
      <c r="H30" s="69" t="s">
        <v>37</v>
      </c>
      <c r="K30" s="96"/>
    </row>
    <row r="31" spans="1:11" s="76" customFormat="1" ht="21" customHeight="1" x14ac:dyDescent="0.2">
      <c r="A31" s="374"/>
      <c r="B31" s="374"/>
      <c r="C31" s="374"/>
      <c r="D31" s="374"/>
      <c r="E31" s="374"/>
      <c r="F31" s="374"/>
      <c r="G31" s="374"/>
      <c r="H31" s="44"/>
    </row>
    <row r="32" spans="1:11" ht="20.25" customHeight="1" x14ac:dyDescent="0.2">
      <c r="A32" s="430" t="s">
        <v>38</v>
      </c>
      <c r="B32" s="430"/>
      <c r="C32" s="430"/>
      <c r="D32" s="430"/>
      <c r="E32" s="430"/>
      <c r="F32" s="430"/>
      <c r="G32" s="430"/>
      <c r="H32" s="431"/>
    </row>
    <row r="33" spans="1:8" ht="17.25" customHeight="1" x14ac:dyDescent="0.2">
      <c r="A33" s="432" t="s">
        <v>377</v>
      </c>
      <c r="B33" s="432"/>
      <c r="C33" s="432"/>
      <c r="D33" s="432"/>
      <c r="E33" s="432"/>
      <c r="F33" s="432"/>
      <c r="G33" s="432"/>
      <c r="H33" s="433"/>
    </row>
    <row r="34" spans="1:8" ht="28.5" customHeight="1" x14ac:dyDescent="0.2">
      <c r="A34" s="434" t="s">
        <v>378</v>
      </c>
      <c r="B34" s="434"/>
      <c r="C34" s="434"/>
      <c r="D34" s="434"/>
      <c r="E34" s="434"/>
      <c r="F34" s="434"/>
      <c r="G34" s="434"/>
      <c r="H34" s="435"/>
    </row>
    <row r="35" spans="1:8" ht="25.5" customHeight="1" x14ac:dyDescent="0.2">
      <c r="A35" s="434" t="s">
        <v>379</v>
      </c>
      <c r="B35" s="434"/>
      <c r="C35" s="434"/>
      <c r="D35" s="434"/>
      <c r="E35" s="434"/>
      <c r="F35" s="434"/>
      <c r="G35" s="434"/>
      <c r="H35" s="435"/>
    </row>
    <row r="36" spans="1:8" ht="17.25" customHeight="1" x14ac:dyDescent="0.2">
      <c r="A36" s="428" t="s">
        <v>380</v>
      </c>
      <c r="B36" s="428"/>
      <c r="C36" s="428"/>
      <c r="D36" s="428"/>
      <c r="E36" s="428"/>
      <c r="F36" s="428"/>
      <c r="G36" s="428"/>
      <c r="H36" s="202"/>
    </row>
    <row r="37" spans="1:8" ht="17.25" customHeight="1" x14ac:dyDescent="0.2">
      <c r="A37" s="428" t="str">
        <f>CONCATENATE("     DF' = { [ 1 / ( 1 - ",F27," ) ] - 1 } x 100")</f>
        <v xml:space="preserve">     DF' = { [ 1 / ( 1 - 14,25 ) ] - 1 } x 100</v>
      </c>
      <c r="B37" s="428"/>
      <c r="C37" s="428"/>
      <c r="D37" s="428"/>
      <c r="E37" s="428"/>
      <c r="F37" s="428"/>
      <c r="G37" s="428"/>
      <c r="H37" s="202"/>
    </row>
    <row r="38" spans="1:8" ht="17.25" customHeight="1" x14ac:dyDescent="0.2">
      <c r="A38" s="429" t="str">
        <f>CONCATENATE("     DF' = ",ROUND(G27/100,4),"  ou  ",ROUND(G27,2),"%.  APLICAR O % ENCONTRADO NA LINHA ""I"" DO FPRO PARA CALCULAR AS DESPESAS FISCAIS")</f>
        <v xml:space="preserve">     DF' = 0,1662  ou  16,62%.  APLICAR O % ENCONTRADO NA LINHA "I" DO FPRO PARA CALCULAR AS DESPESAS FISCAIS</v>
      </c>
      <c r="B38" s="429"/>
      <c r="C38" s="429"/>
      <c r="D38" s="429"/>
      <c r="E38" s="429"/>
      <c r="F38" s="429"/>
      <c r="G38" s="429"/>
      <c r="H38" s="429"/>
    </row>
    <row r="39" spans="1:8" ht="17.25" customHeight="1" x14ac:dyDescent="0.2">
      <c r="A39" s="203" t="s">
        <v>381</v>
      </c>
      <c r="B39" s="204"/>
      <c r="C39" s="204"/>
      <c r="D39" s="204"/>
      <c r="E39" s="204"/>
      <c r="F39" s="204"/>
      <c r="G39" s="204"/>
      <c r="H39" s="205"/>
    </row>
  </sheetData>
  <mergeCells count="39">
    <mergeCell ref="A36:G36"/>
    <mergeCell ref="A37:G37"/>
    <mergeCell ref="A38:H38"/>
    <mergeCell ref="A31:G31"/>
    <mergeCell ref="A32:H32"/>
    <mergeCell ref="A33:H33"/>
    <mergeCell ref="A34:H34"/>
    <mergeCell ref="A35:H35"/>
    <mergeCell ref="A28:F28"/>
    <mergeCell ref="G28:H28"/>
    <mergeCell ref="A29:F29"/>
    <mergeCell ref="G29:H29"/>
    <mergeCell ref="A30:G30"/>
    <mergeCell ref="A23:E23"/>
    <mergeCell ref="A24:E24"/>
    <mergeCell ref="A25:E25"/>
    <mergeCell ref="A26:E26"/>
    <mergeCell ref="A27:E27"/>
    <mergeCell ref="A18:E18"/>
    <mergeCell ref="A19:E19"/>
    <mergeCell ref="A20:E20"/>
    <mergeCell ref="A21:E21"/>
    <mergeCell ref="A22:E22"/>
    <mergeCell ref="A13:E13"/>
    <mergeCell ref="A14:E14"/>
    <mergeCell ref="A15:E15"/>
    <mergeCell ref="A16:E16"/>
    <mergeCell ref="A17:E17"/>
    <mergeCell ref="A8:E8"/>
    <mergeCell ref="A9:E9"/>
    <mergeCell ref="A10:E10"/>
    <mergeCell ref="A11:E11"/>
    <mergeCell ref="A12:E12"/>
    <mergeCell ref="A1:G2"/>
    <mergeCell ref="A3:G3"/>
    <mergeCell ref="A4:G4"/>
    <mergeCell ref="B5:H5"/>
    <mergeCell ref="A6:E7"/>
    <mergeCell ref="F6:H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firstPageNumber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6"/>
  <sheetViews>
    <sheetView zoomScale="124" zoomScaleNormal="124" workbookViewId="0">
      <selection activeCell="A45" sqref="A45:L45"/>
    </sheetView>
  </sheetViews>
  <sheetFormatPr defaultRowHeight="12.75" x14ac:dyDescent="0.2"/>
  <cols>
    <col min="1" max="1" width="9.7109375" style="71" customWidth="1"/>
    <col min="2" max="2" width="15.85546875" style="71"/>
    <col min="3" max="3" width="20.85546875" style="71"/>
    <col min="4" max="4" width="11.85546875" style="71" customWidth="1"/>
    <col min="5" max="5" width="14.28515625" style="71" customWidth="1"/>
    <col min="6" max="6" width="13.5703125" style="71" customWidth="1"/>
    <col min="7" max="7" width="13.85546875" style="71" customWidth="1"/>
    <col min="8" max="257" width="11.42578125" style="71"/>
  </cols>
  <sheetData>
    <row r="1" spans="1:7" ht="11.25" customHeight="1" x14ac:dyDescent="0.2">
      <c r="A1" s="291" t="s">
        <v>382</v>
      </c>
      <c r="B1" s="291"/>
      <c r="C1" s="291"/>
      <c r="D1" s="291"/>
      <c r="E1" s="291"/>
      <c r="F1" s="291"/>
      <c r="G1" s="171" t="s">
        <v>1</v>
      </c>
    </row>
    <row r="2" spans="1:7" ht="19.5" customHeight="1" x14ac:dyDescent="0.2">
      <c r="A2" s="291"/>
      <c r="B2" s="291"/>
      <c r="C2" s="291"/>
      <c r="D2" s="291"/>
      <c r="E2" s="291"/>
      <c r="F2" s="291"/>
      <c r="G2" s="54" t="s">
        <v>383</v>
      </c>
    </row>
    <row r="3" spans="1:7" s="74" customFormat="1" ht="13.5" customHeight="1" x14ac:dyDescent="0.2">
      <c r="A3" s="296" t="s">
        <v>3</v>
      </c>
      <c r="B3" s="296"/>
      <c r="C3" s="296"/>
      <c r="D3" s="296"/>
      <c r="E3" s="296"/>
      <c r="F3" s="296"/>
      <c r="G3" s="39" t="s">
        <v>4</v>
      </c>
    </row>
    <row r="4" spans="1:7" s="104" customFormat="1" ht="22.5" customHeight="1" x14ac:dyDescent="0.2">
      <c r="A4" s="297"/>
      <c r="B4" s="297"/>
      <c r="C4" s="297"/>
      <c r="D4" s="297"/>
      <c r="E4" s="297"/>
      <c r="F4" s="297"/>
      <c r="G4" s="75"/>
    </row>
    <row r="5" spans="1:7" s="78" customFormat="1" ht="30" customHeight="1" x14ac:dyDescent="0.2">
      <c r="A5" s="14" t="s">
        <v>5</v>
      </c>
      <c r="B5" s="362" t="s">
        <v>42</v>
      </c>
      <c r="C5" s="362"/>
      <c r="D5" s="362"/>
      <c r="E5" s="362"/>
      <c r="F5" s="362"/>
      <c r="G5" s="363"/>
    </row>
    <row r="6" spans="1:7" ht="16.5" customHeight="1" x14ac:dyDescent="0.2">
      <c r="A6" s="206" t="s">
        <v>154</v>
      </c>
      <c r="B6" s="207"/>
      <c r="C6" s="207"/>
      <c r="D6" s="207"/>
      <c r="E6" s="436" t="s">
        <v>361</v>
      </c>
      <c r="F6" s="436"/>
      <c r="G6" s="382"/>
    </row>
    <row r="7" spans="1:7" ht="16.5" customHeight="1" x14ac:dyDescent="0.2">
      <c r="A7" s="208"/>
      <c r="B7" s="209"/>
      <c r="C7" s="209"/>
      <c r="D7" s="209"/>
      <c r="E7" s="80" t="s">
        <v>384</v>
      </c>
      <c r="F7" s="80" t="s">
        <v>385</v>
      </c>
      <c r="G7" s="80" t="s">
        <v>363</v>
      </c>
    </row>
    <row r="8" spans="1:7" ht="15" customHeight="1" x14ac:dyDescent="0.2">
      <c r="A8" s="80" t="s">
        <v>138</v>
      </c>
      <c r="B8" s="210" t="s">
        <v>386</v>
      </c>
      <c r="C8" s="211"/>
      <c r="D8" s="211"/>
      <c r="E8" s="212"/>
      <c r="F8" s="80"/>
      <c r="G8" s="81"/>
    </row>
    <row r="9" spans="1:7" ht="15" customHeight="1" x14ac:dyDescent="0.2">
      <c r="A9" s="141" t="s">
        <v>108</v>
      </c>
      <c r="B9" s="144" t="s">
        <v>387</v>
      </c>
      <c r="C9" s="145"/>
      <c r="D9" s="145"/>
      <c r="E9" s="213">
        <v>0.2</v>
      </c>
      <c r="F9" s="213">
        <v>0.2</v>
      </c>
      <c r="G9" s="214">
        <f>F9*'FPRO_I Salários Equipe Técnica'!K$34</f>
        <v>19231.168000000001</v>
      </c>
    </row>
    <row r="10" spans="1:7" ht="15" customHeight="1" x14ac:dyDescent="0.2">
      <c r="A10" s="141" t="s">
        <v>110</v>
      </c>
      <c r="B10" s="144" t="s">
        <v>388</v>
      </c>
      <c r="C10" s="145"/>
      <c r="D10" s="145"/>
      <c r="E10" s="215">
        <v>1.4999999999999999E-2</v>
      </c>
      <c r="F10" s="215">
        <v>1.4999999999999999E-2</v>
      </c>
      <c r="G10" s="214">
        <f>F10*'FPRO_I Salários Equipe Técnica'!K$34</f>
        <v>1442.3375999999998</v>
      </c>
    </row>
    <row r="11" spans="1:7" ht="15" customHeight="1" x14ac:dyDescent="0.2">
      <c r="A11" s="141" t="s">
        <v>112</v>
      </c>
      <c r="B11" s="144" t="s">
        <v>389</v>
      </c>
      <c r="C11" s="145"/>
      <c r="D11" s="145"/>
      <c r="E11" s="213">
        <v>0.01</v>
      </c>
      <c r="F11" s="213">
        <v>0.01</v>
      </c>
      <c r="G11" s="214">
        <f>F11*'FPRO_I Salários Equipe Técnica'!K$34</f>
        <v>961.55840000000001</v>
      </c>
    </row>
    <row r="12" spans="1:7" ht="15" customHeight="1" x14ac:dyDescent="0.2">
      <c r="A12" s="141" t="s">
        <v>115</v>
      </c>
      <c r="B12" s="144" t="s">
        <v>390</v>
      </c>
      <c r="C12" s="145"/>
      <c r="D12" s="145"/>
      <c r="E12" s="213">
        <v>2E-3</v>
      </c>
      <c r="F12" s="213">
        <v>2E-3</v>
      </c>
      <c r="G12" s="214">
        <f>F12*'FPRO_I Salários Equipe Técnica'!K$34</f>
        <v>192.31168</v>
      </c>
    </row>
    <row r="13" spans="1:7" ht="15" customHeight="1" x14ac:dyDescent="0.2">
      <c r="A13" s="141" t="s">
        <v>391</v>
      </c>
      <c r="B13" s="144" t="s">
        <v>392</v>
      </c>
      <c r="C13" s="145"/>
      <c r="D13" s="145"/>
      <c r="E13" s="213">
        <v>6.0000000000000001E-3</v>
      </c>
      <c r="F13" s="213">
        <v>6.0000000000000001E-3</v>
      </c>
      <c r="G13" s="214">
        <f>F13*'FPRO_I Salários Equipe Técnica'!K$34</f>
        <v>576.93503999999996</v>
      </c>
    </row>
    <row r="14" spans="1:7" ht="15" customHeight="1" x14ac:dyDescent="0.2">
      <c r="A14" s="141" t="s">
        <v>393</v>
      </c>
      <c r="B14" s="144" t="s">
        <v>394</v>
      </c>
      <c r="C14" s="145"/>
      <c r="D14" s="145"/>
      <c r="E14" s="213">
        <v>2.5000000000000001E-2</v>
      </c>
      <c r="F14" s="213">
        <v>2.5000000000000001E-2</v>
      </c>
      <c r="G14" s="214">
        <f>F14*'FPRO_I Salários Equipe Técnica'!K$34</f>
        <v>2403.8960000000002</v>
      </c>
    </row>
    <row r="15" spans="1:7" ht="15" customHeight="1" x14ac:dyDescent="0.2">
      <c r="A15" s="141" t="s">
        <v>395</v>
      </c>
      <c r="B15" s="144" t="s">
        <v>396</v>
      </c>
      <c r="C15" s="145"/>
      <c r="D15" s="145"/>
      <c r="E15" s="213">
        <v>0.03</v>
      </c>
      <c r="F15" s="213">
        <v>0.03</v>
      </c>
      <c r="G15" s="214">
        <f>F15*'FPRO_I Salários Equipe Técnica'!K$34</f>
        <v>2884.6751999999997</v>
      </c>
    </row>
    <row r="16" spans="1:7" ht="15" customHeight="1" x14ac:dyDescent="0.2">
      <c r="A16" s="141" t="s">
        <v>397</v>
      </c>
      <c r="B16" s="144" t="s">
        <v>398</v>
      </c>
      <c r="C16" s="145"/>
      <c r="D16" s="145"/>
      <c r="E16" s="213">
        <v>0.08</v>
      </c>
      <c r="F16" s="213">
        <v>0.08</v>
      </c>
      <c r="G16" s="214">
        <f>F16*'FPRO_I Salários Equipe Técnica'!K$34</f>
        <v>7692.4672</v>
      </c>
    </row>
    <row r="17" spans="1:257" ht="15" customHeight="1" x14ac:dyDescent="0.2">
      <c r="A17" s="141" t="s">
        <v>399</v>
      </c>
      <c r="B17" s="144" t="s">
        <v>400</v>
      </c>
      <c r="C17" s="145"/>
      <c r="D17" s="145"/>
      <c r="E17" s="213">
        <v>0</v>
      </c>
      <c r="F17" s="213">
        <v>0</v>
      </c>
      <c r="G17" s="214">
        <f>F17*'FPRO_I Salários Equipe Técnica'!K$34</f>
        <v>0</v>
      </c>
    </row>
    <row r="18" spans="1:257" ht="15" customHeight="1" x14ac:dyDescent="0.2">
      <c r="A18" s="437" t="s">
        <v>401</v>
      </c>
      <c r="B18" s="437"/>
      <c r="C18" s="437"/>
      <c r="D18" s="437"/>
      <c r="E18" s="216">
        <f>SUM(E9:E17)</f>
        <v>0.36800000000000005</v>
      </c>
      <c r="F18" s="216">
        <f>SUM(F9:F17)</f>
        <v>0.36800000000000005</v>
      </c>
      <c r="G18" s="201">
        <f>SUM(G9:G17)</f>
        <v>35385.349119999999</v>
      </c>
    </row>
    <row r="19" spans="1:257" ht="11.25" customHeight="1" x14ac:dyDescent="0.2">
      <c r="A19" s="221"/>
      <c r="B19" s="222"/>
      <c r="C19" s="222"/>
      <c r="D19" s="222"/>
      <c r="E19" s="222"/>
      <c r="F19" s="223"/>
      <c r="G19" s="224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6"/>
      <c r="EJ19" s="106"/>
      <c r="EK19" s="106"/>
      <c r="EL19" s="106"/>
      <c r="EM19" s="106"/>
      <c r="EN19" s="106"/>
      <c r="EO19" s="106"/>
      <c r="EP19" s="106"/>
      <c r="EQ19" s="106"/>
      <c r="ER19" s="106"/>
      <c r="ES19" s="106"/>
      <c r="ET19" s="106"/>
      <c r="EU19" s="106"/>
      <c r="EV19" s="106"/>
      <c r="EW19" s="106"/>
      <c r="EX19" s="106"/>
      <c r="EY19" s="106"/>
      <c r="EZ19" s="106"/>
      <c r="FA19" s="106"/>
      <c r="FB19" s="106"/>
      <c r="FC19" s="106"/>
      <c r="FD19" s="106"/>
      <c r="FE19" s="106"/>
      <c r="FF19" s="106"/>
      <c r="FG19" s="106"/>
      <c r="FH19" s="106"/>
      <c r="FI19" s="106"/>
      <c r="FJ19" s="106"/>
      <c r="FK19" s="106"/>
      <c r="FL19" s="106"/>
      <c r="FM19" s="106"/>
      <c r="FN19" s="106"/>
      <c r="FO19" s="106"/>
      <c r="FP19" s="106"/>
      <c r="FQ19" s="106"/>
      <c r="FR19" s="106"/>
      <c r="FS19" s="106"/>
      <c r="FT19" s="106"/>
      <c r="FU19" s="106"/>
      <c r="FV19" s="106"/>
      <c r="FW19" s="106"/>
      <c r="FX19" s="106"/>
      <c r="FY19" s="106"/>
      <c r="FZ19" s="106"/>
      <c r="GA19" s="106"/>
      <c r="GB19" s="106"/>
      <c r="GC19" s="106"/>
      <c r="GD19" s="106"/>
      <c r="GE19" s="106"/>
      <c r="GF19" s="106"/>
      <c r="GG19" s="106"/>
      <c r="GH19" s="106"/>
      <c r="GI19" s="106"/>
      <c r="GJ19" s="106"/>
      <c r="GK19" s="106"/>
      <c r="GL19" s="106"/>
      <c r="GM19" s="106"/>
      <c r="GN19" s="106"/>
      <c r="GO19" s="106"/>
      <c r="GP19" s="106"/>
      <c r="GQ19" s="106"/>
      <c r="GR19" s="106"/>
      <c r="GS19" s="106"/>
      <c r="GT19" s="106"/>
      <c r="GU19" s="106"/>
      <c r="GV19" s="106"/>
      <c r="GW19" s="106"/>
      <c r="GX19" s="106"/>
      <c r="GY19" s="106"/>
      <c r="GZ19" s="106"/>
      <c r="HA19" s="106"/>
      <c r="HB19" s="106"/>
      <c r="HC19" s="106"/>
      <c r="HD19" s="106"/>
      <c r="HE19" s="106"/>
      <c r="HF19" s="106"/>
      <c r="HG19" s="106"/>
      <c r="HH19" s="106"/>
      <c r="HI19" s="106"/>
      <c r="HJ19" s="106"/>
      <c r="HK19" s="106"/>
      <c r="HL19" s="106"/>
      <c r="HM19" s="106"/>
      <c r="HN19" s="106"/>
      <c r="HO19" s="106"/>
      <c r="HP19" s="106"/>
      <c r="HQ19" s="106"/>
      <c r="HR19" s="106"/>
      <c r="HS19" s="106"/>
      <c r="HT19" s="106"/>
      <c r="HU19" s="106"/>
      <c r="HV19" s="106"/>
      <c r="HW19" s="106"/>
      <c r="HX19" s="106"/>
      <c r="HY19" s="106"/>
      <c r="HZ19" s="106"/>
      <c r="IA19" s="106"/>
      <c r="IB19" s="106"/>
      <c r="IC19" s="106"/>
      <c r="ID19" s="106"/>
      <c r="IE19" s="106"/>
      <c r="IF19" s="106"/>
      <c r="IG19" s="106"/>
      <c r="IH19" s="106"/>
      <c r="II19" s="106"/>
      <c r="IJ19" s="106"/>
      <c r="IK19" s="106"/>
      <c r="IL19" s="106"/>
      <c r="IM19" s="106"/>
      <c r="IN19" s="106"/>
      <c r="IO19" s="106"/>
      <c r="IP19" s="106"/>
      <c r="IQ19" s="106"/>
      <c r="IR19" s="106"/>
      <c r="IS19" s="106"/>
      <c r="IT19" s="106"/>
      <c r="IU19" s="106"/>
      <c r="IV19" s="106"/>
      <c r="IW19" s="106"/>
    </row>
    <row r="20" spans="1:257" ht="15" customHeight="1" x14ac:dyDescent="0.2">
      <c r="A20" s="79" t="s">
        <v>402</v>
      </c>
      <c r="B20" s="217" t="s">
        <v>403</v>
      </c>
      <c r="C20" s="218"/>
      <c r="D20" s="218"/>
      <c r="E20" s="219"/>
      <c r="F20" s="79"/>
      <c r="G20" s="220"/>
    </row>
    <row r="21" spans="1:257" ht="15" customHeight="1" x14ac:dyDescent="0.2">
      <c r="A21" s="141" t="s">
        <v>61</v>
      </c>
      <c r="B21" s="144" t="s">
        <v>404</v>
      </c>
      <c r="C21" s="145"/>
      <c r="D21" s="145"/>
      <c r="E21" s="213">
        <v>0.17979999999999999</v>
      </c>
      <c r="F21" s="213" t="s">
        <v>405</v>
      </c>
      <c r="G21" s="214" t="s">
        <v>406</v>
      </c>
    </row>
    <row r="22" spans="1:257" ht="15" customHeight="1" x14ac:dyDescent="0.2">
      <c r="A22" s="141" t="s">
        <v>62</v>
      </c>
      <c r="B22" s="144" t="s">
        <v>407</v>
      </c>
      <c r="C22" s="145"/>
      <c r="D22" s="145"/>
      <c r="E22" s="213">
        <v>3.9699999999999999E-2</v>
      </c>
      <c r="F22" s="213" t="s">
        <v>405</v>
      </c>
      <c r="G22" s="214" t="s">
        <v>406</v>
      </c>
    </row>
    <row r="23" spans="1:257" ht="15" customHeight="1" x14ac:dyDescent="0.2">
      <c r="A23" s="141" t="s">
        <v>408</v>
      </c>
      <c r="B23" s="144" t="s">
        <v>409</v>
      </c>
      <c r="C23" s="145"/>
      <c r="D23" s="145"/>
      <c r="E23" s="213">
        <v>9.1999999999999998E-3</v>
      </c>
      <c r="F23" s="213">
        <v>7.0000000000000001E-3</v>
      </c>
      <c r="G23" s="214">
        <f>F23*'FPRO_I Salários Equipe Técnica'!K$34</f>
        <v>673.09087999999997</v>
      </c>
    </row>
    <row r="24" spans="1:257" ht="15" customHeight="1" x14ac:dyDescent="0.2">
      <c r="A24" s="141" t="s">
        <v>410</v>
      </c>
      <c r="B24" s="144" t="s">
        <v>411</v>
      </c>
      <c r="C24" s="145"/>
      <c r="D24" s="145"/>
      <c r="E24" s="213">
        <v>0.10970000000000001</v>
      </c>
      <c r="F24" s="213">
        <v>8.3299999999999999E-2</v>
      </c>
      <c r="G24" s="214">
        <f>F24*'FPRO_I Salários Equipe Técnica'!K$34</f>
        <v>8009.7814719999997</v>
      </c>
    </row>
    <row r="25" spans="1:257" ht="15" customHeight="1" x14ac:dyDescent="0.2">
      <c r="A25" s="141" t="s">
        <v>412</v>
      </c>
      <c r="B25" s="144" t="s">
        <v>413</v>
      </c>
      <c r="C25" s="145"/>
      <c r="D25" s="145"/>
      <c r="E25" s="213">
        <v>6.9999999999999999E-4</v>
      </c>
      <c r="F25" s="213">
        <v>5.0000000000000001E-4</v>
      </c>
      <c r="G25" s="214">
        <f>F25*'FPRO_I Salários Equipe Técnica'!K$34</f>
        <v>48.077919999999999</v>
      </c>
    </row>
    <row r="26" spans="1:257" ht="15" customHeight="1" x14ac:dyDescent="0.2">
      <c r="A26" s="141" t="s">
        <v>414</v>
      </c>
      <c r="B26" s="144" t="s">
        <v>415</v>
      </c>
      <c r="C26" s="145"/>
      <c r="D26" s="145"/>
      <c r="E26" s="213">
        <v>7.3000000000000001E-3</v>
      </c>
      <c r="F26" s="213">
        <v>5.5999999999999999E-3</v>
      </c>
      <c r="G26" s="214">
        <f>F26*'FPRO_I Salários Equipe Técnica'!K$34</f>
        <v>538.47270400000002</v>
      </c>
    </row>
    <row r="27" spans="1:257" ht="15" customHeight="1" x14ac:dyDescent="0.2">
      <c r="A27" s="141" t="s">
        <v>416</v>
      </c>
      <c r="B27" s="144" t="s">
        <v>417</v>
      </c>
      <c r="C27" s="145"/>
      <c r="D27" s="145"/>
      <c r="E27" s="213">
        <v>2.06E-2</v>
      </c>
      <c r="F27" s="213" t="s">
        <v>405</v>
      </c>
      <c r="G27" s="214" t="s">
        <v>406</v>
      </c>
    </row>
    <row r="28" spans="1:257" ht="15" customHeight="1" x14ac:dyDescent="0.2">
      <c r="A28" s="141" t="s">
        <v>418</v>
      </c>
      <c r="B28" s="144" t="s">
        <v>419</v>
      </c>
      <c r="C28" s="145"/>
      <c r="D28" s="145"/>
      <c r="E28" s="213">
        <v>1.1000000000000001E-3</v>
      </c>
      <c r="F28" s="213">
        <v>8.0000000000000004E-4</v>
      </c>
      <c r="G28" s="214">
        <f>F28*'FPRO_I Salários Equipe Técnica'!K$34</f>
        <v>76.924672000000001</v>
      </c>
    </row>
    <row r="29" spans="1:257" ht="15" customHeight="1" x14ac:dyDescent="0.2">
      <c r="A29" s="141" t="s">
        <v>420</v>
      </c>
      <c r="B29" s="144" t="s">
        <v>421</v>
      </c>
      <c r="C29" s="145"/>
      <c r="D29" s="145"/>
      <c r="E29" s="213">
        <v>0.1026</v>
      </c>
      <c r="F29" s="213">
        <v>7.7899999999999997E-2</v>
      </c>
      <c r="G29" s="214">
        <f>F29*'FPRO_I Salários Equipe Técnica'!K$34</f>
        <v>7490.5399359999992</v>
      </c>
    </row>
    <row r="30" spans="1:257" ht="15" customHeight="1" x14ac:dyDescent="0.2">
      <c r="A30" s="141" t="s">
        <v>422</v>
      </c>
      <c r="B30" s="144" t="s">
        <v>423</v>
      </c>
      <c r="C30" s="145"/>
      <c r="D30" s="145"/>
      <c r="E30" s="213">
        <v>2.9999999999999997E-4</v>
      </c>
      <c r="F30" s="213">
        <v>2.0000000000000001E-4</v>
      </c>
      <c r="G30" s="214">
        <f>F30*'FPRO_I Salários Equipe Técnica'!K$34</f>
        <v>19.231168</v>
      </c>
    </row>
    <row r="31" spans="1:257" ht="15" customHeight="1" x14ac:dyDescent="0.2">
      <c r="A31" s="437" t="s">
        <v>424</v>
      </c>
      <c r="B31" s="437"/>
      <c r="C31" s="437"/>
      <c r="D31" s="437"/>
      <c r="E31" s="216">
        <f>ROUND(SUM(E21:E30),4)</f>
        <v>0.47099999999999997</v>
      </c>
      <c r="F31" s="216">
        <f>ROUND(SUM(F21:F30),4)</f>
        <v>0.17530000000000001</v>
      </c>
      <c r="G31" s="201">
        <f>SUM(G21:G30)</f>
        <v>16856.118751999995</v>
      </c>
    </row>
    <row r="32" spans="1:257" ht="11.25" customHeight="1" x14ac:dyDescent="0.2">
      <c r="A32" s="221"/>
      <c r="B32" s="222"/>
      <c r="C32" s="222"/>
      <c r="D32" s="222"/>
      <c r="E32" s="222"/>
      <c r="F32" s="223"/>
      <c r="G32" s="224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  <c r="GZ32" s="106"/>
      <c r="HA32" s="106"/>
      <c r="HB32" s="106"/>
      <c r="HC32" s="106"/>
      <c r="HD32" s="106"/>
      <c r="HE32" s="106"/>
      <c r="HF32" s="106"/>
      <c r="HG32" s="106"/>
      <c r="HH32" s="106"/>
      <c r="HI32" s="106"/>
      <c r="HJ32" s="106"/>
      <c r="HK32" s="106"/>
      <c r="HL32" s="106"/>
      <c r="HM32" s="106"/>
      <c r="HN32" s="106"/>
      <c r="HO32" s="106"/>
      <c r="HP32" s="106"/>
      <c r="HQ32" s="106"/>
      <c r="HR32" s="106"/>
      <c r="HS32" s="106"/>
      <c r="HT32" s="106"/>
      <c r="HU32" s="106"/>
      <c r="HV32" s="106"/>
      <c r="HW32" s="106"/>
      <c r="HX32" s="106"/>
      <c r="HY32" s="106"/>
      <c r="HZ32" s="106"/>
      <c r="IA32" s="106"/>
      <c r="IB32" s="106"/>
      <c r="IC32" s="106"/>
      <c r="ID32" s="106"/>
      <c r="IE32" s="106"/>
      <c r="IF32" s="106"/>
      <c r="IG32" s="106"/>
      <c r="IH32" s="106"/>
      <c r="II32" s="106"/>
      <c r="IJ32" s="106"/>
      <c r="IK32" s="106"/>
      <c r="IL32" s="106"/>
      <c r="IM32" s="106"/>
      <c r="IN32" s="106"/>
      <c r="IO32" s="106"/>
      <c r="IP32" s="106"/>
      <c r="IQ32" s="106"/>
      <c r="IR32" s="106"/>
      <c r="IS32" s="106"/>
      <c r="IT32" s="106"/>
      <c r="IU32" s="106"/>
      <c r="IV32" s="106"/>
      <c r="IW32" s="106"/>
    </row>
    <row r="33" spans="1:257" ht="15" customHeight="1" x14ac:dyDescent="0.2">
      <c r="A33" s="79" t="s">
        <v>78</v>
      </c>
      <c r="B33" s="217" t="s">
        <v>425</v>
      </c>
      <c r="C33" s="218"/>
      <c r="D33" s="218"/>
      <c r="E33" s="219"/>
      <c r="F33" s="79"/>
      <c r="G33" s="220"/>
    </row>
    <row r="34" spans="1:257" ht="15" customHeight="1" x14ac:dyDescent="0.2">
      <c r="A34" s="141" t="s">
        <v>426</v>
      </c>
      <c r="B34" s="91" t="s">
        <v>427</v>
      </c>
      <c r="C34" s="92"/>
      <c r="D34" s="92"/>
      <c r="E34" s="225">
        <v>6.5100000000000005E-2</v>
      </c>
      <c r="F34" s="225">
        <v>4.9500000000000002E-2</v>
      </c>
      <c r="G34" s="214">
        <f>F34*'FPRO_I Salários Equipe Técnica'!K$34</f>
        <v>4759.7140799999997</v>
      </c>
    </row>
    <row r="35" spans="1:257" ht="15" customHeight="1" x14ac:dyDescent="0.2">
      <c r="A35" s="141" t="s">
        <v>428</v>
      </c>
      <c r="B35" s="91" t="s">
        <v>429</v>
      </c>
      <c r="C35" s="92"/>
      <c r="D35" s="92"/>
      <c r="E35" s="225">
        <v>1.5E-3</v>
      </c>
      <c r="F35" s="225">
        <v>1.1999999999999999E-3</v>
      </c>
      <c r="G35" s="214">
        <f>F35*'FPRO_I Salários Equipe Técnica'!K$34</f>
        <v>115.38700799999998</v>
      </c>
    </row>
    <row r="36" spans="1:257" ht="15" customHeight="1" x14ac:dyDescent="0.2">
      <c r="A36" s="141" t="s">
        <v>430</v>
      </c>
      <c r="B36" s="91" t="s">
        <v>431</v>
      </c>
      <c r="C36" s="92"/>
      <c r="D36" s="92"/>
      <c r="E36" s="213">
        <v>3.6499999999999998E-2</v>
      </c>
      <c r="F36" s="213">
        <v>2.7799999999999998E-2</v>
      </c>
      <c r="G36" s="214">
        <f>F36*'FPRO_I Salários Equipe Técnica'!K$34</f>
        <v>2673.1323519999996</v>
      </c>
    </row>
    <row r="37" spans="1:257" ht="15" customHeight="1" x14ac:dyDescent="0.2">
      <c r="A37" s="141" t="s">
        <v>432</v>
      </c>
      <c r="B37" s="91" t="s">
        <v>433</v>
      </c>
      <c r="C37" s="92"/>
      <c r="D37" s="92"/>
      <c r="E37" s="213">
        <v>5.0599999999999999E-2</v>
      </c>
      <c r="F37" s="213">
        <v>3.85E-2</v>
      </c>
      <c r="G37" s="214">
        <f>F37*'FPRO_I Salários Equipe Técnica'!K$34</f>
        <v>3701.9998399999999</v>
      </c>
    </row>
    <row r="38" spans="1:257" ht="15" customHeight="1" x14ac:dyDescent="0.2">
      <c r="A38" s="141" t="s">
        <v>434</v>
      </c>
      <c r="B38" s="91" t="s">
        <v>435</v>
      </c>
      <c r="C38" s="92"/>
      <c r="D38" s="92"/>
      <c r="E38" s="213">
        <v>5.4999999999999997E-3</v>
      </c>
      <c r="F38" s="213">
        <v>4.1999999999999997E-3</v>
      </c>
      <c r="G38" s="214">
        <f>F38*'FPRO_I Salários Equipe Técnica'!K$34</f>
        <v>403.85452799999996</v>
      </c>
    </row>
    <row r="39" spans="1:257" ht="15" customHeight="1" x14ac:dyDescent="0.2">
      <c r="A39" s="437" t="s">
        <v>436</v>
      </c>
      <c r="B39" s="437"/>
      <c r="C39" s="437"/>
      <c r="D39" s="437"/>
      <c r="E39" s="216">
        <f>ROUND(SUM(E34:E38),4)</f>
        <v>0.15920000000000001</v>
      </c>
      <c r="F39" s="216">
        <f>ROUND(SUM(F34:F38),4)</f>
        <v>0.1212</v>
      </c>
      <c r="G39" s="201">
        <f>SUM(G34:G38)</f>
        <v>11654.087807999998</v>
      </c>
    </row>
    <row r="40" spans="1:257" ht="11.25" customHeight="1" x14ac:dyDescent="0.2">
      <c r="A40" s="221"/>
      <c r="B40" s="222"/>
      <c r="C40" s="222"/>
      <c r="D40" s="222"/>
      <c r="E40" s="222"/>
      <c r="F40" s="223"/>
      <c r="G40" s="224"/>
    </row>
    <row r="41" spans="1:257" ht="15" customHeight="1" x14ac:dyDescent="0.2">
      <c r="A41" s="79" t="s">
        <v>437</v>
      </c>
      <c r="B41" s="217" t="s">
        <v>438</v>
      </c>
      <c r="C41" s="218"/>
      <c r="D41" s="218"/>
      <c r="E41" s="219"/>
      <c r="F41" s="79"/>
      <c r="G41" s="220"/>
    </row>
    <row r="42" spans="1:257" ht="15" customHeight="1" x14ac:dyDescent="0.2">
      <c r="A42" s="141" t="s">
        <v>439</v>
      </c>
      <c r="B42" s="91" t="s">
        <v>440</v>
      </c>
      <c r="C42" s="92"/>
      <c r="D42" s="92"/>
      <c r="E42" s="213">
        <v>0.17330000000000001</v>
      </c>
      <c r="F42" s="213">
        <v>6.4500000000000002E-2</v>
      </c>
      <c r="G42" s="214">
        <f>F42*'FPRO_I Salários Equipe Técnica'!K$34</f>
        <v>6202.0516799999996</v>
      </c>
    </row>
    <row r="43" spans="1:257" ht="23.25" customHeight="1" x14ac:dyDescent="0.2">
      <c r="A43" s="141" t="s">
        <v>441</v>
      </c>
      <c r="B43" s="425" t="s">
        <v>442</v>
      </c>
      <c r="C43" s="425"/>
      <c r="D43" s="425"/>
      <c r="E43" s="213">
        <v>5.7999999999999996E-3</v>
      </c>
      <c r="F43" s="225">
        <v>4.4000000000000003E-3</v>
      </c>
      <c r="G43" s="214">
        <f>F43*'FPRO_I Salários Equipe Técnica'!K$34</f>
        <v>423.08569599999998</v>
      </c>
    </row>
    <row r="44" spans="1:257" ht="15" customHeight="1" x14ac:dyDescent="0.2">
      <c r="A44" s="437" t="s">
        <v>443</v>
      </c>
      <c r="B44" s="437"/>
      <c r="C44" s="437"/>
      <c r="D44" s="437"/>
      <c r="E44" s="216">
        <f>ROUND(SUM(E42:E43),4)</f>
        <v>0.17910000000000001</v>
      </c>
      <c r="F44" s="216">
        <f>ROUND(SUM(F42:F43),4)</f>
        <v>6.8900000000000003E-2</v>
      </c>
      <c r="G44" s="201">
        <f>SUM(G42:G43)</f>
        <v>6625.1373759999997</v>
      </c>
    </row>
    <row r="45" spans="1:257" ht="11.25" customHeight="1" x14ac:dyDescent="0.2">
      <c r="A45" s="221"/>
      <c r="B45" s="222"/>
      <c r="C45" s="222"/>
      <c r="D45" s="222"/>
      <c r="E45" s="222"/>
      <c r="F45" s="223"/>
      <c r="G45" s="224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  <c r="DZ45" s="106"/>
      <c r="EA45" s="106"/>
      <c r="EB45" s="106"/>
      <c r="EC45" s="106"/>
      <c r="ED45" s="106"/>
      <c r="EE45" s="106"/>
      <c r="EF45" s="106"/>
      <c r="EG45" s="106"/>
      <c r="EH45" s="106"/>
      <c r="EI45" s="106"/>
      <c r="EJ45" s="106"/>
      <c r="EK45" s="106"/>
      <c r="EL45" s="106"/>
      <c r="EM45" s="106"/>
      <c r="EN45" s="106"/>
      <c r="EO45" s="106"/>
      <c r="EP45" s="106"/>
      <c r="EQ45" s="106"/>
      <c r="ER45" s="106"/>
      <c r="ES45" s="106"/>
      <c r="ET45" s="106"/>
      <c r="EU45" s="106"/>
      <c r="EV45" s="106"/>
      <c r="EW45" s="106"/>
      <c r="EX45" s="106"/>
      <c r="EY45" s="106"/>
      <c r="EZ45" s="106"/>
      <c r="FA45" s="106"/>
      <c r="FB45" s="106"/>
      <c r="FC45" s="106"/>
      <c r="FD45" s="106"/>
      <c r="FE45" s="106"/>
      <c r="FF45" s="106"/>
      <c r="FG45" s="106"/>
      <c r="FH45" s="106"/>
      <c r="FI45" s="106"/>
      <c r="FJ45" s="106"/>
      <c r="FK45" s="106"/>
      <c r="FL45" s="106"/>
      <c r="FM45" s="106"/>
      <c r="FN45" s="106"/>
      <c r="FO45" s="106"/>
      <c r="FP45" s="106"/>
      <c r="FQ45" s="106"/>
      <c r="FR45" s="106"/>
      <c r="FS45" s="106"/>
      <c r="FT45" s="106"/>
      <c r="FU45" s="106"/>
      <c r="FV45" s="106"/>
      <c r="FW45" s="106"/>
      <c r="FX45" s="106"/>
      <c r="FY45" s="106"/>
      <c r="FZ45" s="106"/>
      <c r="GA45" s="106"/>
      <c r="GB45" s="106"/>
      <c r="GC45" s="106"/>
      <c r="GD45" s="106"/>
      <c r="GE45" s="106"/>
      <c r="GF45" s="106"/>
      <c r="GG45" s="106"/>
      <c r="GH45" s="106"/>
      <c r="GI45" s="106"/>
      <c r="GJ45" s="106"/>
      <c r="GK45" s="106"/>
      <c r="GL45" s="106"/>
      <c r="GM45" s="106"/>
      <c r="GN45" s="106"/>
      <c r="GO45" s="106"/>
      <c r="GP45" s="106"/>
      <c r="GQ45" s="106"/>
      <c r="GR45" s="106"/>
      <c r="GS45" s="106"/>
      <c r="GT45" s="106"/>
      <c r="GU45" s="106"/>
      <c r="GV45" s="106"/>
      <c r="GW45" s="106"/>
      <c r="GX45" s="106"/>
      <c r="GY45" s="106"/>
      <c r="GZ45" s="106"/>
      <c r="HA45" s="106"/>
      <c r="HB45" s="106"/>
      <c r="HC45" s="106"/>
      <c r="HD45" s="106"/>
      <c r="HE45" s="106"/>
      <c r="HF45" s="106"/>
      <c r="HG45" s="106"/>
      <c r="HH45" s="106"/>
      <c r="HI45" s="106"/>
      <c r="HJ45" s="106"/>
      <c r="HK45" s="106"/>
      <c r="HL45" s="106"/>
      <c r="HM45" s="106"/>
      <c r="HN45" s="106"/>
      <c r="HO45" s="106"/>
      <c r="HP45" s="106"/>
      <c r="HQ45" s="106"/>
      <c r="HR45" s="106"/>
      <c r="HS45" s="106"/>
      <c r="HT45" s="106"/>
      <c r="HU45" s="106"/>
      <c r="HV45" s="106"/>
      <c r="HW45" s="106"/>
      <c r="HX45" s="106"/>
      <c r="HY45" s="106"/>
      <c r="HZ45" s="106"/>
      <c r="IA45" s="106"/>
      <c r="IB45" s="106"/>
      <c r="IC45" s="106"/>
      <c r="ID45" s="106"/>
      <c r="IE45" s="106"/>
      <c r="IF45" s="106"/>
      <c r="IG45" s="106"/>
      <c r="IH45" s="106"/>
      <c r="II45" s="106"/>
      <c r="IJ45" s="106"/>
      <c r="IK45" s="106"/>
      <c r="IL45" s="106"/>
      <c r="IM45" s="106"/>
      <c r="IN45" s="106"/>
      <c r="IO45" s="106"/>
      <c r="IP45" s="106"/>
      <c r="IQ45" s="106"/>
      <c r="IR45" s="106"/>
      <c r="IS45" s="106"/>
      <c r="IT45" s="106"/>
      <c r="IU45" s="106"/>
      <c r="IV45" s="106"/>
      <c r="IW45" s="106"/>
    </row>
    <row r="46" spans="1:257" ht="15" customHeight="1" x14ac:dyDescent="0.2">
      <c r="A46" s="226" t="s">
        <v>444</v>
      </c>
      <c r="B46" s="227"/>
      <c r="C46" s="227"/>
      <c r="D46" s="227"/>
      <c r="E46" s="228">
        <f>ROUND(E18+E31+E39+E44,4)</f>
        <v>1.1773</v>
      </c>
      <c r="F46" s="228">
        <f>ROUND(F18+F31+F39+F44,4)</f>
        <v>0.73340000000000005</v>
      </c>
      <c r="G46" s="229">
        <f>G18+G31+G39+G44</f>
        <v>70520.693055999989</v>
      </c>
    </row>
    <row r="47" spans="1:257" s="74" customFormat="1" ht="13.5" customHeight="1" x14ac:dyDescent="0.2">
      <c r="A47" s="8" t="s">
        <v>34</v>
      </c>
      <c r="B47" s="11"/>
      <c r="C47" s="40"/>
      <c r="D47" s="8" t="s">
        <v>35</v>
      </c>
      <c r="E47" s="11"/>
      <c r="F47" s="11"/>
      <c r="G47" s="40"/>
      <c r="J47" s="96"/>
    </row>
    <row r="48" spans="1:257" s="76" customFormat="1" ht="19.5" customHeight="1" x14ac:dyDescent="0.2">
      <c r="A48" s="324"/>
      <c r="B48" s="324"/>
      <c r="C48" s="324"/>
      <c r="D48" s="324"/>
      <c r="E48" s="324"/>
      <c r="F48" s="324"/>
      <c r="G48" s="325"/>
      <c r="J48" s="164"/>
    </row>
    <row r="49" spans="1:10" s="74" customFormat="1" ht="12.75" customHeight="1" x14ac:dyDescent="0.2">
      <c r="A49" s="251" t="s">
        <v>36</v>
      </c>
      <c r="B49" s="230"/>
      <c r="C49" s="230"/>
      <c r="D49" s="230"/>
      <c r="E49" s="231"/>
      <c r="F49" s="247" t="s">
        <v>37</v>
      </c>
      <c r="G49" s="250"/>
      <c r="J49" s="96"/>
    </row>
    <row r="50" spans="1:10" s="76" customFormat="1" ht="18.75" customHeight="1" x14ac:dyDescent="0.2">
      <c r="A50" s="374"/>
      <c r="B50" s="374"/>
      <c r="C50" s="374"/>
      <c r="D50" s="374"/>
      <c r="E50" s="374"/>
      <c r="F50" s="374"/>
      <c r="G50" s="352"/>
    </row>
    <row r="51" spans="1:10" ht="19.5" customHeight="1" x14ac:dyDescent="0.2">
      <c r="A51" s="375" t="s">
        <v>38</v>
      </c>
      <c r="B51" s="375"/>
      <c r="C51" s="375"/>
      <c r="D51" s="375"/>
      <c r="E51" s="375"/>
      <c r="F51" s="375"/>
      <c r="G51" s="376"/>
    </row>
    <row r="52" spans="1:10" ht="13.5" customHeight="1" x14ac:dyDescent="0.2">
      <c r="A52" s="438" t="s">
        <v>445</v>
      </c>
      <c r="B52" s="438"/>
      <c r="C52" s="438"/>
      <c r="D52" s="438"/>
      <c r="E52" s="438"/>
      <c r="F52" s="438"/>
      <c r="G52" s="439"/>
    </row>
    <row r="53" spans="1:10" ht="13.5" customHeight="1" x14ac:dyDescent="0.2">
      <c r="A53" s="440" t="s">
        <v>446</v>
      </c>
      <c r="B53" s="440"/>
      <c r="C53" s="440"/>
      <c r="D53" s="440"/>
      <c r="E53" s="440"/>
      <c r="F53" s="440"/>
      <c r="G53" s="441"/>
    </row>
    <row r="54" spans="1:10" ht="21.75" customHeight="1" x14ac:dyDescent="0.2">
      <c r="A54" s="440" t="s">
        <v>453</v>
      </c>
      <c r="B54" s="440"/>
      <c r="C54" s="440"/>
      <c r="D54" s="440"/>
      <c r="E54" s="440"/>
      <c r="F54" s="440"/>
      <c r="G54" s="441"/>
    </row>
    <row r="55" spans="1:10" ht="13.5" customHeight="1" x14ac:dyDescent="0.2">
      <c r="A55" s="438" t="s">
        <v>447</v>
      </c>
      <c r="B55" s="438"/>
      <c r="C55" s="438"/>
      <c r="D55" s="438"/>
      <c r="E55" s="438"/>
      <c r="F55" s="438"/>
      <c r="G55" s="439"/>
    </row>
    <row r="56" spans="1:10" ht="7.5" customHeight="1" x14ac:dyDescent="0.2">
      <c r="A56" s="324"/>
      <c r="B56" s="324"/>
      <c r="C56" s="324"/>
      <c r="D56" s="324"/>
      <c r="E56" s="324"/>
      <c r="F56" s="324"/>
      <c r="G56" s="325"/>
    </row>
  </sheetData>
  <mergeCells count="20">
    <mergeCell ref="A52:G52"/>
    <mergeCell ref="A53:G53"/>
    <mergeCell ref="A54:G54"/>
    <mergeCell ref="A55:G55"/>
    <mergeCell ref="A56:G56"/>
    <mergeCell ref="A48:C48"/>
    <mergeCell ref="D48:G48"/>
    <mergeCell ref="A50:E50"/>
    <mergeCell ref="F50:G50"/>
    <mergeCell ref="A51:G51"/>
    <mergeCell ref="A18:D18"/>
    <mergeCell ref="A31:D31"/>
    <mergeCell ref="A39:D39"/>
    <mergeCell ref="B43:D43"/>
    <mergeCell ref="A44:D44"/>
    <mergeCell ref="A1:F2"/>
    <mergeCell ref="A3:F3"/>
    <mergeCell ref="A4:F4"/>
    <mergeCell ref="B5:G5"/>
    <mergeCell ref="E6:G6"/>
  </mergeCells>
  <printOptions horizontalCentered="1" verticalCentered="1"/>
  <pageMargins left="0.86614173228346458" right="0.47244094488188981" top="0.74803149606299213" bottom="0.47244094488188981" header="0.51181102362204722" footer="0.51181102362204722"/>
  <pageSetup paperSize="9" scale="90" firstPageNumber="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topLeftCell="A22" zoomScale="124" zoomScaleNormal="124" workbookViewId="0">
      <selection activeCell="A45" sqref="A45:L45"/>
    </sheetView>
  </sheetViews>
  <sheetFormatPr defaultRowHeight="12.75" x14ac:dyDescent="0.2"/>
  <cols>
    <col min="1" max="1" width="7.42578125"/>
    <col min="2" max="2" width="16.85546875"/>
    <col min="3" max="3" width="4.7109375"/>
    <col min="4" max="4" width="6.5703125"/>
    <col min="5" max="5" width="7.85546875" bestFit="1" customWidth="1"/>
    <col min="6" max="10" width="7.5703125"/>
    <col min="11" max="11" width="9.28515625"/>
    <col min="12" max="12" width="8.5703125"/>
    <col min="13" max="13" width="8.7109375"/>
    <col min="14" max="14" width="10.42578125"/>
    <col min="15" max="257" width="8.7109375"/>
  </cols>
  <sheetData>
    <row r="1" spans="1:17" ht="11.25" customHeight="1" x14ac:dyDescent="0.2">
      <c r="A1" s="336" t="s">
        <v>39</v>
      </c>
      <c r="B1" s="336"/>
      <c r="C1" s="336"/>
      <c r="D1" s="336"/>
      <c r="E1" s="336"/>
      <c r="F1" s="336"/>
      <c r="G1" s="336"/>
      <c r="H1" s="336"/>
      <c r="I1" s="336"/>
      <c r="J1" s="336"/>
      <c r="K1" s="292" t="s">
        <v>1</v>
      </c>
      <c r="L1" s="293"/>
    </row>
    <row r="2" spans="1:17" ht="19.5" customHeight="1" x14ac:dyDescent="0.2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295" t="s">
        <v>40</v>
      </c>
      <c r="L2" s="295"/>
    </row>
    <row r="3" spans="1:17" ht="13.5" customHeight="1" x14ac:dyDescent="0.2">
      <c r="A3" s="232" t="s">
        <v>3</v>
      </c>
      <c r="B3" s="11"/>
      <c r="C3" s="11"/>
      <c r="D3" s="11"/>
      <c r="E3" s="11"/>
      <c r="F3" s="11"/>
      <c r="G3" s="11"/>
      <c r="H3" s="11"/>
      <c r="I3" s="11"/>
      <c r="J3" s="11"/>
      <c r="K3" s="232" t="s">
        <v>4</v>
      </c>
      <c r="L3" s="2"/>
    </row>
    <row r="4" spans="1:17" s="12" customFormat="1" ht="21" customHeight="1" x14ac:dyDescent="0.2">
      <c r="A4" s="297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8"/>
      <c r="N4" s="13" t="s">
        <v>41</v>
      </c>
    </row>
    <row r="5" spans="1:17" s="15" customFormat="1" ht="25.5" customHeight="1" x14ac:dyDescent="0.2">
      <c r="A5" s="14" t="s">
        <v>5</v>
      </c>
      <c r="B5" s="337" t="s">
        <v>42</v>
      </c>
      <c r="C5" s="337"/>
      <c r="D5" s="337"/>
      <c r="E5" s="337"/>
      <c r="F5" s="337"/>
      <c r="G5" s="337"/>
      <c r="H5" s="337"/>
      <c r="I5" s="337"/>
      <c r="J5" s="337"/>
      <c r="K5" s="337"/>
      <c r="L5" s="338"/>
      <c r="N5" s="15" t="s">
        <v>43</v>
      </c>
    </row>
    <row r="6" spans="1:17" ht="19.5" customHeight="1" x14ac:dyDescent="0.2">
      <c r="A6" s="339" t="s">
        <v>44</v>
      </c>
      <c r="B6" s="339"/>
      <c r="C6" s="339"/>
      <c r="D6" s="339"/>
      <c r="E6" s="339" t="s">
        <v>45</v>
      </c>
      <c r="F6" s="339"/>
      <c r="G6" s="339"/>
      <c r="H6" s="339"/>
      <c r="I6" s="339"/>
      <c r="J6" s="339"/>
      <c r="K6" s="339" t="s">
        <v>46</v>
      </c>
      <c r="L6" s="340"/>
    </row>
    <row r="7" spans="1:17" x14ac:dyDescent="0.2">
      <c r="A7" s="341"/>
      <c r="B7" s="341"/>
      <c r="C7" s="16"/>
      <c r="D7" s="17"/>
      <c r="E7" s="18" t="s">
        <v>47</v>
      </c>
      <c r="F7" s="18" t="s">
        <v>48</v>
      </c>
      <c r="G7" s="18" t="s">
        <v>49</v>
      </c>
      <c r="H7" s="19" t="s">
        <v>50</v>
      </c>
      <c r="I7" s="20" t="s">
        <v>51</v>
      </c>
      <c r="J7" s="20" t="s">
        <v>47</v>
      </c>
      <c r="K7" s="21" t="s">
        <v>47</v>
      </c>
      <c r="L7" s="21" t="s">
        <v>47</v>
      </c>
    </row>
    <row r="8" spans="1:17" x14ac:dyDescent="0.2">
      <c r="A8" s="342" t="s">
        <v>52</v>
      </c>
      <c r="B8" s="342"/>
      <c r="C8" s="22" t="s">
        <v>53</v>
      </c>
      <c r="D8" s="21" t="s">
        <v>54</v>
      </c>
      <c r="E8" s="18" t="s">
        <v>55</v>
      </c>
      <c r="F8" s="18" t="s">
        <v>56</v>
      </c>
      <c r="G8" s="18" t="s">
        <v>57</v>
      </c>
      <c r="H8" s="19" t="s">
        <v>58</v>
      </c>
      <c r="I8" s="20" t="s">
        <v>59</v>
      </c>
      <c r="J8" s="20" t="s">
        <v>60</v>
      </c>
      <c r="K8" s="23" t="s">
        <v>61</v>
      </c>
      <c r="L8" s="23" t="s">
        <v>62</v>
      </c>
    </row>
    <row r="9" spans="1:17" x14ac:dyDescent="0.2">
      <c r="A9" s="24"/>
      <c r="B9" s="25"/>
      <c r="C9" s="26"/>
      <c r="D9" s="234" t="s">
        <v>63</v>
      </c>
      <c r="E9" s="27" t="s">
        <v>64</v>
      </c>
      <c r="F9" s="27" t="s">
        <v>64</v>
      </c>
      <c r="G9" s="27" t="s">
        <v>64</v>
      </c>
      <c r="H9" s="27" t="s">
        <v>64</v>
      </c>
      <c r="I9" s="27" t="s">
        <v>64</v>
      </c>
      <c r="J9" s="27" t="s">
        <v>64</v>
      </c>
      <c r="K9" s="27" t="s">
        <v>64</v>
      </c>
      <c r="L9" s="27" t="s">
        <v>64</v>
      </c>
    </row>
    <row r="10" spans="1:17" x14ac:dyDescent="0.2">
      <c r="A10" s="343" t="s">
        <v>65</v>
      </c>
      <c r="B10" s="343"/>
      <c r="C10" s="28" t="s">
        <v>66</v>
      </c>
      <c r="D10" s="28" t="s">
        <v>67</v>
      </c>
      <c r="E10" s="28" t="s">
        <v>68</v>
      </c>
      <c r="F10" s="28" t="s">
        <v>69</v>
      </c>
      <c r="G10" s="28" t="s">
        <v>70</v>
      </c>
      <c r="H10" s="29" t="s">
        <v>71</v>
      </c>
      <c r="I10" s="29" t="s">
        <v>72</v>
      </c>
      <c r="J10" s="29" t="s">
        <v>73</v>
      </c>
      <c r="K10" s="29" t="s">
        <v>74</v>
      </c>
      <c r="L10" s="29" t="s">
        <v>75</v>
      </c>
    </row>
    <row r="11" spans="1:17" ht="16.5" customHeight="1" x14ac:dyDescent="0.2">
      <c r="A11" s="344" t="s">
        <v>76</v>
      </c>
      <c r="B11" s="345"/>
      <c r="C11" s="238"/>
      <c r="D11" s="242"/>
      <c r="E11" s="243"/>
      <c r="F11" s="244"/>
      <c r="G11" s="244"/>
      <c r="H11" s="244"/>
      <c r="I11" s="244"/>
      <c r="J11" s="244"/>
      <c r="K11" s="244"/>
      <c r="L11" s="245"/>
      <c r="N11" s="30"/>
      <c r="O11" s="30"/>
    </row>
    <row r="12" spans="1:17" ht="16.5" customHeight="1" x14ac:dyDescent="0.2">
      <c r="A12" s="31" t="s">
        <v>77</v>
      </c>
      <c r="B12" s="32"/>
      <c r="C12" s="33" t="s">
        <v>78</v>
      </c>
      <c r="D12" s="34">
        <v>0.45</v>
      </c>
      <c r="E12" s="35">
        <v>22096.799999999999</v>
      </c>
      <c r="F12" s="35">
        <f>ROUND(E12*0.2,2)</f>
        <v>4419.3599999999997</v>
      </c>
      <c r="G12" s="35">
        <f>ROUND(E12*0.25,2)</f>
        <v>5524.2</v>
      </c>
      <c r="H12" s="35">
        <f>ROUND(0.1*(E12+F12+G12),2)</f>
        <v>3204.04</v>
      </c>
      <c r="I12" s="35">
        <f>ROUND('FPRO_XIII Det_ Desp Fiscais'!$G$27/100*(E12+F12+G12+H12),2)</f>
        <v>5857.62</v>
      </c>
      <c r="J12" s="35">
        <f>SUM(E12:I12)</f>
        <v>41102.020000000004</v>
      </c>
      <c r="K12" s="35"/>
      <c r="L12" s="35">
        <f>D12*E12</f>
        <v>9943.56</v>
      </c>
      <c r="N12" s="30"/>
      <c r="O12" s="30"/>
    </row>
    <row r="13" spans="1:17" ht="16.5" customHeight="1" x14ac:dyDescent="0.2">
      <c r="A13" s="31" t="s">
        <v>79</v>
      </c>
      <c r="B13" s="32"/>
      <c r="C13" s="33" t="s">
        <v>80</v>
      </c>
      <c r="D13" s="34">
        <v>3</v>
      </c>
      <c r="E13" s="35">
        <v>18224.8</v>
      </c>
      <c r="F13" s="35">
        <f>ROUND(E13*0.7725,2)</f>
        <v>14078.66</v>
      </c>
      <c r="G13" s="35">
        <f>ROUND(E13*0.25,2)</f>
        <v>4556.2</v>
      </c>
      <c r="H13" s="35">
        <f>ROUND(0.1*(E13+F13+G13),2)</f>
        <v>3685.97</v>
      </c>
      <c r="I13" s="35">
        <f>ROUND('FPRO_XIII Det_ Desp Fiscais'!$G$27/100*(E13+F13+G13+H13),2)</f>
        <v>6738.68</v>
      </c>
      <c r="J13" s="35">
        <f>SUM(E13:I13)</f>
        <v>47284.31</v>
      </c>
      <c r="K13" s="35">
        <f>ROUND(D13*E13,2)</f>
        <v>54674.400000000001</v>
      </c>
      <c r="L13" s="35"/>
      <c r="N13" s="30"/>
      <c r="O13" s="30"/>
    </row>
    <row r="14" spans="1:17" ht="16.5" customHeight="1" x14ac:dyDescent="0.2">
      <c r="A14" s="31" t="s">
        <v>81</v>
      </c>
      <c r="B14" s="32"/>
      <c r="C14" s="33" t="s">
        <v>82</v>
      </c>
      <c r="D14" s="34"/>
      <c r="E14" s="35"/>
      <c r="F14" s="35"/>
      <c r="G14" s="35"/>
      <c r="H14" s="35"/>
      <c r="I14" s="35"/>
      <c r="J14" s="35"/>
      <c r="K14" s="35"/>
      <c r="L14" s="35"/>
      <c r="N14" s="30"/>
      <c r="O14" s="30"/>
    </row>
    <row r="15" spans="1:17" ht="16.5" customHeight="1" x14ac:dyDescent="0.2">
      <c r="A15" s="31" t="s">
        <v>83</v>
      </c>
      <c r="B15" s="32"/>
      <c r="C15" s="33" t="s">
        <v>84</v>
      </c>
      <c r="D15" s="34"/>
      <c r="E15" s="35"/>
      <c r="F15" s="35"/>
      <c r="G15" s="35"/>
      <c r="H15" s="35"/>
      <c r="I15" s="35"/>
      <c r="J15" s="35"/>
      <c r="K15" s="35"/>
      <c r="L15" s="35"/>
      <c r="N15" s="30"/>
      <c r="O15" s="30"/>
    </row>
    <row r="16" spans="1:17" ht="16.5" customHeight="1" x14ac:dyDescent="0.2">
      <c r="A16" s="31" t="s">
        <v>85</v>
      </c>
      <c r="B16" s="32"/>
      <c r="C16" s="33" t="s">
        <v>86</v>
      </c>
      <c r="D16" s="34">
        <v>3</v>
      </c>
      <c r="E16" s="35">
        <v>8882.7199999999993</v>
      </c>
      <c r="F16" s="35">
        <f>ROUND(E16*0.7725,2)</f>
        <v>6861.9</v>
      </c>
      <c r="G16" s="35">
        <f>ROUND(E16*0.25,2)</f>
        <v>2220.6799999999998</v>
      </c>
      <c r="H16" s="35">
        <f>ROUND(0.1*(E16+F16+G16),2)</f>
        <v>1796.53</v>
      </c>
      <c r="I16" s="35">
        <f>ROUND('FPRO_XIII Det_ Desp Fiscais'!$G$27/100*(E16+F16+G16+H16),2)</f>
        <v>3284.42</v>
      </c>
      <c r="J16" s="35">
        <f>SUM(E16:I16)</f>
        <v>23046.25</v>
      </c>
      <c r="K16" s="35">
        <f>ROUND(D16*E16,2)</f>
        <v>26648.16</v>
      </c>
      <c r="L16" s="35"/>
      <c r="N16" s="30"/>
      <c r="O16" s="30"/>
      <c r="P16" s="15"/>
      <c r="Q16" s="15"/>
    </row>
    <row r="17" spans="1:15" ht="16.5" customHeight="1" x14ac:dyDescent="0.2">
      <c r="A17" s="31" t="s">
        <v>87</v>
      </c>
      <c r="B17" s="32"/>
      <c r="C17" s="33" t="s">
        <v>88</v>
      </c>
      <c r="D17" s="34"/>
      <c r="E17" s="35"/>
      <c r="F17" s="35"/>
      <c r="G17" s="35"/>
      <c r="H17" s="35"/>
      <c r="I17" s="35"/>
      <c r="J17" s="35"/>
      <c r="K17" s="35"/>
      <c r="L17" s="35"/>
      <c r="N17" s="30"/>
      <c r="O17" s="30"/>
    </row>
    <row r="18" spans="1:15" ht="16.5" customHeight="1" x14ac:dyDescent="0.2">
      <c r="A18" s="344" t="s">
        <v>89</v>
      </c>
      <c r="B18" s="345"/>
      <c r="C18" s="238"/>
      <c r="D18" s="239"/>
      <c r="E18" s="240"/>
      <c r="F18" s="240"/>
      <c r="G18" s="240"/>
      <c r="H18" s="240"/>
      <c r="I18" s="240"/>
      <c r="J18" s="240"/>
      <c r="K18" s="240"/>
      <c r="L18" s="241"/>
      <c r="N18" s="30"/>
      <c r="O18" s="30"/>
    </row>
    <row r="19" spans="1:15" ht="16.5" customHeight="1" x14ac:dyDescent="0.2">
      <c r="A19" s="31" t="s">
        <v>90</v>
      </c>
      <c r="B19" s="32"/>
      <c r="C19" s="33" t="s">
        <v>91</v>
      </c>
      <c r="D19" s="34"/>
      <c r="E19" s="35"/>
      <c r="F19" s="35"/>
      <c r="G19" s="35"/>
      <c r="H19" s="35"/>
      <c r="I19" s="35"/>
      <c r="J19" s="35"/>
      <c r="K19" s="35"/>
      <c r="L19" s="35"/>
      <c r="N19" s="30"/>
      <c r="O19" s="30"/>
    </row>
    <row r="20" spans="1:15" ht="16.5" customHeight="1" x14ac:dyDescent="0.2">
      <c r="A20" s="31" t="s">
        <v>92</v>
      </c>
      <c r="B20" s="32"/>
      <c r="C20" s="33" t="s">
        <v>93</v>
      </c>
      <c r="D20" s="34"/>
      <c r="E20" s="35"/>
      <c r="F20" s="35"/>
      <c r="G20" s="35"/>
      <c r="H20" s="35"/>
      <c r="I20" s="35"/>
      <c r="J20" s="35"/>
      <c r="K20" s="35"/>
      <c r="L20" s="35"/>
      <c r="N20" s="30"/>
      <c r="O20" s="30"/>
    </row>
    <row r="21" spans="1:15" ht="16.5" customHeight="1" x14ac:dyDescent="0.2">
      <c r="A21" s="31" t="s">
        <v>94</v>
      </c>
      <c r="B21" s="32"/>
      <c r="C21" s="33" t="s">
        <v>95</v>
      </c>
      <c r="D21" s="34">
        <v>3</v>
      </c>
      <c r="E21" s="35">
        <v>3630.88</v>
      </c>
      <c r="F21" s="35">
        <f>ROUND(E21*0.7725,2)</f>
        <v>2804.85</v>
      </c>
      <c r="G21" s="35">
        <f>ROUND(E21*0.25,2)</f>
        <v>907.72</v>
      </c>
      <c r="H21" s="35">
        <f>ROUND(0.1*(E21+F21+G21),2)</f>
        <v>734.35</v>
      </c>
      <c r="I21" s="35">
        <f>ROUND('FPRO_XIII Det_ Desp Fiscais'!$G$27/100*(E21+F21+G21+H21),2)</f>
        <v>1342.53</v>
      </c>
      <c r="J21" s="35">
        <f>SUM(E21:I21)</f>
        <v>9420.33</v>
      </c>
      <c r="K21" s="35">
        <f>ROUND(D21*E21,2)</f>
        <v>10892.64</v>
      </c>
      <c r="L21" s="35"/>
      <c r="N21" s="30"/>
      <c r="O21" s="30"/>
    </row>
    <row r="22" spans="1:15" ht="16.5" customHeight="1" x14ac:dyDescent="0.2">
      <c r="A22" s="31" t="s">
        <v>94</v>
      </c>
      <c r="B22" s="32"/>
      <c r="C22" s="33" t="s">
        <v>96</v>
      </c>
      <c r="D22" s="34"/>
      <c r="E22" s="35"/>
      <c r="F22" s="35"/>
      <c r="G22" s="35"/>
      <c r="H22" s="35"/>
      <c r="I22" s="35"/>
      <c r="J22" s="35"/>
      <c r="K22" s="35"/>
      <c r="L22" s="35"/>
      <c r="N22" s="30"/>
      <c r="O22" s="30"/>
    </row>
    <row r="23" spans="1:15" ht="16.5" customHeight="1" x14ac:dyDescent="0.2">
      <c r="A23" s="31" t="s">
        <v>97</v>
      </c>
      <c r="B23" s="32"/>
      <c r="C23" s="33" t="s">
        <v>96</v>
      </c>
      <c r="D23" s="34"/>
      <c r="E23" s="35"/>
      <c r="F23" s="35"/>
      <c r="G23" s="35"/>
      <c r="H23" s="35"/>
      <c r="I23" s="35"/>
      <c r="J23" s="35"/>
      <c r="K23" s="35"/>
      <c r="L23" s="35"/>
      <c r="N23" s="30"/>
      <c r="O23" s="30"/>
    </row>
    <row r="24" spans="1:15" ht="16.5" customHeight="1" x14ac:dyDescent="0.2">
      <c r="A24" s="31" t="s">
        <v>98</v>
      </c>
      <c r="B24" s="32"/>
      <c r="C24" s="33" t="s">
        <v>99</v>
      </c>
      <c r="D24" s="34"/>
      <c r="E24" s="35"/>
      <c r="F24" s="35"/>
      <c r="G24" s="35"/>
      <c r="H24" s="35"/>
      <c r="I24" s="35"/>
      <c r="J24" s="35"/>
      <c r="K24" s="35"/>
      <c r="L24" s="35"/>
      <c r="N24" s="30"/>
      <c r="O24" s="30"/>
    </row>
    <row r="25" spans="1:15" ht="16.5" customHeight="1" x14ac:dyDescent="0.2">
      <c r="A25" s="31" t="s">
        <v>100</v>
      </c>
      <c r="B25" s="32"/>
      <c r="C25" s="33" t="s">
        <v>101</v>
      </c>
      <c r="D25" s="34"/>
      <c r="E25" s="35"/>
      <c r="F25" s="35"/>
      <c r="G25" s="35"/>
      <c r="H25" s="35"/>
      <c r="I25" s="35"/>
      <c r="J25" s="35"/>
      <c r="K25" s="35"/>
      <c r="L25" s="35"/>
      <c r="N25" s="30"/>
      <c r="O25" s="30"/>
    </row>
    <row r="26" spans="1:15" ht="16.5" customHeight="1" x14ac:dyDescent="0.2">
      <c r="A26" s="344" t="s">
        <v>102</v>
      </c>
      <c r="B26" s="345"/>
      <c r="C26" s="238"/>
      <c r="D26" s="239"/>
      <c r="E26" s="240"/>
      <c r="F26" s="240"/>
      <c r="G26" s="240"/>
      <c r="H26" s="240"/>
      <c r="I26" s="240"/>
      <c r="J26" s="240"/>
      <c r="K26" s="240"/>
      <c r="L26" s="241"/>
      <c r="N26" s="30"/>
      <c r="O26" s="30"/>
    </row>
    <row r="27" spans="1:15" ht="16.5" customHeight="1" x14ac:dyDescent="0.2">
      <c r="A27" s="31" t="s">
        <v>103</v>
      </c>
      <c r="B27" s="32"/>
      <c r="C27" s="33" t="s">
        <v>104</v>
      </c>
      <c r="D27" s="34"/>
      <c r="E27" s="35"/>
      <c r="F27" s="35"/>
      <c r="G27" s="35"/>
      <c r="H27" s="35"/>
      <c r="I27" s="35"/>
      <c r="J27" s="35"/>
      <c r="K27" s="35"/>
      <c r="L27" s="35"/>
      <c r="N27" s="30"/>
      <c r="O27" s="30"/>
    </row>
    <row r="28" spans="1:15" ht="16.5" customHeight="1" x14ac:dyDescent="0.2">
      <c r="A28" s="31" t="s">
        <v>105</v>
      </c>
      <c r="B28" s="32"/>
      <c r="C28" s="33" t="s">
        <v>106</v>
      </c>
      <c r="D28" s="34"/>
      <c r="E28" s="35"/>
      <c r="F28" s="35"/>
      <c r="G28" s="35"/>
      <c r="H28" s="35"/>
      <c r="I28" s="35"/>
      <c r="J28" s="35"/>
      <c r="K28" s="35"/>
      <c r="L28" s="35"/>
      <c r="N28" s="30"/>
      <c r="O28" s="30"/>
    </row>
    <row r="29" spans="1:15" ht="16.5" customHeight="1" x14ac:dyDescent="0.2">
      <c r="A29" s="31" t="s">
        <v>107</v>
      </c>
      <c r="B29" s="32"/>
      <c r="C29" s="33" t="s">
        <v>108</v>
      </c>
      <c r="D29" s="34"/>
      <c r="E29" s="35"/>
      <c r="F29" s="35"/>
      <c r="G29" s="35"/>
      <c r="H29" s="35"/>
      <c r="I29" s="35"/>
      <c r="J29" s="35"/>
      <c r="K29" s="35"/>
      <c r="L29" s="35"/>
      <c r="N29" s="30"/>
      <c r="O29" s="30"/>
    </row>
    <row r="30" spans="1:15" ht="16.5" customHeight="1" x14ac:dyDescent="0.2">
      <c r="A30" s="31" t="s">
        <v>109</v>
      </c>
      <c r="B30" s="32"/>
      <c r="C30" s="33" t="s">
        <v>110</v>
      </c>
      <c r="D30" s="34">
        <v>1</v>
      </c>
      <c r="E30" s="35">
        <v>3940.64</v>
      </c>
      <c r="F30" s="35">
        <f>ROUND(E30*0.7725,2)</f>
        <v>3044.14</v>
      </c>
      <c r="G30" s="35">
        <f>ROUND(E30*0.25,2)</f>
        <v>985.16</v>
      </c>
      <c r="H30" s="35">
        <f>ROUND(0.1*(E30+F30+G30),2)</f>
        <v>796.99</v>
      </c>
      <c r="I30" s="35">
        <f>ROUND('FPRO_XIII Det_ Desp Fiscais'!$G$27/100*(E30+F30+G30+H30),2)</f>
        <v>1457.06</v>
      </c>
      <c r="J30" s="35">
        <f>SUM(E30:I30)</f>
        <v>10223.99</v>
      </c>
      <c r="K30" s="35">
        <f>ROUND(D30*E30,2)</f>
        <v>3940.64</v>
      </c>
      <c r="L30" s="35"/>
      <c r="N30" s="30"/>
      <c r="O30" s="30"/>
    </row>
    <row r="31" spans="1:15" ht="16.5" customHeight="1" x14ac:dyDescent="0.2">
      <c r="A31" s="31" t="s">
        <v>111</v>
      </c>
      <c r="B31" s="32"/>
      <c r="C31" s="37" t="s">
        <v>112</v>
      </c>
      <c r="D31" s="34"/>
      <c r="E31" s="35"/>
      <c r="F31" s="35"/>
      <c r="G31" s="35"/>
      <c r="H31" s="35"/>
      <c r="I31" s="35"/>
      <c r="J31" s="35"/>
      <c r="K31" s="35"/>
      <c r="L31" s="35"/>
      <c r="N31" s="30"/>
      <c r="O31" s="30"/>
    </row>
    <row r="32" spans="1:15" ht="16.5" customHeight="1" x14ac:dyDescent="0.2">
      <c r="A32" s="344" t="s">
        <v>113</v>
      </c>
      <c r="B32" s="344"/>
      <c r="C32" s="36"/>
      <c r="D32" s="34"/>
      <c r="E32" s="35"/>
      <c r="F32" s="35"/>
      <c r="G32" s="35"/>
      <c r="H32" s="35"/>
      <c r="I32" s="35"/>
      <c r="J32" s="35"/>
      <c r="K32" s="35"/>
      <c r="L32" s="35"/>
      <c r="N32" s="30"/>
      <c r="O32" s="30"/>
    </row>
    <row r="33" spans="1:15" ht="16.5" customHeight="1" x14ac:dyDescent="0.2">
      <c r="A33" s="346" t="s">
        <v>114</v>
      </c>
      <c r="B33" s="346"/>
      <c r="C33" s="141" t="s">
        <v>115</v>
      </c>
      <c r="D33" s="34"/>
      <c r="E33" s="35"/>
      <c r="F33" s="35"/>
      <c r="G33" s="35"/>
      <c r="H33" s="35"/>
      <c r="I33" s="35"/>
      <c r="J33" s="35"/>
      <c r="K33" s="35"/>
      <c r="L33" s="35"/>
      <c r="N33" s="30"/>
      <c r="O33" s="30"/>
    </row>
    <row r="34" spans="1:15" ht="19.5" customHeight="1" x14ac:dyDescent="0.2">
      <c r="A34" s="347" t="s">
        <v>116</v>
      </c>
      <c r="B34" s="347"/>
      <c r="C34" s="347"/>
      <c r="D34" s="347"/>
      <c r="E34" s="347"/>
      <c r="F34" s="347"/>
      <c r="G34" s="347"/>
      <c r="H34" s="347"/>
      <c r="I34" s="347"/>
      <c r="J34" s="347"/>
      <c r="K34" s="38">
        <f>SUM(K11:K33)</f>
        <v>96155.839999999997</v>
      </c>
      <c r="L34" s="38">
        <f>SUM(L11:L33)</f>
        <v>9943.56</v>
      </c>
      <c r="N34" s="30"/>
      <c r="O34" s="30"/>
    </row>
    <row r="35" spans="1:15" s="41" customFormat="1" ht="13.5" customHeight="1" x14ac:dyDescent="0.2">
      <c r="A35" s="323" t="s">
        <v>34</v>
      </c>
      <c r="B35" s="323"/>
      <c r="C35" s="323"/>
      <c r="D35" s="323"/>
      <c r="E35" s="323"/>
      <c r="F35" s="323"/>
      <c r="G35" s="323"/>
      <c r="H35" s="348" t="s">
        <v>35</v>
      </c>
      <c r="I35" s="348"/>
      <c r="J35" s="348"/>
      <c r="K35" s="348"/>
      <c r="L35" s="348"/>
      <c r="O35" s="42"/>
    </row>
    <row r="36" spans="1:15" s="12" customFormat="1" ht="21" customHeight="1" x14ac:dyDescent="0.2">
      <c r="A36" s="325"/>
      <c r="B36" s="325"/>
      <c r="C36" s="325"/>
      <c r="D36" s="325"/>
      <c r="E36" s="325"/>
      <c r="F36" s="325"/>
      <c r="G36" s="325"/>
      <c r="H36" s="349"/>
      <c r="I36" s="349"/>
      <c r="J36" s="349"/>
      <c r="K36" s="349"/>
      <c r="L36" s="349"/>
      <c r="O36" s="43"/>
    </row>
    <row r="37" spans="1:15" s="41" customFormat="1" ht="13.5" customHeight="1" x14ac:dyDescent="0.2">
      <c r="A37" s="350" t="s">
        <v>36</v>
      </c>
      <c r="B37" s="350"/>
      <c r="C37" s="350"/>
      <c r="D37" s="350"/>
      <c r="E37" s="350"/>
      <c r="F37" s="350"/>
      <c r="G37" s="350"/>
      <c r="H37" s="350"/>
      <c r="I37" s="350"/>
      <c r="J37" s="350"/>
      <c r="K37" s="351" t="s">
        <v>37</v>
      </c>
      <c r="L37" s="351"/>
      <c r="O37" s="42"/>
    </row>
    <row r="38" spans="1:15" s="12" customFormat="1" ht="21" customHeight="1" x14ac:dyDescent="0.2">
      <c r="A38" s="352"/>
      <c r="B38" s="352"/>
      <c r="C38" s="352"/>
      <c r="D38" s="352"/>
      <c r="E38" s="352"/>
      <c r="F38" s="352"/>
      <c r="G38" s="352"/>
      <c r="H38" s="352"/>
      <c r="I38" s="352"/>
      <c r="J38" s="352"/>
      <c r="K38" s="353"/>
      <c r="L38" s="353"/>
    </row>
    <row r="39" spans="1:15" x14ac:dyDescent="0.2">
      <c r="A39" s="354" t="s">
        <v>38</v>
      </c>
      <c r="B39" s="354"/>
      <c r="C39" s="354"/>
      <c r="D39" s="354"/>
      <c r="E39" s="354"/>
      <c r="F39" s="354"/>
      <c r="G39" s="354"/>
      <c r="H39" s="354"/>
      <c r="I39" s="354"/>
      <c r="J39" s="354"/>
      <c r="K39" s="354"/>
      <c r="L39" s="354"/>
    </row>
    <row r="40" spans="1:15" ht="14.1" customHeight="1" x14ac:dyDescent="0.2">
      <c r="A40" s="355" t="s">
        <v>117</v>
      </c>
      <c r="B40" s="355"/>
      <c r="C40" s="355"/>
      <c r="D40" s="355"/>
      <c r="E40" s="355"/>
      <c r="F40" s="355"/>
      <c r="G40" s="355"/>
      <c r="H40" s="355"/>
      <c r="I40" s="355"/>
      <c r="J40" s="355"/>
      <c r="K40" s="355"/>
      <c r="L40" s="355"/>
    </row>
    <row r="41" spans="1:15" ht="21.75" customHeight="1" x14ac:dyDescent="0.2">
      <c r="A41" s="355" t="s">
        <v>449</v>
      </c>
      <c r="B41" s="355"/>
      <c r="C41" s="355"/>
      <c r="D41" s="355"/>
      <c r="E41" s="355"/>
      <c r="F41" s="355"/>
      <c r="G41" s="355"/>
      <c r="H41" s="355"/>
      <c r="I41" s="355"/>
      <c r="J41" s="355"/>
      <c r="K41" s="355"/>
      <c r="L41" s="355"/>
    </row>
    <row r="42" spans="1:15" ht="14.1" customHeight="1" x14ac:dyDescent="0.2">
      <c r="A42" s="356" t="s">
        <v>118</v>
      </c>
      <c r="B42" s="356"/>
      <c r="C42" s="356"/>
      <c r="D42" s="356"/>
      <c r="E42" s="356"/>
      <c r="F42" s="356"/>
      <c r="G42" s="356"/>
      <c r="H42" s="356"/>
      <c r="I42" s="356"/>
      <c r="J42" s="356"/>
      <c r="K42" s="356"/>
      <c r="L42" s="357"/>
    </row>
    <row r="43" spans="1:15" ht="14.1" customHeight="1" x14ac:dyDescent="0.2">
      <c r="A43" s="358" t="s">
        <v>119</v>
      </c>
      <c r="B43" s="358"/>
      <c r="C43" s="358"/>
      <c r="D43" s="358"/>
      <c r="E43" s="358"/>
      <c r="F43" s="358"/>
      <c r="G43" s="358"/>
      <c r="H43" s="358"/>
      <c r="I43" s="358"/>
      <c r="J43" s="358"/>
      <c r="K43" s="358"/>
      <c r="L43" s="358"/>
    </row>
    <row r="44" spans="1:15" ht="21.75" customHeight="1" x14ac:dyDescent="0.2">
      <c r="A44" s="358" t="s">
        <v>120</v>
      </c>
      <c r="B44" s="358"/>
      <c r="C44" s="358"/>
      <c r="D44" s="358"/>
      <c r="E44" s="358"/>
      <c r="F44" s="358"/>
      <c r="G44" s="358"/>
      <c r="H44" s="358"/>
      <c r="I44" s="358"/>
      <c r="J44" s="358"/>
      <c r="K44" s="358"/>
      <c r="L44" s="358"/>
    </row>
    <row r="45" spans="1:15" ht="14.1" customHeight="1" x14ac:dyDescent="0.2">
      <c r="A45" s="355" t="s">
        <v>121</v>
      </c>
      <c r="B45" s="355"/>
      <c r="C45" s="355"/>
      <c r="D45" s="355"/>
      <c r="E45" s="355"/>
      <c r="F45" s="355"/>
      <c r="G45" s="355"/>
      <c r="H45" s="355"/>
      <c r="I45" s="355"/>
      <c r="J45" s="355"/>
      <c r="K45" s="355"/>
      <c r="L45" s="355"/>
    </row>
    <row r="46" spans="1:15" ht="21.75" customHeight="1" x14ac:dyDescent="0.2">
      <c r="A46" s="355" t="s">
        <v>122</v>
      </c>
      <c r="B46" s="355"/>
      <c r="C46" s="355"/>
      <c r="D46" s="355"/>
      <c r="E46" s="355"/>
      <c r="F46" s="355"/>
      <c r="G46" s="355"/>
      <c r="H46" s="355"/>
      <c r="I46" s="355"/>
      <c r="J46" s="355"/>
      <c r="K46" s="355"/>
      <c r="L46" s="355"/>
    </row>
    <row r="47" spans="1:15" ht="21.75" customHeight="1" x14ac:dyDescent="0.2">
      <c r="A47" s="355" t="s">
        <v>123</v>
      </c>
      <c r="B47" s="355"/>
      <c r="C47" s="355"/>
      <c r="D47" s="355"/>
      <c r="E47" s="355"/>
      <c r="F47" s="355"/>
      <c r="G47" s="355"/>
      <c r="H47" s="355"/>
      <c r="I47" s="355"/>
      <c r="J47" s="355"/>
      <c r="K47" s="355"/>
      <c r="L47" s="355"/>
    </row>
    <row r="48" spans="1:15" ht="14.1" customHeight="1" x14ac:dyDescent="0.2">
      <c r="A48" s="355" t="s">
        <v>124</v>
      </c>
      <c r="B48" s="355"/>
      <c r="C48" s="355"/>
      <c r="D48" s="355"/>
      <c r="E48" s="355"/>
      <c r="F48" s="355"/>
      <c r="G48" s="355"/>
      <c r="H48" s="355"/>
      <c r="I48" s="355"/>
      <c r="J48" s="355"/>
      <c r="K48" s="355"/>
      <c r="L48" s="355"/>
    </row>
    <row r="49" spans="1:12" s="45" customFormat="1" ht="13.5" customHeight="1" x14ac:dyDescent="0.2">
      <c r="A49" s="359" t="s">
        <v>125</v>
      </c>
      <c r="B49" s="359"/>
      <c r="C49" s="359"/>
      <c r="D49" s="359"/>
      <c r="E49" s="359"/>
      <c r="F49" s="359"/>
      <c r="G49" s="359"/>
      <c r="H49" s="359"/>
      <c r="I49" s="359"/>
      <c r="J49" s="359"/>
      <c r="K49" s="359"/>
      <c r="L49" s="360"/>
    </row>
    <row r="50" spans="1:12" ht="14.1" customHeight="1" x14ac:dyDescent="0.2">
      <c r="A50" s="361" t="s">
        <v>126</v>
      </c>
      <c r="B50" s="361"/>
      <c r="C50" s="361"/>
      <c r="D50" s="361"/>
      <c r="E50" s="361"/>
      <c r="F50" s="361"/>
      <c r="G50" s="361"/>
      <c r="H50" s="361"/>
      <c r="I50" s="361"/>
      <c r="J50" s="361"/>
      <c r="K50" s="361"/>
      <c r="L50" s="361"/>
    </row>
  </sheetData>
  <mergeCells count="38">
    <mergeCell ref="A49:L49"/>
    <mergeCell ref="A50:L50"/>
    <mergeCell ref="A44:L44"/>
    <mergeCell ref="A45:L45"/>
    <mergeCell ref="A46:L46"/>
    <mergeCell ref="A47:L47"/>
    <mergeCell ref="A48:L48"/>
    <mergeCell ref="A39:L39"/>
    <mergeCell ref="A40:L40"/>
    <mergeCell ref="A41:L41"/>
    <mergeCell ref="A42:L42"/>
    <mergeCell ref="A43:L43"/>
    <mergeCell ref="A36:G36"/>
    <mergeCell ref="H36:L36"/>
    <mergeCell ref="A37:J37"/>
    <mergeCell ref="K37:L37"/>
    <mergeCell ref="A38:J38"/>
    <mergeCell ref="K38:L38"/>
    <mergeCell ref="A32:B32"/>
    <mergeCell ref="A33:B33"/>
    <mergeCell ref="A34:J34"/>
    <mergeCell ref="A35:G35"/>
    <mergeCell ref="H35:L35"/>
    <mergeCell ref="A8:B8"/>
    <mergeCell ref="A10:B10"/>
    <mergeCell ref="A11:B11"/>
    <mergeCell ref="A18:B18"/>
    <mergeCell ref="A26:B26"/>
    <mergeCell ref="B5:L5"/>
    <mergeCell ref="A6:D6"/>
    <mergeCell ref="E6:J6"/>
    <mergeCell ref="K6:L6"/>
    <mergeCell ref="A7:B7"/>
    <mergeCell ref="A1:J2"/>
    <mergeCell ref="K1:L1"/>
    <mergeCell ref="K2:L2"/>
    <mergeCell ref="A4:J4"/>
    <mergeCell ref="K4:L4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showGridLines="0" topLeftCell="A5" zoomScale="124" zoomScaleNormal="124" workbookViewId="0">
      <selection activeCell="A45" sqref="A45:L45"/>
    </sheetView>
  </sheetViews>
  <sheetFormatPr defaultRowHeight="12.75" x14ac:dyDescent="0.2"/>
  <cols>
    <col min="1" max="1" width="8.42578125"/>
    <col min="2" max="2" width="11.140625"/>
    <col min="3" max="3" width="8.140625"/>
    <col min="4" max="4" width="6.42578125"/>
    <col min="5" max="5" width="5.7109375"/>
    <col min="6" max="6" width="11.28515625"/>
    <col min="7" max="7" width="10.5703125"/>
    <col min="8" max="8" width="7.28515625"/>
    <col min="9" max="9" width="11.42578125"/>
    <col min="10" max="10" width="12.5703125"/>
    <col min="11" max="257" width="8.7109375"/>
  </cols>
  <sheetData>
    <row r="1" spans="1:11" ht="11.25" customHeight="1" x14ac:dyDescent="0.2">
      <c r="A1" s="291" t="s">
        <v>127</v>
      </c>
      <c r="B1" s="291"/>
      <c r="C1" s="291"/>
      <c r="D1" s="291"/>
      <c r="E1" s="291"/>
      <c r="F1" s="291"/>
      <c r="G1" s="291"/>
      <c r="H1" s="291"/>
      <c r="I1" s="292" t="s">
        <v>1</v>
      </c>
      <c r="J1" s="293"/>
    </row>
    <row r="2" spans="1:11" ht="19.5" customHeight="1" x14ac:dyDescent="0.2">
      <c r="A2" s="291"/>
      <c r="B2" s="291"/>
      <c r="C2" s="291"/>
      <c r="D2" s="291"/>
      <c r="E2" s="291"/>
      <c r="F2" s="291"/>
      <c r="G2" s="291"/>
      <c r="H2" s="291"/>
      <c r="I2" s="294" t="s">
        <v>128</v>
      </c>
      <c r="J2" s="295"/>
    </row>
    <row r="3" spans="1:11" s="41" customFormat="1" ht="13.5" customHeight="1" x14ac:dyDescent="0.2">
      <c r="A3" s="296" t="s">
        <v>3</v>
      </c>
      <c r="B3" s="296"/>
      <c r="C3" s="296"/>
      <c r="D3" s="296"/>
      <c r="E3" s="296"/>
      <c r="F3" s="296"/>
      <c r="G3" s="296"/>
      <c r="H3" s="296"/>
      <c r="I3" s="296" t="s">
        <v>4</v>
      </c>
      <c r="J3" s="335"/>
    </row>
    <row r="4" spans="1:11" s="12" customFormat="1" ht="21" customHeight="1" x14ac:dyDescent="0.2">
      <c r="A4" s="297"/>
      <c r="B4" s="297"/>
      <c r="C4" s="297"/>
      <c r="D4" s="297"/>
      <c r="E4" s="297"/>
      <c r="F4" s="297"/>
      <c r="G4" s="297"/>
      <c r="H4" s="297"/>
      <c r="I4" s="297"/>
      <c r="J4" s="298"/>
    </row>
    <row r="5" spans="1:11" s="15" customFormat="1" ht="24.75" customHeight="1" x14ac:dyDescent="0.2">
      <c r="A5" s="14" t="s">
        <v>5</v>
      </c>
      <c r="B5" s="362" t="s">
        <v>42</v>
      </c>
      <c r="C5" s="362"/>
      <c r="D5" s="362"/>
      <c r="E5" s="362"/>
      <c r="F5" s="362"/>
      <c r="G5" s="362"/>
      <c r="H5" s="362"/>
      <c r="I5" s="362"/>
      <c r="J5" s="363"/>
    </row>
    <row r="6" spans="1:11" ht="16.5" customHeight="1" x14ac:dyDescent="0.2">
      <c r="A6" s="364" t="s">
        <v>129</v>
      </c>
      <c r="B6" s="365" t="s">
        <v>130</v>
      </c>
      <c r="C6" s="365"/>
      <c r="D6" s="365" t="s">
        <v>131</v>
      </c>
      <c r="E6" s="365"/>
      <c r="F6" s="365"/>
      <c r="G6" s="365"/>
      <c r="H6" s="365" t="s">
        <v>132</v>
      </c>
      <c r="I6" s="365"/>
      <c r="J6" s="365"/>
    </row>
    <row r="7" spans="1:11" ht="16.5" customHeight="1" x14ac:dyDescent="0.2">
      <c r="A7" s="364"/>
      <c r="B7" s="365"/>
      <c r="C7" s="365"/>
      <c r="D7" s="366" t="s">
        <v>133</v>
      </c>
      <c r="E7" s="366"/>
      <c r="F7" s="46" t="s">
        <v>134</v>
      </c>
      <c r="G7" s="46" t="s">
        <v>135</v>
      </c>
      <c r="H7" s="46" t="s">
        <v>136</v>
      </c>
      <c r="I7" s="46" t="s">
        <v>134</v>
      </c>
      <c r="J7" s="46" t="s">
        <v>135</v>
      </c>
    </row>
    <row r="8" spans="1:11" ht="18" customHeight="1" x14ac:dyDescent="0.2">
      <c r="A8" s="287" t="s">
        <v>78</v>
      </c>
      <c r="B8" s="367" t="s">
        <v>137</v>
      </c>
      <c r="C8" s="367"/>
      <c r="D8" s="288" t="s">
        <v>138</v>
      </c>
      <c r="E8" s="287">
        <v>1</v>
      </c>
      <c r="F8" s="289">
        <v>643.69000000000005</v>
      </c>
      <c r="G8" s="85">
        <f>E8*F8</f>
        <v>643.69000000000005</v>
      </c>
      <c r="H8" s="287">
        <v>1</v>
      </c>
      <c r="I8" s="289">
        <f>295+105</f>
        <v>400</v>
      </c>
      <c r="J8" s="85">
        <f>H8*I8</f>
        <v>400</v>
      </c>
      <c r="K8" s="47"/>
    </row>
    <row r="9" spans="1:11" ht="18" customHeight="1" x14ac:dyDescent="0.2">
      <c r="A9" s="287" t="s">
        <v>78</v>
      </c>
      <c r="B9" s="367" t="s">
        <v>139</v>
      </c>
      <c r="C9" s="367"/>
      <c r="D9" s="288"/>
      <c r="E9" s="287"/>
      <c r="F9" s="289"/>
      <c r="G9" s="85"/>
      <c r="H9" s="287">
        <v>3</v>
      </c>
      <c r="I9" s="289">
        <v>318</v>
      </c>
      <c r="J9" s="85">
        <f>H9*I9</f>
        <v>954</v>
      </c>
    </row>
    <row r="10" spans="1:11" ht="18" customHeight="1" x14ac:dyDescent="0.2">
      <c r="A10" s="287" t="s">
        <v>140</v>
      </c>
      <c r="B10" s="367" t="s">
        <v>137</v>
      </c>
      <c r="C10" s="367"/>
      <c r="D10" s="288" t="s">
        <v>138</v>
      </c>
      <c r="E10" s="287">
        <v>3</v>
      </c>
      <c r="F10" s="289">
        <f>F8</f>
        <v>643.69000000000005</v>
      </c>
      <c r="G10" s="85">
        <f>E10*F10</f>
        <v>1931.0700000000002</v>
      </c>
      <c r="H10" s="287">
        <v>3</v>
      </c>
      <c r="I10" s="289">
        <f>I8</f>
        <v>400</v>
      </c>
      <c r="J10" s="85">
        <f>H10*I10</f>
        <v>1200</v>
      </c>
    </row>
    <row r="11" spans="1:11" ht="18" customHeight="1" x14ac:dyDescent="0.2">
      <c r="A11" s="287" t="s">
        <v>140</v>
      </c>
      <c r="B11" s="367" t="s">
        <v>139</v>
      </c>
      <c r="C11" s="367"/>
      <c r="D11" s="288"/>
      <c r="E11" s="287"/>
      <c r="F11" s="289"/>
      <c r="G11" s="85"/>
      <c r="H11" s="287">
        <v>3</v>
      </c>
      <c r="I11" s="289">
        <v>318</v>
      </c>
      <c r="J11" s="85">
        <f>H11*I11</f>
        <v>954</v>
      </c>
    </row>
    <row r="12" spans="1:11" ht="18" customHeight="1" x14ac:dyDescent="0.2">
      <c r="A12" s="287" t="s">
        <v>86</v>
      </c>
      <c r="B12" s="367" t="s">
        <v>139</v>
      </c>
      <c r="C12" s="367"/>
      <c r="D12" s="288"/>
      <c r="E12" s="287"/>
      <c r="F12" s="289"/>
      <c r="G12" s="85"/>
      <c r="H12" s="287">
        <v>9</v>
      </c>
      <c r="I12" s="289">
        <v>318</v>
      </c>
      <c r="J12" s="85">
        <f>H12*I12</f>
        <v>2862</v>
      </c>
    </row>
    <row r="13" spans="1:11" ht="18" customHeight="1" x14ac:dyDescent="0.2">
      <c r="A13" s="287"/>
      <c r="B13" s="367"/>
      <c r="C13" s="367"/>
      <c r="D13" s="288"/>
      <c r="E13" s="287"/>
      <c r="F13" s="289"/>
      <c r="G13" s="85"/>
      <c r="H13" s="287"/>
      <c r="I13" s="290"/>
      <c r="J13" s="85"/>
    </row>
    <row r="14" spans="1:11" ht="18" customHeight="1" x14ac:dyDescent="0.2">
      <c r="A14" s="48"/>
      <c r="B14" s="368"/>
      <c r="C14" s="368"/>
      <c r="D14" s="49"/>
      <c r="E14" s="50"/>
      <c r="F14" s="50"/>
      <c r="G14" s="51"/>
      <c r="H14" s="50"/>
      <c r="I14" s="52"/>
      <c r="J14" s="197"/>
    </row>
    <row r="15" spans="1:11" ht="18" customHeight="1" x14ac:dyDescent="0.2">
      <c r="A15" s="48"/>
      <c r="B15" s="368"/>
      <c r="C15" s="368"/>
      <c r="D15" s="49"/>
      <c r="E15" s="50"/>
      <c r="F15" s="50"/>
      <c r="G15" s="51"/>
      <c r="H15" s="50"/>
      <c r="I15" s="52"/>
      <c r="J15" s="197"/>
    </row>
    <row r="16" spans="1:11" ht="18" customHeight="1" x14ac:dyDescent="0.2">
      <c r="A16" s="48"/>
      <c r="B16" s="368"/>
      <c r="C16" s="368"/>
      <c r="D16" s="49"/>
      <c r="E16" s="50"/>
      <c r="F16" s="50"/>
      <c r="G16" s="51"/>
      <c r="H16" s="50"/>
      <c r="I16" s="52"/>
      <c r="J16" s="197"/>
    </row>
    <row r="17" spans="1:13" ht="18" customHeight="1" x14ac:dyDescent="0.2">
      <c r="A17" s="48"/>
      <c r="B17" s="368"/>
      <c r="C17" s="368"/>
      <c r="D17" s="49"/>
      <c r="E17" s="50"/>
      <c r="F17" s="50"/>
      <c r="G17" s="51"/>
      <c r="H17" s="50"/>
      <c r="I17" s="52"/>
      <c r="J17" s="197"/>
    </row>
    <row r="18" spans="1:13" ht="18" customHeight="1" x14ac:dyDescent="0.2">
      <c r="A18" s="48"/>
      <c r="B18" s="368"/>
      <c r="C18" s="368"/>
      <c r="D18" s="49"/>
      <c r="E18" s="50"/>
      <c r="F18" s="50"/>
      <c r="G18" s="51"/>
      <c r="H18" s="50"/>
      <c r="I18" s="52"/>
      <c r="J18" s="197"/>
    </row>
    <row r="19" spans="1:13" ht="18" customHeight="1" x14ac:dyDescent="0.2">
      <c r="A19" s="48"/>
      <c r="B19" s="368"/>
      <c r="C19" s="368"/>
      <c r="D19" s="274"/>
      <c r="E19" s="197"/>
      <c r="F19" s="197"/>
      <c r="G19" s="139"/>
      <c r="H19" s="197"/>
      <c r="I19" s="52"/>
      <c r="J19" s="197"/>
    </row>
    <row r="20" spans="1:13" ht="18" customHeight="1" x14ac:dyDescent="0.2">
      <c r="A20" s="48"/>
      <c r="B20" s="368"/>
      <c r="C20" s="368"/>
      <c r="D20" s="274"/>
      <c r="E20" s="197"/>
      <c r="F20" s="197"/>
      <c r="G20" s="139"/>
      <c r="H20" s="197"/>
      <c r="I20" s="52"/>
      <c r="J20" s="197"/>
    </row>
    <row r="21" spans="1:13" ht="18" customHeight="1" x14ac:dyDescent="0.2">
      <c r="A21" s="48"/>
      <c r="B21" s="368"/>
      <c r="C21" s="368"/>
      <c r="D21" s="49"/>
      <c r="E21" s="50"/>
      <c r="F21" s="50"/>
      <c r="G21" s="51"/>
      <c r="H21" s="50"/>
      <c r="I21" s="52"/>
      <c r="J21" s="197"/>
    </row>
    <row r="22" spans="1:13" ht="18" customHeight="1" x14ac:dyDescent="0.2">
      <c r="A22" s="48"/>
      <c r="B22" s="368"/>
      <c r="C22" s="368"/>
      <c r="D22" s="274"/>
      <c r="E22" s="197"/>
      <c r="F22" s="197"/>
      <c r="G22" s="139"/>
      <c r="H22" s="197"/>
      <c r="I22" s="52"/>
      <c r="J22" s="197"/>
    </row>
    <row r="23" spans="1:13" ht="18" customHeight="1" x14ac:dyDescent="0.2">
      <c r="A23" s="48"/>
      <c r="B23" s="368"/>
      <c r="C23" s="368"/>
      <c r="D23" s="49"/>
      <c r="E23" s="50"/>
      <c r="F23" s="50"/>
      <c r="G23" s="51"/>
      <c r="H23" s="50"/>
      <c r="I23" s="52"/>
      <c r="J23" s="197"/>
    </row>
    <row r="24" spans="1:13" ht="18" customHeight="1" x14ac:dyDescent="0.2">
      <c r="A24" s="48"/>
      <c r="B24" s="368"/>
      <c r="C24" s="368"/>
      <c r="D24" s="49"/>
      <c r="E24" s="50"/>
      <c r="F24" s="50"/>
      <c r="G24" s="50"/>
      <c r="H24" s="50"/>
      <c r="I24" s="50"/>
      <c r="J24" s="197"/>
    </row>
    <row r="25" spans="1:13" ht="18" customHeight="1" x14ac:dyDescent="0.2">
      <c r="A25" s="48"/>
      <c r="B25" s="368"/>
      <c r="C25" s="368"/>
      <c r="D25" s="49"/>
      <c r="E25" s="50"/>
      <c r="F25" s="50"/>
      <c r="G25" s="50"/>
      <c r="H25" s="50"/>
      <c r="I25" s="50"/>
      <c r="J25" s="197"/>
    </row>
    <row r="26" spans="1:13" ht="18" customHeight="1" x14ac:dyDescent="0.2">
      <c r="A26" s="48"/>
      <c r="B26" s="368"/>
      <c r="C26" s="368"/>
      <c r="D26" s="49"/>
      <c r="E26" s="50"/>
      <c r="F26" s="50"/>
      <c r="G26" s="50"/>
      <c r="H26" s="50"/>
      <c r="I26" s="50"/>
      <c r="J26" s="197"/>
    </row>
    <row r="27" spans="1:13" ht="21" customHeight="1" x14ac:dyDescent="0.2">
      <c r="A27" s="377" t="s">
        <v>141</v>
      </c>
      <c r="B27" s="377"/>
      <c r="C27" s="377"/>
      <c r="D27" s="377"/>
      <c r="E27" s="377"/>
      <c r="F27" s="377"/>
      <c r="G27" s="246">
        <f>SUM(G8:G13)</f>
        <v>2574.7600000000002</v>
      </c>
      <c r="H27" s="53"/>
      <c r="I27" s="53"/>
      <c r="J27" s="246">
        <f>SUM(J8:J13)</f>
        <v>6370</v>
      </c>
    </row>
    <row r="28" spans="1:13" ht="21" customHeight="1" x14ac:dyDescent="0.2">
      <c r="A28" s="377" t="s">
        <v>142</v>
      </c>
      <c r="B28" s="377"/>
      <c r="C28" s="377"/>
      <c r="D28" s="377"/>
      <c r="E28" s="377"/>
      <c r="F28" s="377"/>
      <c r="G28" s="377"/>
      <c r="H28" s="377"/>
      <c r="I28" s="377"/>
      <c r="J28" s="246">
        <f>G27+J27</f>
        <v>8944.76</v>
      </c>
    </row>
    <row r="29" spans="1:13" s="41" customFormat="1" ht="13.5" customHeight="1" x14ac:dyDescent="0.2">
      <c r="A29" s="296" t="s">
        <v>34</v>
      </c>
      <c r="B29" s="296"/>
      <c r="C29" s="296"/>
      <c r="D29" s="296"/>
      <c r="E29" s="296"/>
      <c r="F29" s="296"/>
      <c r="G29" s="296" t="s">
        <v>35</v>
      </c>
      <c r="H29" s="296"/>
      <c r="I29" s="296"/>
      <c r="J29" s="335"/>
      <c r="M29" s="42"/>
    </row>
    <row r="30" spans="1:13" s="12" customFormat="1" ht="21" customHeight="1" x14ac:dyDescent="0.2">
      <c r="A30" s="324"/>
      <c r="B30" s="324"/>
      <c r="C30" s="324"/>
      <c r="D30" s="324"/>
      <c r="E30" s="324"/>
      <c r="F30" s="324"/>
      <c r="G30" s="324"/>
      <c r="H30" s="324"/>
      <c r="I30" s="324"/>
      <c r="J30" s="325"/>
      <c r="M30" s="43"/>
    </row>
    <row r="31" spans="1:13" s="41" customFormat="1" ht="13.5" customHeight="1" x14ac:dyDescent="0.2">
      <c r="A31" s="373" t="s">
        <v>36</v>
      </c>
      <c r="B31" s="373"/>
      <c r="C31" s="373"/>
      <c r="D31" s="373"/>
      <c r="E31" s="373"/>
      <c r="F31" s="373"/>
      <c r="G31" s="373"/>
      <c r="H31" s="373"/>
      <c r="I31" s="351" t="s">
        <v>37</v>
      </c>
      <c r="J31" s="351"/>
      <c r="M31" s="42"/>
    </row>
    <row r="32" spans="1:13" s="12" customFormat="1" ht="21" customHeight="1" x14ac:dyDescent="0.2">
      <c r="A32" s="374"/>
      <c r="B32" s="374"/>
      <c r="C32" s="374"/>
      <c r="D32" s="374"/>
      <c r="E32" s="374"/>
      <c r="F32" s="374"/>
      <c r="G32" s="374"/>
      <c r="H32" s="374"/>
      <c r="I32" s="353"/>
      <c r="J32" s="353"/>
    </row>
    <row r="33" spans="1:10" ht="20.25" customHeight="1" x14ac:dyDescent="0.2">
      <c r="A33" s="375" t="s">
        <v>38</v>
      </c>
      <c r="B33" s="375"/>
      <c r="C33" s="375"/>
      <c r="D33" s="375"/>
      <c r="E33" s="375"/>
      <c r="F33" s="375"/>
      <c r="G33" s="375"/>
      <c r="H33" s="375"/>
      <c r="I33" s="375"/>
      <c r="J33" s="376"/>
    </row>
    <row r="34" spans="1:10" ht="24" customHeight="1" x14ac:dyDescent="0.2">
      <c r="A34" s="369" t="s">
        <v>143</v>
      </c>
      <c r="B34" s="369"/>
      <c r="C34" s="369"/>
      <c r="D34" s="369"/>
      <c r="E34" s="369"/>
      <c r="F34" s="369"/>
      <c r="G34" s="369"/>
      <c r="H34" s="369"/>
      <c r="I34" s="369"/>
      <c r="J34" s="370"/>
    </row>
    <row r="35" spans="1:10" ht="17.25" customHeight="1" x14ac:dyDescent="0.2">
      <c r="A35" s="369" t="s">
        <v>144</v>
      </c>
      <c r="B35" s="369"/>
      <c r="C35" s="369"/>
      <c r="D35" s="369"/>
      <c r="E35" s="369"/>
      <c r="F35" s="369"/>
      <c r="G35" s="369"/>
      <c r="H35" s="369"/>
      <c r="I35" s="369"/>
      <c r="J35" s="370"/>
    </row>
    <row r="36" spans="1:10" ht="17.25" customHeight="1" x14ac:dyDescent="0.2">
      <c r="A36" s="369" t="s">
        <v>145</v>
      </c>
      <c r="B36" s="369"/>
      <c r="C36" s="369"/>
      <c r="D36" s="369"/>
      <c r="E36" s="369"/>
      <c r="F36" s="369"/>
      <c r="G36" s="369"/>
      <c r="H36" s="369"/>
      <c r="I36" s="369"/>
      <c r="J36" s="370"/>
    </row>
    <row r="37" spans="1:10" ht="17.25" customHeight="1" x14ac:dyDescent="0.2">
      <c r="A37" s="369" t="s">
        <v>146</v>
      </c>
      <c r="B37" s="369"/>
      <c r="C37" s="369"/>
      <c r="D37" s="369"/>
      <c r="E37" s="369"/>
      <c r="F37" s="369"/>
      <c r="G37" s="369"/>
      <c r="H37" s="369"/>
      <c r="I37" s="369"/>
      <c r="J37" s="370"/>
    </row>
    <row r="38" spans="1:10" ht="17.25" customHeight="1" x14ac:dyDescent="0.2">
      <c r="A38" s="369" t="s">
        <v>147</v>
      </c>
      <c r="B38" s="369"/>
      <c r="C38" s="369"/>
      <c r="D38" s="369"/>
      <c r="E38" s="369"/>
      <c r="F38" s="369"/>
      <c r="G38" s="369"/>
      <c r="H38" s="369"/>
      <c r="I38" s="369"/>
      <c r="J38" s="370"/>
    </row>
    <row r="39" spans="1:10" ht="17.25" customHeight="1" x14ac:dyDescent="0.2">
      <c r="A39" s="369" t="s">
        <v>148</v>
      </c>
      <c r="B39" s="369"/>
      <c r="C39" s="369"/>
      <c r="D39" s="369"/>
      <c r="E39" s="369"/>
      <c r="F39" s="369"/>
      <c r="G39" s="369"/>
      <c r="H39" s="369"/>
      <c r="I39" s="369"/>
      <c r="J39" s="370"/>
    </row>
    <row r="40" spans="1:10" ht="17.25" customHeight="1" x14ac:dyDescent="0.2">
      <c r="A40" s="369" t="s">
        <v>149</v>
      </c>
      <c r="B40" s="369"/>
      <c r="C40" s="369"/>
      <c r="D40" s="369"/>
      <c r="E40" s="369"/>
      <c r="F40" s="369"/>
      <c r="G40" s="369"/>
      <c r="H40" s="369"/>
      <c r="I40" s="369"/>
      <c r="J40" s="370"/>
    </row>
    <row r="41" spans="1:10" ht="25.5" customHeight="1" x14ac:dyDescent="0.2">
      <c r="A41" s="369" t="s">
        <v>150</v>
      </c>
      <c r="B41" s="369"/>
      <c r="C41" s="369"/>
      <c r="D41" s="369"/>
      <c r="E41" s="369"/>
      <c r="F41" s="369"/>
      <c r="G41" s="369"/>
      <c r="H41" s="369"/>
      <c r="I41" s="369"/>
      <c r="J41" s="370"/>
    </row>
    <row r="42" spans="1:10" ht="34.5" customHeight="1" x14ac:dyDescent="0.2">
      <c r="A42" s="369" t="s">
        <v>151</v>
      </c>
      <c r="B42" s="369"/>
      <c r="C42" s="369"/>
      <c r="D42" s="369"/>
      <c r="E42" s="369"/>
      <c r="F42" s="369"/>
      <c r="G42" s="369"/>
      <c r="H42" s="369"/>
      <c r="I42" s="369"/>
      <c r="J42" s="370"/>
    </row>
    <row r="43" spans="1:10" ht="14.25" customHeight="1" x14ac:dyDescent="0.2">
      <c r="A43" s="371"/>
      <c r="B43" s="371"/>
      <c r="C43" s="371"/>
      <c r="D43" s="371"/>
      <c r="E43" s="371"/>
      <c r="F43" s="371"/>
      <c r="G43" s="371"/>
      <c r="H43" s="371"/>
      <c r="I43" s="371"/>
      <c r="J43" s="372"/>
    </row>
  </sheetData>
  <mergeCells count="53">
    <mergeCell ref="B19:C19"/>
    <mergeCell ref="B20:C20"/>
    <mergeCell ref="A39:J39"/>
    <mergeCell ref="A40:J40"/>
    <mergeCell ref="A41:J41"/>
    <mergeCell ref="A31:H31"/>
    <mergeCell ref="I31:J31"/>
    <mergeCell ref="A32:H32"/>
    <mergeCell ref="I32:J32"/>
    <mergeCell ref="A33:J33"/>
    <mergeCell ref="A27:F27"/>
    <mergeCell ref="A28:I28"/>
    <mergeCell ref="A29:F29"/>
    <mergeCell ref="G29:J29"/>
    <mergeCell ref="A30:F30"/>
    <mergeCell ref="G30:J30"/>
    <mergeCell ref="A42:J42"/>
    <mergeCell ref="A43:J43"/>
    <mergeCell ref="A34:J34"/>
    <mergeCell ref="A35:J35"/>
    <mergeCell ref="A36:J36"/>
    <mergeCell ref="A37:J37"/>
    <mergeCell ref="A38:J38"/>
    <mergeCell ref="B21:C21"/>
    <mergeCell ref="B23:C23"/>
    <mergeCell ref="B24:C24"/>
    <mergeCell ref="B25:C25"/>
    <mergeCell ref="B26:C26"/>
    <mergeCell ref="B22:C22"/>
    <mergeCell ref="B14:C14"/>
    <mergeCell ref="B15:C15"/>
    <mergeCell ref="B16:C16"/>
    <mergeCell ref="B17:C17"/>
    <mergeCell ref="B18:C18"/>
    <mergeCell ref="B13:C13"/>
    <mergeCell ref="B8:C8"/>
    <mergeCell ref="B9:C9"/>
    <mergeCell ref="B10:C10"/>
    <mergeCell ref="B11:C11"/>
    <mergeCell ref="B12:C12"/>
    <mergeCell ref="A4:H4"/>
    <mergeCell ref="I4:J4"/>
    <mergeCell ref="B5:J5"/>
    <mergeCell ref="A6:A7"/>
    <mergeCell ref="B6:C7"/>
    <mergeCell ref="D6:G6"/>
    <mergeCell ref="H6:J6"/>
    <mergeCell ref="D7:E7"/>
    <mergeCell ref="A1:H2"/>
    <mergeCell ref="I1:J1"/>
    <mergeCell ref="I2:J2"/>
    <mergeCell ref="A3:H3"/>
    <mergeCell ref="I3:J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6" firstPageNumber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opLeftCell="A28" zoomScale="124" zoomScaleNormal="124" workbookViewId="0">
      <selection activeCell="A45" sqref="A45:L45"/>
    </sheetView>
  </sheetViews>
  <sheetFormatPr defaultRowHeight="12.75" x14ac:dyDescent="0.2"/>
  <cols>
    <col min="1" max="1" width="8.85546875"/>
    <col min="2" max="2" width="34"/>
    <col min="3" max="3" width="11.85546875"/>
    <col min="4" max="4" width="11.28515625"/>
    <col min="5" max="6" width="12.7109375"/>
    <col min="7" max="8" width="8.7109375"/>
    <col min="9" max="9" width="7.140625"/>
    <col min="10" max="10" width="53.7109375"/>
    <col min="11" max="11" width="13.140625"/>
    <col min="12" max="12" width="14.140625"/>
    <col min="13" max="13" width="13.140625"/>
    <col min="14" max="14" width="20"/>
    <col min="15" max="15" width="14.28515625"/>
    <col min="16" max="16" width="13.140625"/>
    <col min="17" max="18" width="14.140625"/>
    <col min="19" max="19" width="13.140625"/>
    <col min="20" max="20" width="14.28515625"/>
    <col min="21" max="21" width="13.140625"/>
    <col min="22" max="22" width="14.140625"/>
    <col min="23" max="23" width="12.85546875"/>
    <col min="24" max="257" width="8.7109375"/>
  </cols>
  <sheetData>
    <row r="1" spans="1:23" ht="11.25" customHeight="1" x14ac:dyDescent="0.2">
      <c r="A1" s="291" t="s">
        <v>152</v>
      </c>
      <c r="B1" s="291"/>
      <c r="C1" s="291"/>
      <c r="D1" s="291"/>
      <c r="E1" s="378" t="s">
        <v>1</v>
      </c>
      <c r="F1" s="378"/>
    </row>
    <row r="2" spans="1:23" ht="19.5" customHeight="1" x14ac:dyDescent="0.2">
      <c r="A2" s="291"/>
      <c r="B2" s="291"/>
      <c r="C2" s="291"/>
      <c r="D2" s="291"/>
      <c r="E2" s="294" t="s">
        <v>153</v>
      </c>
      <c r="F2" s="294"/>
      <c r="V2" s="45"/>
      <c r="W2" s="45"/>
    </row>
    <row r="3" spans="1:23" ht="13.5" customHeight="1" x14ac:dyDescent="0.2">
      <c r="A3" s="296" t="s">
        <v>3</v>
      </c>
      <c r="B3" s="296"/>
      <c r="C3" s="296"/>
      <c r="D3" s="296"/>
      <c r="E3" s="296" t="s">
        <v>4</v>
      </c>
      <c r="F3" s="335"/>
      <c r="V3" s="45"/>
      <c r="W3" s="45"/>
    </row>
    <row r="4" spans="1:23" ht="21" customHeight="1" x14ac:dyDescent="0.2">
      <c r="A4" s="297"/>
      <c r="B4" s="297"/>
      <c r="C4" s="297"/>
      <c r="D4" s="297"/>
      <c r="E4" s="297"/>
      <c r="F4" s="298"/>
      <c r="I4" s="41"/>
      <c r="R4" s="45"/>
      <c r="S4" s="45"/>
      <c r="T4" s="45"/>
      <c r="U4" s="45"/>
      <c r="V4" s="45"/>
      <c r="W4" s="45"/>
    </row>
    <row r="5" spans="1:23" s="15" customFormat="1" ht="25.5" customHeight="1" x14ac:dyDescent="0.2">
      <c r="A5" s="14" t="s">
        <v>5</v>
      </c>
      <c r="B5" s="362" t="s">
        <v>42</v>
      </c>
      <c r="C5" s="362"/>
      <c r="D5" s="362"/>
      <c r="E5" s="362"/>
      <c r="F5" s="363"/>
      <c r="I5" s="55"/>
      <c r="R5" s="4"/>
      <c r="S5" s="4"/>
      <c r="T5" s="4"/>
      <c r="U5" s="4"/>
      <c r="V5" s="4"/>
      <c r="W5" s="4"/>
    </row>
    <row r="6" spans="1:23" s="56" customFormat="1" ht="18.75" customHeight="1" x14ac:dyDescent="0.2">
      <c r="A6" s="379" t="s">
        <v>154</v>
      </c>
      <c r="B6" s="379"/>
      <c r="C6" s="380" t="s">
        <v>54</v>
      </c>
      <c r="D6" s="381" t="s">
        <v>155</v>
      </c>
      <c r="E6" s="382" t="s">
        <v>156</v>
      </c>
      <c r="F6" s="382"/>
      <c r="I6" s="57"/>
    </row>
    <row r="7" spans="1:23" s="56" customFormat="1" ht="16.5" customHeight="1" x14ac:dyDescent="0.2">
      <c r="A7" s="379"/>
      <c r="B7" s="379"/>
      <c r="C7" s="380"/>
      <c r="D7" s="381"/>
      <c r="E7" s="58" t="s">
        <v>157</v>
      </c>
      <c r="F7" s="59" t="s">
        <v>158</v>
      </c>
      <c r="I7" s="57"/>
    </row>
    <row r="8" spans="1:23" s="56" customFormat="1" ht="18" customHeight="1" x14ac:dyDescent="0.2">
      <c r="A8" s="275"/>
      <c r="B8" s="276"/>
      <c r="C8" s="277"/>
      <c r="D8" s="278"/>
      <c r="E8" s="279"/>
      <c r="F8" s="280"/>
      <c r="I8" s="57"/>
    </row>
    <row r="9" spans="1:23" s="56" customFormat="1" ht="18" customHeight="1" x14ac:dyDescent="0.2">
      <c r="A9" s="281" t="s">
        <v>159</v>
      </c>
      <c r="B9" s="276"/>
      <c r="C9" s="277">
        <v>1</v>
      </c>
      <c r="D9" s="278">
        <v>2</v>
      </c>
      <c r="E9" s="282">
        <v>885.52</v>
      </c>
      <c r="F9" s="280">
        <f>C9*D9*E9</f>
        <v>1771.04</v>
      </c>
      <c r="I9" s="57"/>
    </row>
    <row r="10" spans="1:23" s="56" customFormat="1" ht="18" customHeight="1" x14ac:dyDescent="0.2">
      <c r="A10" s="283" t="s">
        <v>160</v>
      </c>
      <c r="B10" s="276"/>
      <c r="C10" s="284">
        <v>1</v>
      </c>
      <c r="D10" s="278">
        <v>2</v>
      </c>
      <c r="E10" s="282">
        <v>4012.32</v>
      </c>
      <c r="F10" s="280">
        <f>C10*D10*E10</f>
        <v>8024.64</v>
      </c>
      <c r="I10" s="57"/>
    </row>
    <row r="11" spans="1:23" s="56" customFormat="1" ht="18" customHeight="1" x14ac:dyDescent="0.2">
      <c r="A11" s="283" t="s">
        <v>161</v>
      </c>
      <c r="B11" s="276"/>
      <c r="C11" s="284">
        <v>1</v>
      </c>
      <c r="D11" s="278">
        <v>3</v>
      </c>
      <c r="E11" s="282">
        <f>E10</f>
        <v>4012.32</v>
      </c>
      <c r="F11" s="280">
        <f>C11*D11*E11</f>
        <v>12036.960000000001</v>
      </c>
      <c r="I11" s="57"/>
    </row>
    <row r="12" spans="1:23" s="56" customFormat="1" ht="18" customHeight="1" x14ac:dyDescent="0.2">
      <c r="A12" s="281"/>
      <c r="B12" s="276"/>
      <c r="C12" s="277"/>
      <c r="D12" s="285"/>
      <c r="E12" s="282"/>
      <c r="F12" s="280"/>
      <c r="I12" s="57"/>
    </row>
    <row r="13" spans="1:23" s="106" customFormat="1" ht="18" customHeight="1" x14ac:dyDescent="0.2">
      <c r="A13" s="281"/>
      <c r="B13" s="276"/>
      <c r="C13" s="277"/>
      <c r="D13" s="285"/>
      <c r="E13" s="282"/>
      <c r="F13" s="280"/>
      <c r="I13" s="74"/>
    </row>
    <row r="14" spans="1:23" s="106" customFormat="1" ht="18" customHeight="1" x14ac:dyDescent="0.2">
      <c r="A14" s="281"/>
      <c r="B14" s="276"/>
      <c r="C14" s="277"/>
      <c r="D14" s="285"/>
      <c r="E14" s="282"/>
      <c r="F14" s="280"/>
      <c r="I14" s="74"/>
    </row>
    <row r="15" spans="1:23" s="106" customFormat="1" ht="18" customHeight="1" x14ac:dyDescent="0.2">
      <c r="A15" s="281"/>
      <c r="B15" s="276"/>
      <c r="C15" s="277"/>
      <c r="D15" s="285"/>
      <c r="E15" s="282"/>
      <c r="F15" s="280"/>
      <c r="I15" s="74"/>
    </row>
    <row r="16" spans="1:23" s="106" customFormat="1" ht="18" customHeight="1" x14ac:dyDescent="0.2">
      <c r="A16" s="281"/>
      <c r="B16" s="276"/>
      <c r="C16" s="277"/>
      <c r="D16" s="285"/>
      <c r="E16" s="282"/>
      <c r="F16" s="280"/>
      <c r="I16" s="74"/>
    </row>
    <row r="17" spans="1:23" s="56" customFormat="1" ht="18" customHeight="1" x14ac:dyDescent="0.2">
      <c r="A17" s="281"/>
      <c r="B17" s="276"/>
      <c r="C17" s="277"/>
      <c r="D17" s="285"/>
      <c r="E17" s="282"/>
      <c r="F17" s="280"/>
      <c r="I17" s="57"/>
    </row>
    <row r="18" spans="1:23" s="56" customFormat="1" ht="18" customHeight="1" x14ac:dyDescent="0.2">
      <c r="A18" s="281"/>
      <c r="B18" s="276"/>
      <c r="C18" s="277"/>
      <c r="D18" s="285"/>
      <c r="E18" s="282"/>
      <c r="F18" s="280"/>
      <c r="I18" s="57"/>
    </row>
    <row r="19" spans="1:23" s="106" customFormat="1" ht="18" customHeight="1" x14ac:dyDescent="0.2">
      <c r="A19" s="281"/>
      <c r="B19" s="276"/>
      <c r="C19" s="277"/>
      <c r="D19" s="285"/>
      <c r="E19" s="282"/>
      <c r="F19" s="280"/>
      <c r="I19" s="74"/>
    </row>
    <row r="20" spans="1:23" s="106" customFormat="1" ht="18" customHeight="1" x14ac:dyDescent="0.2">
      <c r="A20" s="281"/>
      <c r="B20" s="276"/>
      <c r="C20" s="277"/>
      <c r="D20" s="285"/>
      <c r="E20" s="282"/>
      <c r="F20" s="280"/>
      <c r="I20" s="74"/>
    </row>
    <row r="21" spans="1:23" s="106" customFormat="1" ht="18" customHeight="1" x14ac:dyDescent="0.2">
      <c r="A21" s="281"/>
      <c r="B21" s="276"/>
      <c r="C21" s="277"/>
      <c r="D21" s="285"/>
      <c r="E21" s="282"/>
      <c r="F21" s="280"/>
      <c r="I21" s="74"/>
    </row>
    <row r="22" spans="1:23" s="106" customFormat="1" ht="18" customHeight="1" x14ac:dyDescent="0.2">
      <c r="A22" s="281"/>
      <c r="B22" s="276"/>
      <c r="C22" s="277"/>
      <c r="D22" s="285"/>
      <c r="E22" s="282"/>
      <c r="F22" s="280"/>
      <c r="I22" s="74"/>
    </row>
    <row r="23" spans="1:23" s="56" customFormat="1" ht="18" customHeight="1" x14ac:dyDescent="0.2">
      <c r="A23" s="281"/>
      <c r="B23" s="276"/>
      <c r="C23" s="277"/>
      <c r="D23" s="285"/>
      <c r="E23" s="282"/>
      <c r="F23" s="280"/>
      <c r="I23" s="57"/>
    </row>
    <row r="24" spans="1:23" s="56" customFormat="1" ht="18" customHeight="1" x14ac:dyDescent="0.2">
      <c r="A24" s="281"/>
      <c r="B24" s="276"/>
      <c r="C24" s="277"/>
      <c r="D24" s="285"/>
      <c r="E24" s="282"/>
      <c r="F24" s="280"/>
      <c r="I24" s="57"/>
    </row>
    <row r="25" spans="1:23" s="56" customFormat="1" ht="18" customHeight="1" x14ac:dyDescent="0.2">
      <c r="A25" s="281"/>
      <c r="B25" s="276"/>
      <c r="C25" s="277"/>
      <c r="D25" s="285"/>
      <c r="E25" s="282"/>
      <c r="F25" s="280"/>
      <c r="I25" s="57"/>
    </row>
    <row r="26" spans="1:23" s="56" customFormat="1" ht="18" customHeight="1" x14ac:dyDescent="0.2">
      <c r="A26" s="281"/>
      <c r="B26" s="276"/>
      <c r="C26" s="277"/>
      <c r="D26" s="285"/>
      <c r="E26" s="282"/>
      <c r="F26" s="280"/>
      <c r="I26" s="57"/>
    </row>
    <row r="27" spans="1:23" s="56" customFormat="1" ht="18" customHeight="1" x14ac:dyDescent="0.2">
      <c r="A27" s="281"/>
      <c r="B27" s="276"/>
      <c r="C27" s="277"/>
      <c r="D27" s="285"/>
      <c r="E27" s="286"/>
      <c r="F27" s="280"/>
      <c r="I27" s="57"/>
    </row>
    <row r="28" spans="1:23" s="56" customFormat="1" ht="18" customHeight="1" x14ac:dyDescent="0.2">
      <c r="A28" s="63"/>
      <c r="B28" s="60"/>
      <c r="C28" s="61"/>
      <c r="D28" s="64"/>
      <c r="E28" s="65"/>
      <c r="F28" s="62"/>
    </row>
    <row r="29" spans="1:23" s="56" customFormat="1" ht="18" customHeight="1" x14ac:dyDescent="0.2">
      <c r="A29" s="377" t="s">
        <v>162</v>
      </c>
      <c r="B29" s="377"/>
      <c r="C29" s="377"/>
      <c r="D29" s="66"/>
      <c r="E29" s="53"/>
      <c r="F29" s="67">
        <f>SUM(F9:F11)</f>
        <v>21832.639999999999</v>
      </c>
    </row>
    <row r="30" spans="1:23" s="56" customFormat="1" ht="18" customHeight="1" x14ac:dyDescent="0.2">
      <c r="A30" s="377" t="s">
        <v>163</v>
      </c>
      <c r="B30" s="377"/>
      <c r="C30" s="377"/>
      <c r="D30" s="377"/>
      <c r="E30" s="377"/>
      <c r="F30" s="68">
        <f>F29</f>
        <v>21832.639999999999</v>
      </c>
    </row>
    <row r="31" spans="1:23" ht="21" customHeight="1" x14ac:dyDescent="0.2">
      <c r="A31" s="296" t="s">
        <v>34</v>
      </c>
      <c r="B31" s="296"/>
      <c r="C31" s="296"/>
      <c r="D31" s="296" t="s">
        <v>35</v>
      </c>
      <c r="E31" s="296"/>
      <c r="F31" s="335"/>
      <c r="I31" s="45"/>
      <c r="J31" s="56"/>
      <c r="K31" s="56"/>
      <c r="L31" s="56"/>
      <c r="M31" s="56"/>
      <c r="N31" s="56"/>
      <c r="O31" s="56"/>
      <c r="R31" s="45"/>
      <c r="S31" s="45"/>
      <c r="T31" s="45"/>
      <c r="U31" s="45"/>
      <c r="V31" s="45"/>
      <c r="W31" s="45"/>
    </row>
    <row r="32" spans="1:23" ht="21" customHeight="1" x14ac:dyDescent="0.2">
      <c r="A32" s="324"/>
      <c r="B32" s="324"/>
      <c r="C32" s="324"/>
      <c r="D32" s="324"/>
      <c r="E32" s="324"/>
      <c r="F32" s="325"/>
      <c r="I32" s="45"/>
      <c r="J32" s="56"/>
      <c r="K32" s="56"/>
      <c r="L32" s="56"/>
      <c r="M32" s="56"/>
      <c r="N32" s="56"/>
      <c r="O32" s="56"/>
      <c r="R32" s="45"/>
      <c r="S32" s="45"/>
      <c r="T32" s="45"/>
      <c r="U32" s="45"/>
      <c r="V32" s="45"/>
      <c r="W32" s="45"/>
    </row>
    <row r="33" spans="1:23" s="41" customFormat="1" ht="13.5" customHeight="1" x14ac:dyDescent="0.2">
      <c r="A33" s="373" t="s">
        <v>36</v>
      </c>
      <c r="B33" s="373"/>
      <c r="C33" s="373"/>
      <c r="D33" s="373"/>
      <c r="E33" s="332" t="s">
        <v>37</v>
      </c>
      <c r="F33" s="332"/>
      <c r="I33" s="45"/>
      <c r="J33" s="56"/>
      <c r="K33" s="56"/>
      <c r="L33" s="56"/>
      <c r="M33" s="56"/>
      <c r="N33" s="56"/>
      <c r="O33" s="56"/>
      <c r="P33" s="45"/>
      <c r="Q33" s="45"/>
      <c r="R33" s="45"/>
      <c r="S33" s="45"/>
      <c r="T33" s="45"/>
      <c r="U33" s="45"/>
      <c r="V33" s="45"/>
      <c r="W33" s="45"/>
    </row>
    <row r="34" spans="1:23" s="12" customFormat="1" ht="21" customHeight="1" x14ac:dyDescent="0.2">
      <c r="A34" s="374"/>
      <c r="B34" s="374"/>
      <c r="C34" s="374"/>
      <c r="D34" s="374"/>
      <c r="E34" s="352"/>
      <c r="F34" s="352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:23" s="41" customFormat="1" ht="24.75" customHeight="1" x14ac:dyDescent="0.2">
      <c r="A35" s="375" t="s">
        <v>38</v>
      </c>
      <c r="B35" s="375"/>
      <c r="C35" s="375"/>
      <c r="D35" s="375"/>
      <c r="E35" s="375"/>
      <c r="F35" s="376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:23" s="12" customFormat="1" ht="24" customHeight="1" x14ac:dyDescent="0.2">
      <c r="A36" s="359" t="s">
        <v>164</v>
      </c>
      <c r="B36" s="359"/>
      <c r="C36" s="359"/>
      <c r="D36" s="359"/>
      <c r="E36" s="359"/>
      <c r="F36" s="360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:23" ht="17.25" customHeight="1" x14ac:dyDescent="0.2">
      <c r="A37" s="383" t="s">
        <v>165</v>
      </c>
      <c r="B37" s="383"/>
      <c r="C37" s="383"/>
      <c r="D37" s="383"/>
      <c r="E37" s="383"/>
      <c r="F37" s="384"/>
      <c r="R37" s="45"/>
      <c r="S37" s="45"/>
      <c r="T37" s="45"/>
      <c r="U37" s="45"/>
      <c r="V37" s="45"/>
      <c r="W37" s="45"/>
    </row>
    <row r="38" spans="1:23" s="12" customFormat="1" ht="39" customHeight="1" x14ac:dyDescent="0.2">
      <c r="A38" s="359" t="s">
        <v>166</v>
      </c>
      <c r="B38" s="359"/>
      <c r="C38" s="359"/>
      <c r="D38" s="359"/>
      <c r="E38" s="359"/>
      <c r="F38" s="360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:23" s="45" customFormat="1" ht="40.5" customHeight="1" x14ac:dyDescent="0.2">
      <c r="A39" s="359" t="s">
        <v>167</v>
      </c>
      <c r="B39" s="359"/>
      <c r="C39" s="359"/>
      <c r="D39" s="359"/>
      <c r="E39" s="359"/>
      <c r="F39" s="360"/>
    </row>
    <row r="40" spans="1:23" s="45" customFormat="1" ht="9.75" customHeight="1" x14ac:dyDescent="0.2">
      <c r="A40" s="249"/>
      <c r="B40" s="253"/>
      <c r="C40" s="253"/>
      <c r="D40" s="253"/>
      <c r="E40" s="253"/>
      <c r="F40" s="70"/>
    </row>
    <row r="41" spans="1:23" s="45" customFormat="1" ht="9.75" customHeight="1" x14ac:dyDescent="0.2">
      <c r="A41" s="249"/>
      <c r="B41" s="253"/>
      <c r="C41" s="253"/>
      <c r="D41" s="253"/>
      <c r="E41" s="253"/>
      <c r="F41" s="70"/>
    </row>
    <row r="42" spans="1:23" s="45" customFormat="1" ht="9.75" customHeight="1" x14ac:dyDescent="0.2">
      <c r="A42" s="324"/>
      <c r="B42" s="324"/>
      <c r="C42" s="324"/>
      <c r="D42" s="324"/>
      <c r="E42" s="324"/>
      <c r="F42" s="325"/>
    </row>
  </sheetData>
  <mergeCells count="28">
    <mergeCell ref="A36:F36"/>
    <mergeCell ref="A37:F37"/>
    <mergeCell ref="A38:F38"/>
    <mergeCell ref="A39:F39"/>
    <mergeCell ref="A42:F42"/>
    <mergeCell ref="A33:D33"/>
    <mergeCell ref="E33:F33"/>
    <mergeCell ref="A34:D34"/>
    <mergeCell ref="E34:F34"/>
    <mergeCell ref="A35:F35"/>
    <mergeCell ref="A29:C29"/>
    <mergeCell ref="A30:E30"/>
    <mergeCell ref="A31:C31"/>
    <mergeCell ref="D31:F31"/>
    <mergeCell ref="A32:C32"/>
    <mergeCell ref="D32:F32"/>
    <mergeCell ref="A4:D4"/>
    <mergeCell ref="E4:F4"/>
    <mergeCell ref="B5:F5"/>
    <mergeCell ref="A6:B7"/>
    <mergeCell ref="C6:C7"/>
    <mergeCell ref="D6:D7"/>
    <mergeCell ref="E6:F6"/>
    <mergeCell ref="A1:D2"/>
    <mergeCell ref="E1:F1"/>
    <mergeCell ref="E2:F2"/>
    <mergeCell ref="A3:D3"/>
    <mergeCell ref="E3:F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6" firstPageNumber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topLeftCell="A22" zoomScale="124" zoomScaleNormal="124" workbookViewId="0">
      <selection activeCell="A45" sqref="A45:L45"/>
    </sheetView>
  </sheetViews>
  <sheetFormatPr defaultRowHeight="12.75" x14ac:dyDescent="0.2"/>
  <cols>
    <col min="1" max="1" width="7.42578125" style="71"/>
    <col min="2" max="2" width="15.7109375" style="71"/>
    <col min="3" max="3" width="30.28515625" style="71"/>
    <col min="4" max="4" width="6.7109375" style="71"/>
    <col min="5" max="5" width="9.28515625" style="71" customWidth="1"/>
    <col min="6" max="6" width="10.28515625" style="71" customWidth="1"/>
    <col min="7" max="7" width="13.7109375" style="71"/>
    <col min="8" max="8" width="20.140625" style="71"/>
    <col min="9" max="257" width="11.42578125" style="71"/>
  </cols>
  <sheetData>
    <row r="1" spans="1:9" ht="11.25" customHeight="1" x14ac:dyDescent="0.2">
      <c r="A1" s="336" t="s">
        <v>168</v>
      </c>
      <c r="B1" s="336"/>
      <c r="C1" s="336"/>
      <c r="D1" s="336"/>
      <c r="E1" s="336"/>
      <c r="F1" s="336"/>
      <c r="G1" s="72" t="s">
        <v>1</v>
      </c>
    </row>
    <row r="2" spans="1:9" ht="21" customHeight="1" x14ac:dyDescent="0.2">
      <c r="A2" s="336"/>
      <c r="B2" s="336"/>
      <c r="C2" s="336"/>
      <c r="D2" s="336"/>
      <c r="E2" s="336"/>
      <c r="F2" s="336"/>
      <c r="G2" s="235" t="s">
        <v>169</v>
      </c>
    </row>
    <row r="3" spans="1:9" s="74" customFormat="1" ht="13.5" customHeight="1" x14ac:dyDescent="0.2">
      <c r="A3" s="296" t="s">
        <v>3</v>
      </c>
      <c r="B3" s="296"/>
      <c r="C3" s="296"/>
      <c r="D3" s="296"/>
      <c r="E3" s="296"/>
      <c r="F3" s="296"/>
      <c r="G3" s="73" t="s">
        <v>4</v>
      </c>
    </row>
    <row r="4" spans="1:9" s="76" customFormat="1" ht="21" customHeight="1" x14ac:dyDescent="0.2">
      <c r="A4" s="297"/>
      <c r="B4" s="297"/>
      <c r="C4" s="297"/>
      <c r="D4" s="297"/>
      <c r="E4" s="297"/>
      <c r="F4" s="297"/>
      <c r="G4" s="75"/>
    </row>
    <row r="5" spans="1:9" s="78" customFormat="1" ht="24.75" customHeight="1" x14ac:dyDescent="0.2">
      <c r="A5" s="77" t="s">
        <v>5</v>
      </c>
      <c r="B5" s="362" t="s">
        <v>42</v>
      </c>
      <c r="C5" s="362"/>
      <c r="D5" s="362"/>
      <c r="E5" s="362"/>
      <c r="F5" s="362"/>
      <c r="G5" s="363"/>
    </row>
    <row r="6" spans="1:9" ht="15" customHeight="1" x14ac:dyDescent="0.2">
      <c r="A6" s="380" t="s">
        <v>170</v>
      </c>
      <c r="B6" s="379" t="s">
        <v>154</v>
      </c>
      <c r="C6" s="379"/>
      <c r="D6" s="385" t="s">
        <v>171</v>
      </c>
      <c r="E6" s="386" t="s">
        <v>136</v>
      </c>
      <c r="F6" s="386" t="s">
        <v>172</v>
      </c>
      <c r="G6" s="386"/>
    </row>
    <row r="7" spans="1:9" ht="15" customHeight="1" x14ac:dyDescent="0.2">
      <c r="A7" s="380"/>
      <c r="B7" s="379"/>
      <c r="C7" s="379"/>
      <c r="D7" s="385"/>
      <c r="E7" s="386"/>
      <c r="F7" s="80" t="s">
        <v>173</v>
      </c>
      <c r="G7" s="81" t="s">
        <v>174</v>
      </c>
    </row>
    <row r="8" spans="1:9" ht="16.5" customHeight="1" x14ac:dyDescent="0.2">
      <c r="A8" s="82">
        <v>1</v>
      </c>
      <c r="B8" s="236" t="s">
        <v>175</v>
      </c>
      <c r="C8" s="237"/>
      <c r="D8" s="83"/>
      <c r="E8" s="84"/>
      <c r="F8" s="85"/>
      <c r="G8" s="85"/>
    </row>
    <row r="9" spans="1:9" ht="16.5" customHeight="1" x14ac:dyDescent="0.2">
      <c r="A9" s="83" t="s">
        <v>176</v>
      </c>
      <c r="B9" s="237" t="s">
        <v>177</v>
      </c>
      <c r="C9" s="237"/>
      <c r="D9" s="83" t="s">
        <v>178</v>
      </c>
      <c r="E9" s="85">
        <v>3</v>
      </c>
      <c r="F9" s="85">
        <v>730.3</v>
      </c>
      <c r="G9" s="85">
        <f>ROUND(E9*F9,2)</f>
        <v>2190.9</v>
      </c>
      <c r="I9" s="86"/>
    </row>
    <row r="10" spans="1:9" ht="16.5" customHeight="1" x14ac:dyDescent="0.2">
      <c r="A10" s="83" t="s">
        <v>179</v>
      </c>
      <c r="B10" s="237" t="s">
        <v>180</v>
      </c>
      <c r="C10" s="237"/>
      <c r="D10" s="83" t="s">
        <v>178</v>
      </c>
      <c r="E10" s="85">
        <v>3</v>
      </c>
      <c r="F10" s="85">
        <v>365.15</v>
      </c>
      <c r="G10" s="85">
        <f>ROUND(E10*F10,2)</f>
        <v>1095.45</v>
      </c>
      <c r="I10" s="86">
        <f>40/1.7</f>
        <v>23.529411764705884</v>
      </c>
    </row>
    <row r="11" spans="1:9" ht="16.5" customHeight="1" x14ac:dyDescent="0.2">
      <c r="A11" s="83" t="s">
        <v>181</v>
      </c>
      <c r="B11" s="237" t="s">
        <v>182</v>
      </c>
      <c r="C11" s="237"/>
      <c r="D11" s="83" t="s">
        <v>183</v>
      </c>
      <c r="E11" s="85">
        <v>1</v>
      </c>
      <c r="F11" s="85">
        <v>1337.19</v>
      </c>
      <c r="G11" s="85">
        <f>ROUND(E11*F11,2)</f>
        <v>1337.19</v>
      </c>
      <c r="I11" s="86">
        <f>24*1337.19</f>
        <v>32092.560000000001</v>
      </c>
    </row>
    <row r="12" spans="1:9" ht="16.5" customHeight="1" x14ac:dyDescent="0.2">
      <c r="A12" s="83" t="s">
        <v>184</v>
      </c>
      <c r="B12" s="387" t="s">
        <v>185</v>
      </c>
      <c r="C12" s="387"/>
      <c r="D12" s="83" t="s">
        <v>183</v>
      </c>
      <c r="E12" s="85"/>
      <c r="F12" s="85">
        <v>581.48</v>
      </c>
      <c r="G12" s="85">
        <f>ROUND(E12*F12,2)</f>
        <v>0</v>
      </c>
      <c r="I12" s="86"/>
    </row>
    <row r="13" spans="1:9" ht="27" customHeight="1" x14ac:dyDescent="0.2">
      <c r="A13" s="82">
        <v>2</v>
      </c>
      <c r="B13" s="388" t="s">
        <v>450</v>
      </c>
      <c r="C13" s="388"/>
      <c r="D13" s="82"/>
      <c r="E13" s="85"/>
      <c r="F13" s="85"/>
      <c r="G13" s="85"/>
      <c r="I13" s="86"/>
    </row>
    <row r="14" spans="1:9" ht="16.5" customHeight="1" x14ac:dyDescent="0.2">
      <c r="A14" s="83" t="s">
        <v>186</v>
      </c>
      <c r="B14" s="237" t="s">
        <v>182</v>
      </c>
      <c r="C14" s="237"/>
      <c r="D14" s="83" t="s">
        <v>183</v>
      </c>
      <c r="E14" s="85">
        <v>7.4</v>
      </c>
      <c r="F14" s="85">
        <f>F11</f>
        <v>1337.19</v>
      </c>
      <c r="G14" s="85">
        <f>ROUND(E14*F14,2)</f>
        <v>9895.2099999999991</v>
      </c>
      <c r="I14" s="86">
        <f>10/1.7</f>
        <v>5.882352941176471</v>
      </c>
    </row>
    <row r="15" spans="1:9" ht="16.5" customHeight="1" x14ac:dyDescent="0.2">
      <c r="A15" s="83" t="s">
        <v>187</v>
      </c>
      <c r="B15" s="237" t="s">
        <v>185</v>
      </c>
      <c r="C15" s="237"/>
      <c r="D15" s="83" t="s">
        <v>183</v>
      </c>
      <c r="E15" s="85">
        <v>7.4</v>
      </c>
      <c r="F15" s="85">
        <f>F12</f>
        <v>581.48</v>
      </c>
      <c r="G15" s="85">
        <f>ROUND(E15*F15,2)</f>
        <v>4302.95</v>
      </c>
      <c r="I15" s="86">
        <v>6</v>
      </c>
    </row>
    <row r="16" spans="1:9" ht="16.5" customHeight="1" x14ac:dyDescent="0.2">
      <c r="A16" s="83" t="s">
        <v>188</v>
      </c>
      <c r="B16" s="387" t="s">
        <v>189</v>
      </c>
      <c r="C16" s="387"/>
      <c r="D16" s="83" t="s">
        <v>183</v>
      </c>
      <c r="E16" s="85">
        <v>11.2</v>
      </c>
      <c r="F16" s="85">
        <f>F12</f>
        <v>581.48</v>
      </c>
      <c r="G16" s="85">
        <f>ROUND(E16*F16,2)</f>
        <v>6512.58</v>
      </c>
      <c r="I16" s="86"/>
    </row>
    <row r="17" spans="1:9" ht="16.5" customHeight="1" x14ac:dyDescent="0.2">
      <c r="A17" s="82">
        <v>3</v>
      </c>
      <c r="B17" s="389" t="s">
        <v>190</v>
      </c>
      <c r="C17" s="389"/>
      <c r="D17" s="83"/>
      <c r="E17" s="85"/>
      <c r="F17" s="85"/>
      <c r="G17" s="85"/>
      <c r="I17" s="86"/>
    </row>
    <row r="18" spans="1:9" ht="16.5" customHeight="1" x14ac:dyDescent="0.2">
      <c r="A18" s="83" t="s">
        <v>191</v>
      </c>
      <c r="B18" s="237" t="s">
        <v>182</v>
      </c>
      <c r="C18" s="237"/>
      <c r="D18" s="83" t="s">
        <v>183</v>
      </c>
      <c r="E18" s="84">
        <v>0.25</v>
      </c>
      <c r="F18" s="85">
        <f>F14</f>
        <v>1337.19</v>
      </c>
      <c r="G18" s="85">
        <f>ROUND(E18*F18,2)</f>
        <v>334.3</v>
      </c>
      <c r="I18" s="86"/>
    </row>
    <row r="19" spans="1:9" ht="16.5" customHeight="1" x14ac:dyDescent="0.2">
      <c r="A19" s="83" t="s">
        <v>192</v>
      </c>
      <c r="B19" s="390" t="s">
        <v>185</v>
      </c>
      <c r="C19" s="390"/>
      <c r="D19" s="83" t="s">
        <v>183</v>
      </c>
      <c r="E19" s="84">
        <v>0.25</v>
      </c>
      <c r="F19" s="85">
        <f>F15</f>
        <v>581.48</v>
      </c>
      <c r="G19" s="85">
        <f>ROUND(E19*F19,2)</f>
        <v>145.37</v>
      </c>
      <c r="I19" s="86"/>
    </row>
    <row r="20" spans="1:9" ht="16.5" customHeight="1" x14ac:dyDescent="0.2">
      <c r="A20" s="83" t="s">
        <v>193</v>
      </c>
      <c r="B20" s="387" t="s">
        <v>189</v>
      </c>
      <c r="C20" s="387"/>
      <c r="D20" s="83" t="s">
        <v>183</v>
      </c>
      <c r="E20" s="84">
        <f>(250/10*200)/1000</f>
        <v>5</v>
      </c>
      <c r="F20" s="85">
        <f>F16</f>
        <v>581.48</v>
      </c>
      <c r="G20" s="85">
        <f>ROUND(E20*F20,2)</f>
        <v>2907.4</v>
      </c>
      <c r="I20" s="86"/>
    </row>
    <row r="21" spans="1:9" ht="16.5" customHeight="1" x14ac:dyDescent="0.2">
      <c r="A21" s="82">
        <v>4</v>
      </c>
      <c r="B21" s="391" t="s">
        <v>194</v>
      </c>
      <c r="C21" s="391"/>
      <c r="D21" s="83"/>
      <c r="E21" s="85"/>
      <c r="F21" s="85"/>
      <c r="G21" s="85"/>
      <c r="I21" s="86"/>
    </row>
    <row r="22" spans="1:9" ht="16.5" customHeight="1" x14ac:dyDescent="0.2">
      <c r="A22" s="83" t="s">
        <v>195</v>
      </c>
      <c r="B22" s="392" t="s">
        <v>196</v>
      </c>
      <c r="C22" s="392"/>
      <c r="D22" s="83" t="s">
        <v>197</v>
      </c>
      <c r="E22" s="87">
        <v>9.5</v>
      </c>
      <c r="F22" s="85">
        <v>14.22</v>
      </c>
      <c r="G22" s="85">
        <f>ROUND(E22*F22,2)</f>
        <v>135.09</v>
      </c>
      <c r="I22" s="86"/>
    </row>
    <row r="23" spans="1:9" ht="24.75" customHeight="1" x14ac:dyDescent="0.2">
      <c r="A23" s="83" t="s">
        <v>198</v>
      </c>
      <c r="B23" s="393" t="s">
        <v>451</v>
      </c>
      <c r="C23" s="393"/>
      <c r="D23" s="83" t="s">
        <v>183</v>
      </c>
      <c r="E23" s="87">
        <v>49</v>
      </c>
      <c r="F23" s="85">
        <f>F19</f>
        <v>581.48</v>
      </c>
      <c r="G23" s="85">
        <f>ROUND(E23*F23,2)</f>
        <v>28492.52</v>
      </c>
      <c r="I23" s="86"/>
    </row>
    <row r="24" spans="1:9" ht="24.75" customHeight="1" x14ac:dyDescent="0.2">
      <c r="A24" s="83" t="s">
        <v>199</v>
      </c>
      <c r="B24" s="393" t="s">
        <v>200</v>
      </c>
      <c r="C24" s="393"/>
      <c r="D24" s="83" t="s">
        <v>183</v>
      </c>
      <c r="E24" s="87">
        <v>2.8</v>
      </c>
      <c r="F24" s="88">
        <f>F23</f>
        <v>581.48</v>
      </c>
      <c r="G24" s="85">
        <f>ROUND(E24*F24,2)</f>
        <v>1628.14</v>
      </c>
      <c r="I24" s="86"/>
    </row>
    <row r="25" spans="1:9" ht="16.5" customHeight="1" x14ac:dyDescent="0.2">
      <c r="A25" s="82">
        <v>5</v>
      </c>
      <c r="B25" s="389" t="s">
        <v>202</v>
      </c>
      <c r="C25" s="389"/>
      <c r="D25" s="83"/>
      <c r="E25" s="88"/>
      <c r="F25" s="85"/>
      <c r="G25" s="85"/>
      <c r="I25" s="86"/>
    </row>
    <row r="26" spans="1:9" ht="16.5" customHeight="1" x14ac:dyDescent="0.2">
      <c r="A26" s="83" t="s">
        <v>203</v>
      </c>
      <c r="B26" s="237" t="s">
        <v>204</v>
      </c>
      <c r="C26" s="89"/>
      <c r="D26" s="83" t="s">
        <v>178</v>
      </c>
      <c r="E26" s="88">
        <v>5</v>
      </c>
      <c r="F26" s="85">
        <v>39.49</v>
      </c>
      <c r="G26" s="85">
        <f>ROUND(E26*F26,2)</f>
        <v>197.45</v>
      </c>
      <c r="I26" s="86"/>
    </row>
    <row r="27" spans="1:9" ht="16.5" customHeight="1" x14ac:dyDescent="0.2">
      <c r="A27" s="83" t="s">
        <v>205</v>
      </c>
      <c r="B27" s="237" t="s">
        <v>206</v>
      </c>
      <c r="C27" s="89"/>
      <c r="D27" s="83" t="s">
        <v>178</v>
      </c>
      <c r="E27" s="88">
        <v>95</v>
      </c>
      <c r="F27" s="85">
        <v>19.62</v>
      </c>
      <c r="G27" s="85">
        <f>ROUND(E27*F27,2)</f>
        <v>1863.9</v>
      </c>
      <c r="I27" s="86"/>
    </row>
    <row r="28" spans="1:9" ht="16.5" customHeight="1" x14ac:dyDescent="0.2">
      <c r="A28" s="83" t="s">
        <v>207</v>
      </c>
      <c r="B28" s="237" t="s">
        <v>208</v>
      </c>
      <c r="C28" s="89"/>
      <c r="D28" s="83" t="s">
        <v>178</v>
      </c>
      <c r="E28" s="87">
        <v>1160</v>
      </c>
      <c r="F28" s="85">
        <v>2</v>
      </c>
      <c r="G28" s="85">
        <f>ROUND(E28*F28,2)</f>
        <v>2320</v>
      </c>
      <c r="I28" s="86"/>
    </row>
    <row r="29" spans="1:9" ht="16.5" customHeight="1" x14ac:dyDescent="0.2">
      <c r="A29" s="82">
        <v>6</v>
      </c>
      <c r="B29" s="394" t="s">
        <v>209</v>
      </c>
      <c r="C29" s="394"/>
      <c r="D29" s="83"/>
      <c r="E29" s="88"/>
      <c r="F29" s="85"/>
      <c r="G29" s="85"/>
      <c r="I29" s="86"/>
    </row>
    <row r="30" spans="1:9" ht="16.5" customHeight="1" x14ac:dyDescent="0.2">
      <c r="A30" s="83" t="s">
        <v>210</v>
      </c>
      <c r="B30" s="237" t="s">
        <v>211</v>
      </c>
      <c r="C30" s="90"/>
      <c r="D30" s="83" t="s">
        <v>212</v>
      </c>
      <c r="E30" s="88">
        <v>1000</v>
      </c>
      <c r="F30" s="88">
        <v>3.63</v>
      </c>
      <c r="G30" s="85">
        <f>F30*E30</f>
        <v>3630</v>
      </c>
      <c r="I30" s="86" t="s">
        <v>213</v>
      </c>
    </row>
    <row r="31" spans="1:9" ht="16.5" customHeight="1" x14ac:dyDescent="0.2">
      <c r="A31" s="83" t="s">
        <v>214</v>
      </c>
      <c r="B31" s="237" t="s">
        <v>215</v>
      </c>
      <c r="C31" s="89"/>
      <c r="D31" s="83" t="s">
        <v>216</v>
      </c>
      <c r="E31" s="88">
        <v>1000</v>
      </c>
      <c r="F31" s="88">
        <v>1.18</v>
      </c>
      <c r="G31" s="85">
        <f>ROUND(E31*F31,2)</f>
        <v>1180</v>
      </c>
      <c r="I31" s="86" t="s">
        <v>217</v>
      </c>
    </row>
    <row r="32" spans="1:9" ht="16.5" customHeight="1" x14ac:dyDescent="0.2">
      <c r="A32" s="233"/>
      <c r="B32" s="92"/>
      <c r="C32" s="92"/>
      <c r="D32" s="92"/>
      <c r="E32" s="93"/>
      <c r="F32" s="94"/>
      <c r="G32" s="95"/>
      <c r="I32" s="86"/>
    </row>
    <row r="33" spans="1:10" ht="21" customHeight="1" thickBot="1" x14ac:dyDescent="0.25">
      <c r="A33" s="395" t="s">
        <v>218</v>
      </c>
      <c r="B33" s="395"/>
      <c r="C33" s="395"/>
      <c r="D33" s="395"/>
      <c r="E33" s="395"/>
      <c r="F33" s="395"/>
      <c r="G33" s="254">
        <f>SUM(G9:G31)</f>
        <v>68168.45</v>
      </c>
    </row>
    <row r="34" spans="1:10" s="74" customFormat="1" ht="13.5" customHeight="1" thickTop="1" x14ac:dyDescent="0.2">
      <c r="A34" s="296" t="s">
        <v>34</v>
      </c>
      <c r="B34" s="296"/>
      <c r="C34" s="296"/>
      <c r="D34" s="296"/>
      <c r="E34" s="296" t="s">
        <v>35</v>
      </c>
      <c r="F34" s="296"/>
      <c r="G34" s="335"/>
    </row>
    <row r="35" spans="1:10" s="76" customFormat="1" ht="21" customHeight="1" x14ac:dyDescent="0.2">
      <c r="A35" s="324"/>
      <c r="B35" s="324"/>
      <c r="C35" s="324"/>
      <c r="D35" s="324"/>
      <c r="E35" s="324"/>
      <c r="F35" s="324"/>
      <c r="G35" s="325"/>
    </row>
    <row r="36" spans="1:10" s="74" customFormat="1" ht="13.5" customHeight="1" x14ac:dyDescent="0.2">
      <c r="A36" s="396" t="s">
        <v>36</v>
      </c>
      <c r="B36" s="396"/>
      <c r="C36" s="396"/>
      <c r="D36" s="396"/>
      <c r="E36" s="396"/>
      <c r="F36" s="397" t="s">
        <v>37</v>
      </c>
      <c r="G36" s="398"/>
      <c r="J36" s="96"/>
    </row>
    <row r="37" spans="1:10" s="76" customFormat="1" ht="21" customHeight="1" x14ac:dyDescent="0.2">
      <c r="A37" s="374"/>
      <c r="B37" s="374"/>
      <c r="C37" s="374"/>
      <c r="D37" s="374"/>
      <c r="E37" s="374"/>
      <c r="F37" s="374"/>
      <c r="G37" s="352"/>
    </row>
    <row r="38" spans="1:10" ht="20.25" customHeight="1" x14ac:dyDescent="0.2">
      <c r="A38" s="375" t="s">
        <v>38</v>
      </c>
      <c r="B38" s="375"/>
      <c r="C38" s="375"/>
      <c r="D38" s="375"/>
      <c r="E38" s="375"/>
      <c r="F38" s="375"/>
      <c r="G38" s="376"/>
    </row>
    <row r="39" spans="1:10" ht="23.25" customHeight="1" x14ac:dyDescent="0.2">
      <c r="A39" s="359" t="s">
        <v>219</v>
      </c>
      <c r="B39" s="359"/>
      <c r="C39" s="359"/>
      <c r="D39" s="359"/>
      <c r="E39" s="359"/>
      <c r="F39" s="359"/>
      <c r="G39" s="360"/>
      <c r="H39" s="97"/>
    </row>
    <row r="40" spans="1:10" ht="23.25" customHeight="1" x14ac:dyDescent="0.2">
      <c r="A40" s="383" t="s">
        <v>220</v>
      </c>
      <c r="B40" s="383"/>
      <c r="C40" s="383"/>
      <c r="D40" s="383"/>
      <c r="E40" s="383"/>
      <c r="F40" s="383"/>
      <c r="G40" s="384"/>
      <c r="H40" s="97"/>
    </row>
    <row r="41" spans="1:10" ht="23.25" customHeight="1" x14ac:dyDescent="0.2">
      <c r="A41" s="359" t="s">
        <v>452</v>
      </c>
      <c r="B41" s="359"/>
      <c r="C41" s="359"/>
      <c r="D41" s="359"/>
      <c r="E41" s="359"/>
      <c r="F41" s="359"/>
      <c r="G41" s="360"/>
      <c r="H41" s="97"/>
    </row>
    <row r="42" spans="1:10" ht="17.25" customHeight="1" x14ac:dyDescent="0.2">
      <c r="A42" s="399"/>
      <c r="B42" s="399"/>
      <c r="C42" s="399"/>
      <c r="D42" s="399"/>
      <c r="E42" s="399"/>
      <c r="F42" s="399"/>
      <c r="G42" s="400"/>
      <c r="H42" s="97"/>
    </row>
  </sheetData>
  <mergeCells count="35">
    <mergeCell ref="A38:G38"/>
    <mergeCell ref="A39:G39"/>
    <mergeCell ref="A40:G40"/>
    <mergeCell ref="A41:G41"/>
    <mergeCell ref="A42:G42"/>
    <mergeCell ref="A35:D35"/>
    <mergeCell ref="E35:G35"/>
    <mergeCell ref="A36:E36"/>
    <mergeCell ref="F36:G36"/>
    <mergeCell ref="A37:E37"/>
    <mergeCell ref="F37:G37"/>
    <mergeCell ref="B25:C25"/>
    <mergeCell ref="B29:C29"/>
    <mergeCell ref="A33:F33"/>
    <mergeCell ref="A34:D34"/>
    <mergeCell ref="E34:G34"/>
    <mergeCell ref="B20:C20"/>
    <mergeCell ref="B21:C21"/>
    <mergeCell ref="B22:C22"/>
    <mergeCell ref="B23:C23"/>
    <mergeCell ref="B24:C24"/>
    <mergeCell ref="B12:C12"/>
    <mergeCell ref="B13:C13"/>
    <mergeCell ref="B16:C16"/>
    <mergeCell ref="B17:C17"/>
    <mergeCell ref="B19:C19"/>
    <mergeCell ref="A1:F2"/>
    <mergeCell ref="A3:F3"/>
    <mergeCell ref="A4:F4"/>
    <mergeCell ref="B5:G5"/>
    <mergeCell ref="A6:A7"/>
    <mergeCell ref="B6:C7"/>
    <mergeCell ref="D6:D7"/>
    <mergeCell ref="E6:E7"/>
    <mergeCell ref="F6:G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5" firstPageNumber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5"/>
  <sheetViews>
    <sheetView topLeftCell="A43" zoomScale="124" zoomScaleNormal="124" workbookViewId="0">
      <selection activeCell="A45" sqref="A45:L45"/>
    </sheetView>
  </sheetViews>
  <sheetFormatPr defaultRowHeight="12.75" x14ac:dyDescent="0.2"/>
  <cols>
    <col min="2" max="2" width="13.5703125" style="71"/>
    <col min="3" max="3" width="13.28515625" style="71"/>
    <col min="4" max="4" width="31.7109375" style="71" customWidth="1"/>
    <col min="5" max="5" width="8.28515625" style="71" customWidth="1"/>
    <col min="6" max="6" width="7.140625" style="71" customWidth="1"/>
    <col min="7" max="7" width="8.5703125" style="71"/>
    <col min="8" max="8" width="13.85546875" style="71"/>
    <col min="9" max="258" width="9.140625" style="71"/>
  </cols>
  <sheetData>
    <row r="1" spans="1:8" ht="12" customHeight="1" x14ac:dyDescent="0.2">
      <c r="B1" s="336" t="s">
        <v>221</v>
      </c>
      <c r="C1" s="336"/>
      <c r="D1" s="336"/>
      <c r="E1" s="336"/>
      <c r="F1" s="336"/>
      <c r="G1" s="336"/>
      <c r="H1" s="72" t="s">
        <v>1</v>
      </c>
    </row>
    <row r="2" spans="1:8" ht="18.75" customHeight="1" x14ac:dyDescent="0.2">
      <c r="B2" s="336"/>
      <c r="C2" s="336"/>
      <c r="D2" s="336"/>
      <c r="E2" s="336"/>
      <c r="F2" s="336"/>
      <c r="G2" s="336"/>
      <c r="H2" s="54" t="s">
        <v>222</v>
      </c>
    </row>
    <row r="3" spans="1:8" s="74" customFormat="1" ht="11.25" customHeight="1" x14ac:dyDescent="0.2">
      <c r="B3" s="296" t="s">
        <v>3</v>
      </c>
      <c r="C3" s="296"/>
      <c r="D3" s="296"/>
      <c r="E3" s="296"/>
      <c r="F3" s="296"/>
      <c r="G3" s="296"/>
      <c r="H3" s="39" t="s">
        <v>4</v>
      </c>
    </row>
    <row r="4" spans="1:8" s="76" customFormat="1" ht="18" customHeight="1" x14ac:dyDescent="0.2">
      <c r="B4" s="297"/>
      <c r="C4" s="297"/>
      <c r="D4" s="297"/>
      <c r="E4" s="297"/>
      <c r="F4" s="297"/>
      <c r="G4" s="297"/>
      <c r="H4" s="75"/>
    </row>
    <row r="5" spans="1:8" s="78" customFormat="1" ht="22.5" customHeight="1" x14ac:dyDescent="0.2">
      <c r="B5" s="14" t="s">
        <v>5</v>
      </c>
      <c r="C5" s="362" t="s">
        <v>42</v>
      </c>
      <c r="D5" s="362"/>
      <c r="E5" s="362"/>
      <c r="F5" s="362"/>
      <c r="G5" s="362"/>
      <c r="H5" s="363"/>
    </row>
    <row r="6" spans="1:8" ht="12.75" customHeight="1" x14ac:dyDescent="0.2">
      <c r="B6" s="401" t="s">
        <v>170</v>
      </c>
      <c r="C6" s="379" t="s">
        <v>154</v>
      </c>
      <c r="D6" s="379"/>
      <c r="E6" s="385" t="s">
        <v>171</v>
      </c>
      <c r="F6" s="386" t="s">
        <v>223</v>
      </c>
      <c r="G6" s="386" t="s">
        <v>172</v>
      </c>
      <c r="H6" s="386"/>
    </row>
    <row r="7" spans="1:8" s="98" customFormat="1" ht="12.75" customHeight="1" x14ac:dyDescent="0.2">
      <c r="A7" s="107"/>
      <c r="B7" s="401"/>
      <c r="C7" s="379"/>
      <c r="D7" s="379"/>
      <c r="E7" s="385"/>
      <c r="F7" s="386"/>
      <c r="G7" s="80" t="s">
        <v>173</v>
      </c>
      <c r="H7" s="81" t="s">
        <v>174</v>
      </c>
    </row>
    <row r="8" spans="1:8" s="98" customFormat="1" ht="12" customHeight="1" x14ac:dyDescent="0.2">
      <c r="A8" s="107"/>
      <c r="B8" s="266">
        <v>1</v>
      </c>
      <c r="C8" s="267" t="s">
        <v>224</v>
      </c>
      <c r="D8" s="268"/>
      <c r="E8" s="269"/>
      <c r="F8" s="260"/>
      <c r="G8" s="261"/>
      <c r="H8" s="261"/>
    </row>
    <row r="9" spans="1:8" s="98" customFormat="1" ht="12" customHeight="1" x14ac:dyDescent="0.2">
      <c r="A9" s="107"/>
      <c r="B9" s="266" t="s">
        <v>176</v>
      </c>
      <c r="C9" s="267" t="s">
        <v>225</v>
      </c>
      <c r="D9" s="268"/>
      <c r="E9" s="269"/>
      <c r="F9" s="262"/>
      <c r="G9" s="263"/>
      <c r="H9" s="261"/>
    </row>
    <row r="10" spans="1:8" s="98" customFormat="1" ht="12" customHeight="1" x14ac:dyDescent="0.2">
      <c r="A10" s="107"/>
      <c r="B10" s="266" t="s">
        <v>458</v>
      </c>
      <c r="C10" s="270" t="s">
        <v>469</v>
      </c>
      <c r="D10" s="268"/>
      <c r="E10" s="264" t="s">
        <v>226</v>
      </c>
      <c r="F10" s="264"/>
      <c r="G10" s="265"/>
      <c r="H10" s="261"/>
    </row>
    <row r="11" spans="1:8" s="98" customFormat="1" ht="12" customHeight="1" x14ac:dyDescent="0.2">
      <c r="A11" s="107"/>
      <c r="B11" s="266" t="s">
        <v>459</v>
      </c>
      <c r="C11" s="270" t="s">
        <v>470</v>
      </c>
      <c r="D11" s="268"/>
      <c r="E11" s="264" t="s">
        <v>227</v>
      </c>
      <c r="F11" s="264"/>
      <c r="G11" s="265"/>
      <c r="H11" s="261"/>
    </row>
    <row r="12" spans="1:8" s="98" customFormat="1" ht="12" customHeight="1" x14ac:dyDescent="0.2">
      <c r="A12" s="107"/>
      <c r="B12" s="266" t="s">
        <v>461</v>
      </c>
      <c r="C12" s="270" t="s">
        <v>228</v>
      </c>
      <c r="D12" s="271"/>
      <c r="E12" s="264" t="s">
        <v>212</v>
      </c>
      <c r="F12" s="264"/>
      <c r="G12" s="265"/>
      <c r="H12" s="261"/>
    </row>
    <row r="13" spans="1:8" s="98" customFormat="1" ht="12" customHeight="1" x14ac:dyDescent="0.2">
      <c r="A13" s="107"/>
      <c r="B13" s="266" t="s">
        <v>462</v>
      </c>
      <c r="C13" s="270" t="s">
        <v>229</v>
      </c>
      <c r="D13" s="271"/>
      <c r="E13" s="264" t="s">
        <v>212</v>
      </c>
      <c r="F13" s="264"/>
      <c r="G13" s="265"/>
      <c r="H13" s="261"/>
    </row>
    <row r="14" spans="1:8" s="98" customFormat="1" ht="12" customHeight="1" x14ac:dyDescent="0.2">
      <c r="A14" s="107"/>
      <c r="B14" s="266" t="s">
        <v>463</v>
      </c>
      <c r="C14" s="270" t="s">
        <v>230</v>
      </c>
      <c r="D14" s="268"/>
      <c r="E14" s="264" t="s">
        <v>212</v>
      </c>
      <c r="F14" s="264"/>
      <c r="G14" s="265"/>
      <c r="H14" s="261"/>
    </row>
    <row r="15" spans="1:8" s="98" customFormat="1" ht="12" customHeight="1" x14ac:dyDescent="0.2">
      <c r="A15" s="107"/>
      <c r="B15" s="266" t="s">
        <v>460</v>
      </c>
      <c r="C15" s="270" t="s">
        <v>468</v>
      </c>
      <c r="D15" s="268"/>
      <c r="E15" s="264" t="s">
        <v>227</v>
      </c>
      <c r="F15" s="264"/>
      <c r="G15" s="265"/>
      <c r="H15" s="261"/>
    </row>
    <row r="16" spans="1:8" s="98" customFormat="1" ht="12" customHeight="1" x14ac:dyDescent="0.2">
      <c r="A16" s="107"/>
      <c r="B16" s="266" t="s">
        <v>464</v>
      </c>
      <c r="C16" s="270" t="s">
        <v>231</v>
      </c>
      <c r="D16" s="268"/>
      <c r="E16" s="264" t="s">
        <v>232</v>
      </c>
      <c r="F16" s="264"/>
      <c r="G16" s="265"/>
      <c r="H16" s="261"/>
    </row>
    <row r="17" spans="1:8" s="98" customFormat="1" ht="12" customHeight="1" x14ac:dyDescent="0.2">
      <c r="A17" s="107"/>
      <c r="B17" s="266" t="s">
        <v>465</v>
      </c>
      <c r="C17" s="270" t="s">
        <v>233</v>
      </c>
      <c r="D17" s="268"/>
      <c r="E17" s="264" t="s">
        <v>232</v>
      </c>
      <c r="F17" s="264"/>
      <c r="G17" s="265"/>
      <c r="H17" s="261"/>
    </row>
    <row r="18" spans="1:8" s="98" customFormat="1" ht="12" customHeight="1" x14ac:dyDescent="0.2">
      <c r="A18" s="107"/>
      <c r="B18" s="266" t="s">
        <v>466</v>
      </c>
      <c r="C18" s="270" t="s">
        <v>234</v>
      </c>
      <c r="D18" s="268"/>
      <c r="E18" s="264" t="s">
        <v>232</v>
      </c>
      <c r="F18" s="264"/>
      <c r="G18" s="265"/>
      <c r="H18" s="261"/>
    </row>
    <row r="19" spans="1:8" s="98" customFormat="1" ht="12" customHeight="1" x14ac:dyDescent="0.2">
      <c r="A19" s="107"/>
      <c r="B19" s="266" t="s">
        <v>179</v>
      </c>
      <c r="C19" s="267" t="s">
        <v>235</v>
      </c>
      <c r="D19" s="268"/>
      <c r="E19" s="264" t="s">
        <v>227</v>
      </c>
      <c r="F19" s="264" t="s">
        <v>227</v>
      </c>
      <c r="G19" s="265"/>
      <c r="H19" s="261"/>
    </row>
    <row r="20" spans="1:8" s="98" customFormat="1" ht="12" customHeight="1" x14ac:dyDescent="0.2">
      <c r="A20" s="107"/>
      <c r="B20" s="266" t="s">
        <v>471</v>
      </c>
      <c r="C20" s="267" t="s">
        <v>236</v>
      </c>
      <c r="D20" s="268"/>
      <c r="E20" s="264" t="s">
        <v>226</v>
      </c>
      <c r="F20" s="264">
        <v>1</v>
      </c>
      <c r="G20" s="265">
        <v>3211.16</v>
      </c>
      <c r="H20" s="261">
        <f>ROUND(F20*G20,2)</f>
        <v>3211.16</v>
      </c>
    </row>
    <row r="21" spans="1:8" s="98" customFormat="1" ht="12" customHeight="1" x14ac:dyDescent="0.2">
      <c r="A21" s="107"/>
      <c r="B21" s="266" t="s">
        <v>472</v>
      </c>
      <c r="C21" s="267" t="s">
        <v>237</v>
      </c>
      <c r="D21" s="268"/>
      <c r="E21" s="264" t="s">
        <v>212</v>
      </c>
      <c r="F21" s="264">
        <v>125</v>
      </c>
      <c r="G21" s="265">
        <v>67.28</v>
      </c>
      <c r="H21" s="261">
        <f>ROUND(F21*G21,2)</f>
        <v>8410</v>
      </c>
    </row>
    <row r="22" spans="1:8" s="98" customFormat="1" ht="12" customHeight="1" x14ac:dyDescent="0.2">
      <c r="A22" s="107"/>
      <c r="B22" s="266"/>
      <c r="C22" s="267" t="s">
        <v>467</v>
      </c>
      <c r="D22" s="268"/>
      <c r="E22" s="264" t="s">
        <v>227</v>
      </c>
      <c r="F22" s="264" t="s">
        <v>227</v>
      </c>
      <c r="G22" s="265"/>
      <c r="H22" s="261"/>
    </row>
    <row r="23" spans="1:8" s="98" customFormat="1" ht="12" customHeight="1" x14ac:dyDescent="0.2">
      <c r="A23" s="107"/>
      <c r="B23" s="266"/>
      <c r="C23" s="272" t="s">
        <v>238</v>
      </c>
      <c r="D23" s="271"/>
      <c r="E23" s="264" t="s">
        <v>232</v>
      </c>
      <c r="F23" s="264"/>
      <c r="G23" s="265"/>
      <c r="H23" s="261"/>
    </row>
    <row r="24" spans="1:8" s="98" customFormat="1" ht="12" customHeight="1" x14ac:dyDescent="0.2">
      <c r="A24" s="107"/>
      <c r="B24" s="266"/>
      <c r="C24" s="267" t="s">
        <v>239</v>
      </c>
      <c r="D24" s="268"/>
      <c r="E24" s="264" t="s">
        <v>232</v>
      </c>
      <c r="F24" s="264"/>
      <c r="G24" s="265"/>
      <c r="H24" s="261"/>
    </row>
    <row r="25" spans="1:8" s="98" customFormat="1" ht="12" customHeight="1" x14ac:dyDescent="0.2">
      <c r="A25" s="107"/>
      <c r="B25" s="266"/>
      <c r="C25" s="267" t="s">
        <v>234</v>
      </c>
      <c r="D25" s="268"/>
      <c r="E25" s="264" t="s">
        <v>232</v>
      </c>
      <c r="F25" s="264"/>
      <c r="G25" s="265"/>
      <c r="H25" s="261"/>
    </row>
    <row r="26" spans="1:8" s="98" customFormat="1" ht="12" customHeight="1" x14ac:dyDescent="0.2">
      <c r="A26" s="107"/>
      <c r="B26" s="266" t="s">
        <v>240</v>
      </c>
      <c r="C26" s="267" t="s">
        <v>241</v>
      </c>
      <c r="D26" s="268"/>
      <c r="E26" s="264" t="s">
        <v>183</v>
      </c>
      <c r="F26" s="264" t="s">
        <v>227</v>
      </c>
      <c r="G26" s="265"/>
      <c r="H26" s="261"/>
    </row>
    <row r="27" spans="1:8" s="98" customFormat="1" ht="12" customHeight="1" x14ac:dyDescent="0.2">
      <c r="A27" s="107"/>
      <c r="B27" s="266" t="s">
        <v>242</v>
      </c>
      <c r="C27" s="267" t="s">
        <v>243</v>
      </c>
      <c r="D27" s="268"/>
      <c r="E27" s="264" t="s">
        <v>212</v>
      </c>
      <c r="F27" s="264">
        <v>155</v>
      </c>
      <c r="G27" s="265">
        <v>67.28</v>
      </c>
      <c r="H27" s="261">
        <f>ROUND(F27*G27,2)</f>
        <v>10428.4</v>
      </c>
    </row>
    <row r="28" spans="1:8" s="98" customFormat="1" ht="12" customHeight="1" x14ac:dyDescent="0.2">
      <c r="A28" s="107"/>
      <c r="B28" s="266" t="s">
        <v>244</v>
      </c>
      <c r="C28" s="267" t="s">
        <v>245</v>
      </c>
      <c r="D28" s="268"/>
      <c r="E28" s="264" t="s">
        <v>212</v>
      </c>
      <c r="F28" s="264"/>
      <c r="G28" s="265"/>
      <c r="H28" s="261"/>
    </row>
    <row r="29" spans="1:8" s="98" customFormat="1" ht="12" customHeight="1" x14ac:dyDescent="0.2">
      <c r="A29" s="107"/>
      <c r="B29" s="266" t="s">
        <v>246</v>
      </c>
      <c r="C29" s="272" t="s">
        <v>247</v>
      </c>
      <c r="D29" s="271"/>
      <c r="E29" s="264" t="s">
        <v>227</v>
      </c>
      <c r="F29" s="264" t="s">
        <v>227</v>
      </c>
      <c r="G29" s="265"/>
      <c r="H29" s="261"/>
    </row>
    <row r="30" spans="1:8" s="98" customFormat="1" ht="12" customHeight="1" x14ac:dyDescent="0.2">
      <c r="A30" s="107"/>
      <c r="B30" s="266" t="s">
        <v>203</v>
      </c>
      <c r="C30" s="267" t="s">
        <v>248</v>
      </c>
      <c r="D30" s="268"/>
      <c r="E30" s="264" t="s">
        <v>249</v>
      </c>
      <c r="F30" s="264"/>
      <c r="G30" s="265"/>
      <c r="H30" s="261"/>
    </row>
    <row r="31" spans="1:8" s="98" customFormat="1" ht="12" customHeight="1" x14ac:dyDescent="0.2">
      <c r="A31" s="107"/>
      <c r="B31" s="266" t="s">
        <v>250</v>
      </c>
      <c r="C31" s="267" t="s">
        <v>251</v>
      </c>
      <c r="D31" s="268"/>
      <c r="E31" s="264" t="s">
        <v>249</v>
      </c>
      <c r="F31" s="264">
        <v>36</v>
      </c>
      <c r="G31" s="265">
        <v>63.52</v>
      </c>
      <c r="H31" s="261">
        <f t="shared" ref="H31:H38" si="0">ROUND(F31*G31,2)</f>
        <v>2286.7199999999998</v>
      </c>
    </row>
    <row r="32" spans="1:8" s="98" customFormat="1" ht="12" customHeight="1" x14ac:dyDescent="0.2">
      <c r="A32" s="107"/>
      <c r="B32" s="266" t="s">
        <v>252</v>
      </c>
      <c r="C32" s="267" t="s">
        <v>253</v>
      </c>
      <c r="D32" s="268"/>
      <c r="E32" s="264" t="s">
        <v>249</v>
      </c>
      <c r="F32" s="264">
        <v>36</v>
      </c>
      <c r="G32" s="265">
        <v>63.52</v>
      </c>
      <c r="H32" s="261">
        <f t="shared" si="0"/>
        <v>2286.7199999999998</v>
      </c>
    </row>
    <row r="33" spans="1:8" s="98" customFormat="1" ht="12" customHeight="1" x14ac:dyDescent="0.2">
      <c r="A33" s="107"/>
      <c r="B33" s="266" t="s">
        <v>254</v>
      </c>
      <c r="C33" s="267" t="s">
        <v>255</v>
      </c>
      <c r="D33" s="268"/>
      <c r="E33" s="264" t="s">
        <v>249</v>
      </c>
      <c r="F33" s="264">
        <v>36</v>
      </c>
      <c r="G33" s="265">
        <v>86.99</v>
      </c>
      <c r="H33" s="261">
        <f t="shared" si="0"/>
        <v>3131.64</v>
      </c>
    </row>
    <row r="34" spans="1:8" s="98" customFormat="1" ht="12" customHeight="1" x14ac:dyDescent="0.2">
      <c r="A34" s="107"/>
      <c r="B34" s="266" t="s">
        <v>256</v>
      </c>
      <c r="C34" s="267" t="s">
        <v>257</v>
      </c>
      <c r="D34" s="268"/>
      <c r="E34" s="264" t="s">
        <v>249</v>
      </c>
      <c r="F34" s="264">
        <v>36</v>
      </c>
      <c r="G34" s="265">
        <v>86.99</v>
      </c>
      <c r="H34" s="261">
        <f t="shared" si="0"/>
        <v>3131.64</v>
      </c>
    </row>
    <row r="35" spans="1:8" s="98" customFormat="1" ht="12" customHeight="1" x14ac:dyDescent="0.2">
      <c r="A35" s="107"/>
      <c r="B35" s="266" t="s">
        <v>258</v>
      </c>
      <c r="C35" s="267" t="s">
        <v>259</v>
      </c>
      <c r="D35" s="268"/>
      <c r="E35" s="264" t="s">
        <v>249</v>
      </c>
      <c r="F35" s="264">
        <v>36</v>
      </c>
      <c r="G35" s="265">
        <v>101</v>
      </c>
      <c r="H35" s="261">
        <f t="shared" si="0"/>
        <v>3636</v>
      </c>
    </row>
    <row r="36" spans="1:8" s="98" customFormat="1" ht="12" customHeight="1" x14ac:dyDescent="0.2">
      <c r="A36" s="107"/>
      <c r="B36" s="266" t="s">
        <v>260</v>
      </c>
      <c r="C36" s="267" t="s">
        <v>261</v>
      </c>
      <c r="D36" s="268"/>
      <c r="E36" s="264" t="s">
        <v>249</v>
      </c>
      <c r="F36" s="264">
        <v>36</v>
      </c>
      <c r="G36" s="265">
        <v>302.08999999999997</v>
      </c>
      <c r="H36" s="261">
        <f t="shared" si="0"/>
        <v>10875.24</v>
      </c>
    </row>
    <row r="37" spans="1:8" s="98" customFormat="1" ht="12" customHeight="1" x14ac:dyDescent="0.2">
      <c r="A37" s="107"/>
      <c r="B37" s="266" t="s">
        <v>262</v>
      </c>
      <c r="C37" s="267" t="s">
        <v>263</v>
      </c>
      <c r="D37" s="268"/>
      <c r="E37" s="264" t="s">
        <v>249</v>
      </c>
      <c r="F37" s="264">
        <v>36</v>
      </c>
      <c r="G37" s="265">
        <v>128.30000000000001</v>
      </c>
      <c r="H37" s="261">
        <f t="shared" si="0"/>
        <v>4618.8</v>
      </c>
    </row>
    <row r="38" spans="1:8" s="98" customFormat="1" ht="12" customHeight="1" x14ac:dyDescent="0.2">
      <c r="A38" s="107"/>
      <c r="B38" s="266" t="s">
        <v>264</v>
      </c>
      <c r="C38" s="267" t="s">
        <v>265</v>
      </c>
      <c r="D38" s="268"/>
      <c r="E38" s="264" t="s">
        <v>249</v>
      </c>
      <c r="F38" s="264">
        <v>36</v>
      </c>
      <c r="G38" s="265">
        <v>88.22</v>
      </c>
      <c r="H38" s="261">
        <f t="shared" si="0"/>
        <v>3175.92</v>
      </c>
    </row>
    <row r="39" spans="1:8" s="98" customFormat="1" ht="12" customHeight="1" x14ac:dyDescent="0.2">
      <c r="A39" s="107"/>
      <c r="B39" s="266" t="s">
        <v>266</v>
      </c>
      <c r="C39" s="267" t="s">
        <v>267</v>
      </c>
      <c r="D39" s="268"/>
      <c r="E39" s="264" t="s">
        <v>249</v>
      </c>
      <c r="F39" s="264"/>
      <c r="G39" s="265"/>
      <c r="H39" s="261"/>
    </row>
    <row r="40" spans="1:8" s="98" customFormat="1" ht="12" customHeight="1" x14ac:dyDescent="0.2">
      <c r="A40" s="107"/>
      <c r="B40" s="266" t="s">
        <v>268</v>
      </c>
      <c r="C40" s="267" t="s">
        <v>269</v>
      </c>
      <c r="D40" s="268"/>
      <c r="E40" s="264" t="s">
        <v>249</v>
      </c>
      <c r="F40" s="264"/>
      <c r="G40" s="265"/>
      <c r="H40" s="261"/>
    </row>
    <row r="41" spans="1:8" s="98" customFormat="1" ht="12" customHeight="1" x14ac:dyDescent="0.2">
      <c r="A41" s="107"/>
      <c r="B41" s="266" t="s">
        <v>270</v>
      </c>
      <c r="C41" s="267" t="s">
        <v>271</v>
      </c>
      <c r="D41" s="268"/>
      <c r="E41" s="264" t="s">
        <v>249</v>
      </c>
      <c r="F41" s="264"/>
      <c r="G41" s="265"/>
      <c r="H41" s="261"/>
    </row>
    <row r="42" spans="1:8" s="98" customFormat="1" ht="12" customHeight="1" x14ac:dyDescent="0.2">
      <c r="A42" s="107"/>
      <c r="B42" s="266" t="s">
        <v>272</v>
      </c>
      <c r="C42" s="272" t="s">
        <v>273</v>
      </c>
      <c r="D42" s="271"/>
      <c r="E42" s="264" t="s">
        <v>249</v>
      </c>
      <c r="F42" s="264"/>
      <c r="G42" s="265"/>
      <c r="H42" s="261"/>
    </row>
    <row r="43" spans="1:8" s="98" customFormat="1" ht="12" customHeight="1" x14ac:dyDescent="0.2">
      <c r="A43" s="107"/>
      <c r="B43" s="266" t="s">
        <v>274</v>
      </c>
      <c r="C43" s="272" t="s">
        <v>275</v>
      </c>
      <c r="D43" s="271"/>
      <c r="E43" s="264" t="s">
        <v>249</v>
      </c>
      <c r="F43" s="264"/>
      <c r="G43" s="265"/>
      <c r="H43" s="261"/>
    </row>
    <row r="44" spans="1:8" s="98" customFormat="1" ht="12" customHeight="1" x14ac:dyDescent="0.2">
      <c r="A44" s="107"/>
      <c r="B44" s="266" t="s">
        <v>276</v>
      </c>
      <c r="C44" s="267" t="s">
        <v>277</v>
      </c>
      <c r="D44" s="268"/>
      <c r="E44" s="264" t="s">
        <v>249</v>
      </c>
      <c r="F44" s="264"/>
      <c r="G44" s="265"/>
      <c r="H44" s="261"/>
    </row>
    <row r="45" spans="1:8" s="98" customFormat="1" ht="12" customHeight="1" x14ac:dyDescent="0.2">
      <c r="A45" s="107"/>
      <c r="B45" s="266" t="s">
        <v>278</v>
      </c>
      <c r="C45" s="272" t="s">
        <v>279</v>
      </c>
      <c r="D45" s="271"/>
      <c r="E45" s="264" t="s">
        <v>249</v>
      </c>
      <c r="F45" s="264"/>
      <c r="G45" s="265"/>
      <c r="H45" s="261"/>
    </row>
    <row r="46" spans="1:8" s="98" customFormat="1" ht="12" customHeight="1" x14ac:dyDescent="0.2">
      <c r="A46" s="107"/>
      <c r="B46" s="266" t="s">
        <v>280</v>
      </c>
      <c r="C46" s="272" t="s">
        <v>281</v>
      </c>
      <c r="D46" s="271"/>
      <c r="E46" s="264" t="s">
        <v>249</v>
      </c>
      <c r="F46" s="264">
        <v>18</v>
      </c>
      <c r="G46" s="265">
        <v>182.37</v>
      </c>
      <c r="H46" s="261">
        <f t="shared" ref="H46" si="1">ROUND(F46*G46,2)</f>
        <v>3282.66</v>
      </c>
    </row>
    <row r="47" spans="1:8" s="98" customFormat="1" ht="12" customHeight="1" x14ac:dyDescent="0.2">
      <c r="A47" s="107"/>
      <c r="B47" s="266" t="s">
        <v>282</v>
      </c>
      <c r="C47" s="267" t="s">
        <v>283</v>
      </c>
      <c r="D47" s="268"/>
      <c r="E47" s="264" t="s">
        <v>249</v>
      </c>
      <c r="F47" s="264" t="s">
        <v>227</v>
      </c>
      <c r="G47" s="265"/>
      <c r="H47" s="261"/>
    </row>
    <row r="48" spans="1:8" s="98" customFormat="1" ht="12" customHeight="1" x14ac:dyDescent="0.2">
      <c r="A48" s="107"/>
      <c r="B48" s="266" t="s">
        <v>284</v>
      </c>
      <c r="C48" s="267" t="s">
        <v>285</v>
      </c>
      <c r="D48" s="268"/>
      <c r="E48" s="264" t="s">
        <v>249</v>
      </c>
      <c r="F48" s="264" t="s">
        <v>227</v>
      </c>
      <c r="G48" s="265"/>
      <c r="H48" s="261"/>
    </row>
    <row r="49" spans="1:11" s="98" customFormat="1" ht="12" customHeight="1" x14ac:dyDescent="0.2">
      <c r="A49" s="107"/>
      <c r="B49" s="266" t="s">
        <v>286</v>
      </c>
      <c r="C49" s="267" t="s">
        <v>287</v>
      </c>
      <c r="D49" s="268"/>
      <c r="E49" s="264" t="s">
        <v>249</v>
      </c>
      <c r="F49" s="264"/>
      <c r="G49" s="265"/>
      <c r="H49" s="261"/>
    </row>
    <row r="50" spans="1:11" s="98" customFormat="1" ht="12" customHeight="1" x14ac:dyDescent="0.2">
      <c r="A50" s="107"/>
      <c r="B50" s="266" t="s">
        <v>288</v>
      </c>
      <c r="C50" s="267" t="s">
        <v>289</v>
      </c>
      <c r="D50" s="268"/>
      <c r="E50" s="264" t="s">
        <v>249</v>
      </c>
      <c r="F50" s="264"/>
      <c r="G50" s="265"/>
      <c r="H50" s="261"/>
    </row>
    <row r="51" spans="1:11" s="98" customFormat="1" ht="12" customHeight="1" x14ac:dyDescent="0.2">
      <c r="A51" s="107"/>
      <c r="B51" s="266" t="s">
        <v>290</v>
      </c>
      <c r="C51" s="272" t="s">
        <v>291</v>
      </c>
      <c r="D51" s="271"/>
      <c r="E51" s="264" t="s">
        <v>249</v>
      </c>
      <c r="F51" s="264" t="s">
        <v>227</v>
      </c>
      <c r="G51" s="265"/>
      <c r="H51" s="261"/>
    </row>
    <row r="52" spans="1:11" s="98" customFormat="1" ht="12" customHeight="1" x14ac:dyDescent="0.2">
      <c r="A52" s="107"/>
      <c r="B52" s="266" t="s">
        <v>292</v>
      </c>
      <c r="C52" s="267" t="s">
        <v>293</v>
      </c>
      <c r="D52" s="268"/>
      <c r="E52" s="264" t="s">
        <v>249</v>
      </c>
      <c r="F52" s="264"/>
      <c r="G52" s="265"/>
      <c r="H52" s="261"/>
    </row>
    <row r="53" spans="1:11" s="98" customFormat="1" ht="12" customHeight="1" x14ac:dyDescent="0.2">
      <c r="A53" s="107"/>
      <c r="B53" s="266" t="s">
        <v>294</v>
      </c>
      <c r="C53" s="267" t="s">
        <v>295</v>
      </c>
      <c r="D53" s="268"/>
      <c r="E53" s="264" t="s">
        <v>249</v>
      </c>
      <c r="F53" s="264"/>
      <c r="G53" s="265"/>
      <c r="H53" s="261"/>
    </row>
    <row r="54" spans="1:11" s="98" customFormat="1" ht="12" customHeight="1" x14ac:dyDescent="0.2">
      <c r="A54" s="107"/>
      <c r="B54" s="266" t="s">
        <v>296</v>
      </c>
      <c r="C54" s="267" t="s">
        <v>297</v>
      </c>
      <c r="D54" s="268"/>
      <c r="E54" s="264" t="s">
        <v>249</v>
      </c>
      <c r="F54" s="264">
        <v>3</v>
      </c>
      <c r="G54" s="265">
        <v>518.71</v>
      </c>
      <c r="H54" s="261">
        <f>ROUND(F54*G54,2)</f>
        <v>1556.13</v>
      </c>
    </row>
    <row r="55" spans="1:11" s="98" customFormat="1" ht="12" customHeight="1" x14ac:dyDescent="0.2">
      <c r="A55" s="107"/>
      <c r="B55" s="266" t="s">
        <v>298</v>
      </c>
      <c r="C55" s="267" t="s">
        <v>299</v>
      </c>
      <c r="D55" s="268"/>
      <c r="E55" s="264" t="s">
        <v>249</v>
      </c>
      <c r="F55" s="264">
        <v>3</v>
      </c>
      <c r="G55" s="265">
        <v>406.7</v>
      </c>
      <c r="H55" s="261">
        <f>ROUND(F55*G55,2)</f>
        <v>1220.0999999999999</v>
      </c>
    </row>
    <row r="56" spans="1:11" s="98" customFormat="1" ht="12" customHeight="1" x14ac:dyDescent="0.2">
      <c r="A56" s="107"/>
      <c r="B56" s="266" t="s">
        <v>300</v>
      </c>
      <c r="C56" s="267" t="s">
        <v>301</v>
      </c>
      <c r="D56" s="273"/>
      <c r="E56" s="264" t="s">
        <v>249</v>
      </c>
      <c r="F56" s="264">
        <v>9</v>
      </c>
      <c r="G56" s="265">
        <v>217.43</v>
      </c>
      <c r="H56" s="261">
        <f>ROUND(F56*G56,2)</f>
        <v>1956.87</v>
      </c>
      <c r="J56" s="103" t="s">
        <v>302</v>
      </c>
    </row>
    <row r="57" spans="1:11" ht="15" customHeight="1" x14ac:dyDescent="0.2">
      <c r="B57" s="395" t="s">
        <v>303</v>
      </c>
      <c r="C57" s="395"/>
      <c r="D57" s="395"/>
      <c r="E57" s="395"/>
      <c r="F57" s="395"/>
      <c r="G57" s="395"/>
      <c r="H57" s="254">
        <f>SUM(H9:H56)</f>
        <v>63207.999999999993</v>
      </c>
    </row>
    <row r="58" spans="1:11" s="104" customFormat="1" ht="12.75" customHeight="1" x14ac:dyDescent="0.2">
      <c r="B58" s="296" t="s">
        <v>34</v>
      </c>
      <c r="C58" s="296"/>
      <c r="D58" s="296"/>
      <c r="E58" s="296"/>
      <c r="F58" s="296" t="s">
        <v>35</v>
      </c>
      <c r="G58" s="296"/>
      <c r="H58" s="335"/>
    </row>
    <row r="59" spans="1:11" s="76" customFormat="1" ht="16.5" customHeight="1" x14ac:dyDescent="0.2">
      <c r="B59" s="324"/>
      <c r="C59" s="324"/>
      <c r="D59" s="324"/>
      <c r="E59" s="324"/>
      <c r="F59" s="324"/>
      <c r="G59" s="324"/>
      <c r="H59" s="325"/>
    </row>
    <row r="60" spans="1:11" s="104" customFormat="1" ht="12.75" customHeight="1" x14ac:dyDescent="0.2">
      <c r="B60" s="396" t="s">
        <v>36</v>
      </c>
      <c r="C60" s="396"/>
      <c r="D60" s="396"/>
      <c r="E60" s="396"/>
      <c r="F60" s="396"/>
      <c r="G60" s="404" t="s">
        <v>37</v>
      </c>
      <c r="H60" s="405"/>
      <c r="K60" s="105"/>
    </row>
    <row r="61" spans="1:11" s="76" customFormat="1" ht="16.5" customHeight="1" x14ac:dyDescent="0.2">
      <c r="B61" s="374"/>
      <c r="C61" s="374"/>
      <c r="D61" s="374"/>
      <c r="E61" s="374"/>
      <c r="F61" s="374"/>
      <c r="G61" s="406"/>
      <c r="H61" s="353"/>
    </row>
    <row r="62" spans="1:11" ht="14.25" customHeight="1" x14ac:dyDescent="0.2">
      <c r="B62" s="375" t="s">
        <v>38</v>
      </c>
      <c r="C62" s="375"/>
      <c r="D62" s="375"/>
      <c r="E62" s="375"/>
      <c r="F62" s="375"/>
      <c r="G62" s="375"/>
      <c r="H62" s="376"/>
    </row>
    <row r="63" spans="1:11" ht="22.5" customHeight="1" x14ac:dyDescent="0.2">
      <c r="B63" s="359" t="s">
        <v>478</v>
      </c>
      <c r="C63" s="359"/>
      <c r="D63" s="359"/>
      <c r="E63" s="359"/>
      <c r="F63" s="359"/>
      <c r="G63" s="359"/>
      <c r="H63" s="360"/>
      <c r="I63" s="97"/>
    </row>
    <row r="64" spans="1:11" ht="13.5" customHeight="1" x14ac:dyDescent="0.2">
      <c r="B64" s="383" t="s">
        <v>304</v>
      </c>
      <c r="C64" s="383"/>
      <c r="D64" s="383"/>
      <c r="E64" s="383"/>
      <c r="F64" s="383"/>
      <c r="G64" s="383"/>
      <c r="H64" s="384"/>
      <c r="I64" s="97"/>
    </row>
    <row r="65" spans="2:9" ht="23.25" customHeight="1" x14ac:dyDescent="0.2">
      <c r="B65" s="402" t="s">
        <v>305</v>
      </c>
      <c r="C65" s="402"/>
      <c r="D65" s="402"/>
      <c r="E65" s="402"/>
      <c r="F65" s="402"/>
      <c r="G65" s="402"/>
      <c r="H65" s="403"/>
      <c r="I65" s="97"/>
    </row>
  </sheetData>
  <mergeCells count="22">
    <mergeCell ref="B63:H63"/>
    <mergeCell ref="B64:H64"/>
    <mergeCell ref="B65:H65"/>
    <mergeCell ref="B60:F60"/>
    <mergeCell ref="G60:H60"/>
    <mergeCell ref="B61:F61"/>
    <mergeCell ref="G61:H61"/>
    <mergeCell ref="B62:H62"/>
    <mergeCell ref="B57:G57"/>
    <mergeCell ref="B58:E58"/>
    <mergeCell ref="F58:H58"/>
    <mergeCell ref="B59:E59"/>
    <mergeCell ref="F59:H59"/>
    <mergeCell ref="B1:G2"/>
    <mergeCell ref="B3:G3"/>
    <mergeCell ref="B4:G4"/>
    <mergeCell ref="C5:H5"/>
    <mergeCell ref="B6:B7"/>
    <mergeCell ref="C6:D7"/>
    <mergeCell ref="E6:E7"/>
    <mergeCell ref="F6:F7"/>
    <mergeCell ref="G6:H6"/>
  </mergeCells>
  <printOptions horizontalCentered="1" verticalCentered="1"/>
  <pageMargins left="0.86614173228346458" right="0.47244094488188981" top="0.74803149606299213" bottom="0.5" header="0.51181102362204722" footer="0.51181102362204722"/>
  <pageSetup paperSize="9" scale="92" firstPageNumber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zoomScale="124" zoomScaleNormal="124" workbookViewId="0">
      <selection activeCell="F9" sqref="F9"/>
    </sheetView>
  </sheetViews>
  <sheetFormatPr defaultRowHeight="12.75" x14ac:dyDescent="0.2"/>
  <cols>
    <col min="1" max="2" width="9.140625" style="106"/>
    <col min="3" max="3" width="32" style="106" customWidth="1"/>
    <col min="4" max="4" width="9.140625" style="106"/>
    <col min="5" max="5" width="9.28515625" style="106" customWidth="1"/>
    <col min="6" max="6" width="10.28515625" style="106" customWidth="1"/>
    <col min="7" max="7" width="14" style="106" customWidth="1"/>
    <col min="8" max="257" width="9.140625" style="106"/>
  </cols>
  <sheetData>
    <row r="1" spans="1:12" ht="11.25" customHeight="1" thickBot="1" x14ac:dyDescent="0.25">
      <c r="A1" s="336" t="s">
        <v>473</v>
      </c>
      <c r="B1" s="336"/>
      <c r="C1" s="336"/>
      <c r="D1" s="336"/>
      <c r="E1" s="336"/>
      <c r="F1" s="336"/>
      <c r="G1" s="72" t="s">
        <v>1</v>
      </c>
    </row>
    <row r="2" spans="1:12" ht="21" customHeight="1" thickTop="1" thickBot="1" x14ac:dyDescent="0.25">
      <c r="A2" s="336"/>
      <c r="B2" s="336"/>
      <c r="C2" s="336"/>
      <c r="D2" s="336"/>
      <c r="E2" s="336"/>
      <c r="F2" s="336"/>
      <c r="G2" s="257" t="s">
        <v>474</v>
      </c>
    </row>
    <row r="3" spans="1:12" s="74" customFormat="1" ht="13.5" customHeight="1" thickTop="1" x14ac:dyDescent="0.2">
      <c r="A3" s="296" t="s">
        <v>3</v>
      </c>
      <c r="B3" s="296"/>
      <c r="C3" s="296"/>
      <c r="D3" s="296"/>
      <c r="E3" s="296"/>
      <c r="F3" s="296"/>
      <c r="G3" s="256" t="s">
        <v>4</v>
      </c>
    </row>
    <row r="4" spans="1:12" s="76" customFormat="1" ht="21" customHeight="1" x14ac:dyDescent="0.2">
      <c r="A4" s="297"/>
      <c r="B4" s="297"/>
      <c r="C4" s="297"/>
      <c r="D4" s="297"/>
      <c r="E4" s="297"/>
      <c r="F4" s="297"/>
      <c r="G4" s="258"/>
    </row>
    <row r="5" spans="1:12" s="78" customFormat="1" ht="24.75" customHeight="1" thickBot="1" x14ac:dyDescent="0.25">
      <c r="A5" s="77" t="s">
        <v>5</v>
      </c>
      <c r="B5" s="362" t="s">
        <v>42</v>
      </c>
      <c r="C5" s="362"/>
      <c r="D5" s="362"/>
      <c r="E5" s="362"/>
      <c r="F5" s="362"/>
      <c r="G5" s="363"/>
    </row>
    <row r="6" spans="1:12" ht="15" customHeight="1" thickTop="1" thickBot="1" x14ac:dyDescent="0.25">
      <c r="A6" s="380" t="s">
        <v>170</v>
      </c>
      <c r="B6" s="379" t="s">
        <v>154</v>
      </c>
      <c r="C6" s="379"/>
      <c r="D6" s="385" t="s">
        <v>171</v>
      </c>
      <c r="E6" s="386" t="s">
        <v>136</v>
      </c>
      <c r="F6" s="386" t="s">
        <v>172</v>
      </c>
      <c r="G6" s="386"/>
    </row>
    <row r="7" spans="1:12" ht="15" customHeight="1" thickTop="1" x14ac:dyDescent="0.2">
      <c r="A7" s="380"/>
      <c r="B7" s="379"/>
      <c r="C7" s="379"/>
      <c r="D7" s="385"/>
      <c r="E7" s="386"/>
      <c r="F7" s="80" t="s">
        <v>173</v>
      </c>
      <c r="G7" s="81" t="s">
        <v>174</v>
      </c>
    </row>
    <row r="8" spans="1:12" ht="28.5" customHeight="1" x14ac:dyDescent="0.2">
      <c r="A8" s="82">
        <v>1</v>
      </c>
      <c r="B8" s="407" t="s">
        <v>475</v>
      </c>
      <c r="C8" s="408"/>
      <c r="D8" s="83" t="s">
        <v>482</v>
      </c>
      <c r="E8" s="84">
        <v>1</v>
      </c>
      <c r="F8" s="85">
        <f>AVERAGE(L8:L9)</f>
        <v>258.3</v>
      </c>
      <c r="G8" s="85">
        <f>E8*F8</f>
        <v>258.3</v>
      </c>
      <c r="I8" s="106" t="s">
        <v>484</v>
      </c>
      <c r="L8" s="85">
        <v>332.6</v>
      </c>
    </row>
    <row r="9" spans="1:12" ht="35.25" customHeight="1" x14ac:dyDescent="0.2">
      <c r="A9" s="83"/>
      <c r="B9" s="410" t="s">
        <v>483</v>
      </c>
      <c r="C9" s="411"/>
      <c r="D9" s="83"/>
      <c r="E9" s="85"/>
      <c r="F9" s="85"/>
      <c r="G9" s="85"/>
      <c r="I9" s="86" t="s">
        <v>485</v>
      </c>
      <c r="L9" s="85">
        <v>184</v>
      </c>
    </row>
    <row r="10" spans="1:12" ht="18" customHeight="1" x14ac:dyDescent="0.2">
      <c r="A10" s="83"/>
      <c r="B10" s="387"/>
      <c r="C10" s="387"/>
      <c r="D10" s="83"/>
      <c r="E10" s="85"/>
      <c r="F10" s="85"/>
      <c r="G10" s="85"/>
      <c r="I10" s="86"/>
    </row>
    <row r="11" spans="1:12" ht="18" customHeight="1" x14ac:dyDescent="0.2">
      <c r="A11" s="83"/>
      <c r="B11" s="387"/>
      <c r="C11" s="387"/>
      <c r="D11" s="83"/>
      <c r="E11" s="85"/>
      <c r="F11" s="85"/>
      <c r="G11" s="85"/>
      <c r="I11" s="86"/>
    </row>
    <row r="12" spans="1:12" ht="18" customHeight="1" x14ac:dyDescent="0.2">
      <c r="A12" s="83"/>
      <c r="B12" s="387"/>
      <c r="C12" s="387"/>
      <c r="D12" s="83"/>
      <c r="E12" s="85"/>
      <c r="F12" s="85"/>
      <c r="G12" s="85"/>
      <c r="I12" s="86"/>
    </row>
    <row r="13" spans="1:12" ht="18" customHeight="1" x14ac:dyDescent="0.2">
      <c r="A13" s="83"/>
      <c r="B13" s="387"/>
      <c r="C13" s="387"/>
      <c r="D13" s="83"/>
      <c r="E13" s="85"/>
      <c r="F13" s="85"/>
      <c r="G13" s="85"/>
      <c r="I13" s="86"/>
    </row>
    <row r="14" spans="1:12" ht="18" customHeight="1" x14ac:dyDescent="0.2">
      <c r="A14" s="83"/>
      <c r="B14" s="387"/>
      <c r="C14" s="387"/>
      <c r="D14" s="83"/>
      <c r="E14" s="85"/>
      <c r="F14" s="85"/>
      <c r="G14" s="85"/>
      <c r="I14" s="86"/>
    </row>
    <row r="15" spans="1:12" ht="18" customHeight="1" x14ac:dyDescent="0.2">
      <c r="A15" s="83"/>
      <c r="B15" s="388"/>
      <c r="C15" s="388"/>
      <c r="D15" s="83"/>
      <c r="E15" s="84"/>
      <c r="F15" s="85"/>
      <c r="G15" s="85"/>
      <c r="I15" s="86"/>
    </row>
    <row r="16" spans="1:12" ht="18" customHeight="1" x14ac:dyDescent="0.2">
      <c r="A16" s="83"/>
      <c r="B16" s="390"/>
      <c r="C16" s="390"/>
      <c r="D16" s="83"/>
      <c r="E16" s="84"/>
      <c r="F16" s="85"/>
      <c r="G16" s="85"/>
      <c r="I16" s="86"/>
    </row>
    <row r="17" spans="1:9" ht="18" customHeight="1" x14ac:dyDescent="0.2">
      <c r="A17" s="83"/>
      <c r="B17" s="387"/>
      <c r="C17" s="387"/>
      <c r="D17" s="83"/>
      <c r="E17" s="84"/>
      <c r="F17" s="85"/>
      <c r="G17" s="85"/>
      <c r="I17" s="86"/>
    </row>
    <row r="18" spans="1:9" ht="18" customHeight="1" x14ac:dyDescent="0.2">
      <c r="A18" s="82"/>
      <c r="B18" s="391"/>
      <c r="C18" s="391"/>
      <c r="D18" s="83"/>
      <c r="E18" s="85"/>
      <c r="F18" s="85"/>
      <c r="G18" s="85"/>
      <c r="I18" s="86"/>
    </row>
    <row r="19" spans="1:9" ht="18" customHeight="1" x14ac:dyDescent="0.2">
      <c r="A19" s="83"/>
      <c r="B19" s="392"/>
      <c r="C19" s="392"/>
      <c r="D19" s="83"/>
      <c r="E19" s="87"/>
      <c r="F19" s="85"/>
      <c r="G19" s="85"/>
      <c r="I19" s="86"/>
    </row>
    <row r="20" spans="1:9" ht="18" customHeight="1" x14ac:dyDescent="0.2">
      <c r="A20" s="83"/>
      <c r="B20" s="392"/>
      <c r="C20" s="392"/>
      <c r="D20" s="83"/>
      <c r="E20" s="87"/>
      <c r="F20" s="85"/>
      <c r="G20" s="85"/>
      <c r="I20" s="86"/>
    </row>
    <row r="21" spans="1:9" ht="18" customHeight="1" x14ac:dyDescent="0.2">
      <c r="A21" s="83"/>
      <c r="B21" s="392"/>
      <c r="C21" s="392"/>
      <c r="D21" s="83"/>
      <c r="E21" s="87"/>
      <c r="F21" s="85"/>
      <c r="G21" s="85"/>
      <c r="I21" s="86"/>
    </row>
    <row r="22" spans="1:9" ht="18" customHeight="1" x14ac:dyDescent="0.2">
      <c r="A22" s="83"/>
      <c r="B22" s="393"/>
      <c r="C22" s="393"/>
      <c r="D22" s="83"/>
      <c r="E22" s="87"/>
      <c r="F22" s="85"/>
      <c r="G22" s="85"/>
      <c r="I22" s="86"/>
    </row>
    <row r="23" spans="1:9" ht="18" customHeight="1" x14ac:dyDescent="0.2">
      <c r="A23" s="83"/>
      <c r="B23" s="393"/>
      <c r="C23" s="393"/>
      <c r="D23" s="83"/>
      <c r="E23" s="87"/>
      <c r="F23" s="88"/>
      <c r="G23" s="85"/>
      <c r="I23" s="86"/>
    </row>
    <row r="24" spans="1:9" ht="18" customHeight="1" x14ac:dyDescent="0.2">
      <c r="A24" s="82"/>
      <c r="B24" s="393"/>
      <c r="C24" s="393"/>
      <c r="D24" s="83"/>
      <c r="E24" s="88"/>
      <c r="F24" s="85"/>
      <c r="G24" s="85"/>
      <c r="I24" s="86"/>
    </row>
    <row r="25" spans="1:9" ht="18" customHeight="1" x14ac:dyDescent="0.2">
      <c r="A25" s="83"/>
      <c r="B25" s="393"/>
      <c r="C25" s="393"/>
      <c r="D25" s="83"/>
      <c r="E25" s="88"/>
      <c r="F25" s="85"/>
      <c r="G25" s="85"/>
      <c r="I25" s="86"/>
    </row>
    <row r="26" spans="1:9" ht="18" customHeight="1" x14ac:dyDescent="0.2">
      <c r="A26" s="83"/>
      <c r="B26" s="393"/>
      <c r="C26" s="393"/>
      <c r="D26" s="83"/>
      <c r="E26" s="88"/>
      <c r="F26" s="85"/>
      <c r="G26" s="85"/>
      <c r="I26" s="86"/>
    </row>
    <row r="27" spans="1:9" ht="18" customHeight="1" x14ac:dyDescent="0.2">
      <c r="A27" s="83"/>
      <c r="B27" s="393"/>
      <c r="C27" s="393"/>
      <c r="D27" s="83"/>
      <c r="E27" s="87"/>
      <c r="F27" s="85"/>
      <c r="G27" s="85"/>
      <c r="I27" s="86"/>
    </row>
    <row r="28" spans="1:9" ht="18" customHeight="1" x14ac:dyDescent="0.2">
      <c r="A28" s="82"/>
      <c r="B28" s="393"/>
      <c r="C28" s="393"/>
      <c r="D28" s="83"/>
      <c r="E28" s="88"/>
      <c r="F28" s="85"/>
      <c r="G28" s="85"/>
      <c r="I28" s="86"/>
    </row>
    <row r="29" spans="1:9" ht="18" customHeight="1" x14ac:dyDescent="0.2">
      <c r="A29" s="83"/>
      <c r="B29" s="393"/>
      <c r="C29" s="393"/>
      <c r="D29" s="83"/>
      <c r="E29" s="88"/>
      <c r="F29" s="88"/>
      <c r="G29" s="85"/>
      <c r="I29" s="86" t="s">
        <v>213</v>
      </c>
    </row>
    <row r="30" spans="1:9" ht="18" customHeight="1" x14ac:dyDescent="0.2">
      <c r="A30" s="83"/>
      <c r="B30" s="393"/>
      <c r="C30" s="393"/>
      <c r="D30" s="83"/>
      <c r="E30" s="88"/>
      <c r="F30" s="88"/>
      <c r="G30" s="85"/>
      <c r="I30" s="86" t="s">
        <v>217</v>
      </c>
    </row>
    <row r="31" spans="1:9" ht="18" customHeight="1" x14ac:dyDescent="0.2">
      <c r="A31" s="83"/>
      <c r="B31" s="393"/>
      <c r="C31" s="393"/>
      <c r="D31" s="83"/>
      <c r="E31" s="87"/>
      <c r="F31" s="85"/>
      <c r="G31" s="85"/>
      <c r="I31" s="86"/>
    </row>
    <row r="32" spans="1:9" ht="21" customHeight="1" thickBot="1" x14ac:dyDescent="0.25">
      <c r="A32" s="409" t="s">
        <v>477</v>
      </c>
      <c r="B32" s="409"/>
      <c r="C32" s="409"/>
      <c r="D32" s="409"/>
      <c r="E32" s="409"/>
      <c r="F32" s="409"/>
      <c r="G32" s="254">
        <f>SUM(G8:G30)</f>
        <v>258.3</v>
      </c>
    </row>
    <row r="33" spans="1:10" s="74" customFormat="1" ht="13.5" customHeight="1" thickTop="1" x14ac:dyDescent="0.2">
      <c r="A33" s="296" t="s">
        <v>34</v>
      </c>
      <c r="B33" s="296"/>
      <c r="C33" s="296"/>
      <c r="D33" s="296"/>
      <c r="E33" s="296" t="s">
        <v>35</v>
      </c>
      <c r="F33" s="296"/>
      <c r="G33" s="335"/>
    </row>
    <row r="34" spans="1:10" s="76" customFormat="1" ht="21" customHeight="1" x14ac:dyDescent="0.2">
      <c r="A34" s="324"/>
      <c r="B34" s="324"/>
      <c r="C34" s="324"/>
      <c r="D34" s="324"/>
      <c r="E34" s="324"/>
      <c r="F34" s="324"/>
      <c r="G34" s="325"/>
    </row>
    <row r="35" spans="1:10" s="74" customFormat="1" ht="13.5" customHeight="1" x14ac:dyDescent="0.2">
      <c r="A35" s="396" t="s">
        <v>36</v>
      </c>
      <c r="B35" s="396"/>
      <c r="C35" s="396"/>
      <c r="D35" s="396"/>
      <c r="E35" s="396"/>
      <c r="F35" s="397" t="s">
        <v>37</v>
      </c>
      <c r="G35" s="398"/>
      <c r="J35" s="96"/>
    </row>
    <row r="36" spans="1:10" s="76" customFormat="1" ht="21" customHeight="1" thickBot="1" x14ac:dyDescent="0.25">
      <c r="A36" s="374"/>
      <c r="B36" s="374"/>
      <c r="C36" s="374"/>
      <c r="D36" s="374"/>
      <c r="E36" s="374"/>
      <c r="F36" s="374"/>
      <c r="G36" s="352"/>
    </row>
    <row r="37" spans="1:10" ht="20.25" customHeight="1" thickTop="1" x14ac:dyDescent="0.2">
      <c r="A37" s="375" t="s">
        <v>38</v>
      </c>
      <c r="B37" s="375"/>
      <c r="C37" s="375"/>
      <c r="D37" s="375"/>
      <c r="E37" s="375"/>
      <c r="F37" s="375"/>
      <c r="G37" s="376"/>
    </row>
    <row r="38" spans="1:10" ht="23.25" customHeight="1" x14ac:dyDescent="0.2">
      <c r="A38" s="359" t="s">
        <v>479</v>
      </c>
      <c r="B38" s="359"/>
      <c r="C38" s="359"/>
      <c r="D38" s="359"/>
      <c r="E38" s="359"/>
      <c r="F38" s="359"/>
      <c r="G38" s="360"/>
      <c r="H38" s="97"/>
    </row>
    <row r="39" spans="1:10" ht="23.25" customHeight="1" x14ac:dyDescent="0.2">
      <c r="A39" s="383" t="s">
        <v>480</v>
      </c>
      <c r="B39" s="383"/>
      <c r="C39" s="383"/>
      <c r="D39" s="383"/>
      <c r="E39" s="383"/>
      <c r="F39" s="383"/>
      <c r="G39" s="384"/>
      <c r="H39" s="97"/>
    </row>
    <row r="40" spans="1:10" ht="23.25" customHeight="1" x14ac:dyDescent="0.2">
      <c r="A40" s="359" t="s">
        <v>481</v>
      </c>
      <c r="B40" s="359"/>
      <c r="C40" s="359"/>
      <c r="D40" s="359"/>
      <c r="E40" s="359"/>
      <c r="F40" s="359"/>
      <c r="G40" s="360"/>
      <c r="H40" s="97"/>
    </row>
    <row r="41" spans="1:10" ht="17.25" customHeight="1" x14ac:dyDescent="0.2">
      <c r="A41" s="399"/>
      <c r="B41" s="399"/>
      <c r="C41" s="399"/>
      <c r="D41" s="399"/>
      <c r="E41" s="399"/>
      <c r="F41" s="399"/>
      <c r="G41" s="400"/>
      <c r="H41" s="97"/>
    </row>
  </sheetData>
  <mergeCells count="47">
    <mergeCell ref="B27:C27"/>
    <mergeCell ref="B29:C29"/>
    <mergeCell ref="A34:D34"/>
    <mergeCell ref="E34:G34"/>
    <mergeCell ref="A41:G41"/>
    <mergeCell ref="A36:E36"/>
    <mergeCell ref="F36:G36"/>
    <mergeCell ref="A37:G37"/>
    <mergeCell ref="A38:G38"/>
    <mergeCell ref="A39:G39"/>
    <mergeCell ref="A40:G40"/>
    <mergeCell ref="A35:E35"/>
    <mergeCell ref="F35:G35"/>
    <mergeCell ref="B30:C30"/>
    <mergeCell ref="A32:F32"/>
    <mergeCell ref="A33:D33"/>
    <mergeCell ref="E33:G33"/>
    <mergeCell ref="B17:C17"/>
    <mergeCell ref="B31:C31"/>
    <mergeCell ref="B20:C20"/>
    <mergeCell ref="B21:C21"/>
    <mergeCell ref="B18:C18"/>
    <mergeCell ref="B19:C19"/>
    <mergeCell ref="B22:C22"/>
    <mergeCell ref="B23:C23"/>
    <mergeCell ref="B24:C24"/>
    <mergeCell ref="B28:C28"/>
    <mergeCell ref="B25:C25"/>
    <mergeCell ref="B26:C26"/>
    <mergeCell ref="A1:F2"/>
    <mergeCell ref="A3:F3"/>
    <mergeCell ref="A4:F4"/>
    <mergeCell ref="B5:G5"/>
    <mergeCell ref="A6:A7"/>
    <mergeCell ref="B6:C7"/>
    <mergeCell ref="D6:D7"/>
    <mergeCell ref="E6:E7"/>
    <mergeCell ref="F6:G6"/>
    <mergeCell ref="B15:C15"/>
    <mergeCell ref="B8:C8"/>
    <mergeCell ref="B16:C16"/>
    <mergeCell ref="B11:C11"/>
    <mergeCell ref="B12:C12"/>
    <mergeCell ref="B13:C13"/>
    <mergeCell ref="B14:C14"/>
    <mergeCell ref="B9:C9"/>
    <mergeCell ref="B10:C10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5" firstPageNumber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topLeftCell="A28" zoomScale="124" zoomScaleNormal="124" workbookViewId="0">
      <selection activeCell="A45" sqref="A45:L45"/>
    </sheetView>
  </sheetViews>
  <sheetFormatPr defaultRowHeight="12.75" x14ac:dyDescent="0.2"/>
  <cols>
    <col min="1" max="1" width="6.5703125" style="106"/>
    <col min="2" max="2" width="7.85546875" style="106"/>
    <col min="3" max="3" width="17.7109375" style="106"/>
    <col min="4" max="4" width="6" style="106"/>
    <col min="5" max="5" width="18.85546875" style="106"/>
    <col min="6" max="6" width="9.7109375" style="106"/>
    <col min="7" max="7" width="13.140625" style="106"/>
    <col min="8" max="8" width="14.5703125" style="106"/>
    <col min="9" max="9" width="12.28515625" style="107"/>
    <col min="10" max="10" width="12.85546875" style="108"/>
    <col min="11" max="12" width="9.140625" style="107"/>
    <col min="13" max="13" width="46.85546875" style="107"/>
    <col min="14" max="257" width="9.140625" style="107"/>
  </cols>
  <sheetData>
    <row r="1" spans="1:18" s="71" customFormat="1" ht="13.5" customHeight="1" x14ac:dyDescent="0.2">
      <c r="A1" s="291" t="s">
        <v>306</v>
      </c>
      <c r="B1" s="291"/>
      <c r="C1" s="291"/>
      <c r="D1" s="291"/>
      <c r="E1" s="291"/>
      <c r="F1" s="291"/>
      <c r="G1" s="291"/>
      <c r="H1" s="72" t="s">
        <v>1</v>
      </c>
    </row>
    <row r="2" spans="1:18" s="71" customFormat="1" ht="21" customHeight="1" x14ac:dyDescent="0.2">
      <c r="A2" s="291"/>
      <c r="B2" s="291"/>
      <c r="C2" s="291"/>
      <c r="D2" s="291"/>
      <c r="E2" s="291"/>
      <c r="F2" s="291"/>
      <c r="G2" s="291"/>
      <c r="H2" s="54" t="s">
        <v>307</v>
      </c>
    </row>
    <row r="3" spans="1:18" s="109" customFormat="1" ht="13.5" customHeight="1" x14ac:dyDescent="0.2">
      <c r="A3" s="296" t="s">
        <v>3</v>
      </c>
      <c r="B3" s="296"/>
      <c r="C3" s="296"/>
      <c r="D3" s="296"/>
      <c r="E3" s="296"/>
      <c r="F3" s="296"/>
      <c r="G3" s="296"/>
      <c r="H3" s="73" t="s">
        <v>4</v>
      </c>
      <c r="J3" s="110"/>
    </row>
    <row r="4" spans="1:18" s="111" customFormat="1" ht="21" customHeight="1" x14ac:dyDescent="0.2">
      <c r="A4" s="297"/>
      <c r="B4" s="297"/>
      <c r="C4" s="297"/>
      <c r="D4" s="297"/>
      <c r="E4" s="297"/>
      <c r="F4" s="297"/>
      <c r="G4" s="297"/>
      <c r="H4" s="75"/>
    </row>
    <row r="5" spans="1:18" s="112" customFormat="1" ht="21.75" customHeight="1" x14ac:dyDescent="0.2">
      <c r="A5" s="14" t="s">
        <v>5</v>
      </c>
      <c r="B5" s="362" t="s">
        <v>42</v>
      </c>
      <c r="C5" s="362"/>
      <c r="D5" s="362"/>
      <c r="E5" s="362"/>
      <c r="F5" s="362"/>
      <c r="G5" s="362"/>
      <c r="H5" s="362"/>
      <c r="J5" s="113"/>
    </row>
    <row r="6" spans="1:18" s="106" customFormat="1" ht="18" customHeight="1" x14ac:dyDescent="0.2">
      <c r="A6" s="340" t="s">
        <v>308</v>
      </c>
      <c r="B6" s="340" t="s">
        <v>309</v>
      </c>
      <c r="C6" s="340" t="s">
        <v>310</v>
      </c>
      <c r="D6" s="340"/>
      <c r="E6" s="340"/>
      <c r="F6" s="382" t="s">
        <v>311</v>
      </c>
      <c r="G6" s="340" t="s">
        <v>312</v>
      </c>
      <c r="H6" s="340"/>
      <c r="J6" s="108"/>
    </row>
    <row r="7" spans="1:18" ht="18" customHeight="1" x14ac:dyDescent="0.2">
      <c r="A7" s="340"/>
      <c r="B7" s="340"/>
      <c r="C7" s="340"/>
      <c r="D7" s="340"/>
      <c r="E7" s="340"/>
      <c r="F7" s="382"/>
      <c r="G7" s="114" t="s">
        <v>313</v>
      </c>
      <c r="H7" s="114" t="s">
        <v>314</v>
      </c>
      <c r="I7" s="115"/>
      <c r="L7" s="106"/>
      <c r="M7" s="106"/>
      <c r="N7" s="106"/>
    </row>
    <row r="8" spans="1:18" ht="19.5" customHeight="1" x14ac:dyDescent="0.2">
      <c r="A8" s="116">
        <v>0</v>
      </c>
      <c r="B8" s="117" t="s">
        <v>315</v>
      </c>
      <c r="C8" s="118" t="s">
        <v>316</v>
      </c>
      <c r="D8" s="119"/>
      <c r="E8" s="120"/>
      <c r="F8" s="121">
        <v>45</v>
      </c>
      <c r="G8" s="122"/>
      <c r="H8" s="122"/>
      <c r="I8" s="123"/>
      <c r="L8" s="106"/>
      <c r="M8" s="106"/>
      <c r="N8" s="106"/>
    </row>
    <row r="9" spans="1:18" ht="19.5" customHeight="1" x14ac:dyDescent="0.2">
      <c r="A9" s="116">
        <v>1</v>
      </c>
      <c r="B9" s="117" t="s">
        <v>317</v>
      </c>
      <c r="C9" s="118" t="s">
        <v>318</v>
      </c>
      <c r="D9" s="119"/>
      <c r="E9" s="120"/>
      <c r="F9" s="121">
        <f>F8</f>
        <v>45</v>
      </c>
      <c r="G9" s="122"/>
      <c r="H9" s="122"/>
      <c r="I9" s="123"/>
      <c r="L9" s="106"/>
      <c r="M9" s="106"/>
      <c r="N9" s="106"/>
    </row>
    <row r="10" spans="1:18" ht="19.5" customHeight="1" x14ac:dyDescent="0.2">
      <c r="A10" s="116">
        <v>2</v>
      </c>
      <c r="B10" s="124" t="s">
        <v>319</v>
      </c>
      <c r="C10" s="118" t="s">
        <v>320</v>
      </c>
      <c r="D10" s="119"/>
      <c r="E10" s="120"/>
      <c r="F10" s="121">
        <v>60</v>
      </c>
      <c r="G10" s="122"/>
      <c r="H10" s="122"/>
      <c r="I10" s="123"/>
      <c r="L10" s="106"/>
      <c r="M10" s="106"/>
      <c r="N10" s="106"/>
    </row>
    <row r="11" spans="1:18" ht="19.5" customHeight="1" x14ac:dyDescent="0.2">
      <c r="A11" s="116">
        <v>3</v>
      </c>
      <c r="B11" s="124" t="s">
        <v>321</v>
      </c>
      <c r="C11" s="118" t="s">
        <v>322</v>
      </c>
      <c r="D11" s="119"/>
      <c r="E11" s="120"/>
      <c r="F11" s="121">
        <v>60</v>
      </c>
      <c r="G11" s="122"/>
      <c r="H11" s="122"/>
      <c r="I11" s="123"/>
      <c r="L11" s="106"/>
      <c r="M11" s="106"/>
      <c r="N11" s="106"/>
    </row>
    <row r="12" spans="1:18" ht="19.5" customHeight="1" x14ac:dyDescent="0.2">
      <c r="A12" s="116">
        <v>4</v>
      </c>
      <c r="B12" s="124" t="s">
        <v>323</v>
      </c>
      <c r="C12" s="118" t="s">
        <v>324</v>
      </c>
      <c r="D12" s="119"/>
      <c r="E12" s="120"/>
      <c r="F12" s="121">
        <v>90</v>
      </c>
      <c r="G12" s="122"/>
      <c r="H12" s="122"/>
      <c r="I12" s="123"/>
      <c r="L12" s="106"/>
      <c r="M12" s="106"/>
      <c r="N12" s="106"/>
    </row>
    <row r="13" spans="1:18" ht="19.5" customHeight="1" x14ac:dyDescent="0.2">
      <c r="A13" s="116">
        <v>5</v>
      </c>
      <c r="B13" s="124" t="s">
        <v>325</v>
      </c>
      <c r="C13" s="118" t="s">
        <v>326</v>
      </c>
      <c r="D13" s="119"/>
      <c r="E13" s="120"/>
      <c r="F13" s="121">
        <v>120</v>
      </c>
      <c r="G13" s="122"/>
      <c r="H13" s="122"/>
      <c r="I13" s="123"/>
      <c r="L13" s="106"/>
      <c r="M13" s="106"/>
      <c r="N13" s="106"/>
    </row>
    <row r="14" spans="1:18" ht="19.5" customHeight="1" x14ac:dyDescent="0.2">
      <c r="A14" s="116"/>
      <c r="B14" s="124"/>
      <c r="C14" s="118"/>
      <c r="D14" s="119"/>
      <c r="E14" s="120"/>
      <c r="F14" s="121"/>
      <c r="G14" s="122"/>
      <c r="H14" s="122"/>
      <c r="I14" s="123"/>
      <c r="L14" s="106"/>
      <c r="M14" s="106"/>
      <c r="N14" s="106"/>
    </row>
    <row r="15" spans="1:18" ht="19.5" customHeight="1" x14ac:dyDescent="0.2">
      <c r="A15" s="116"/>
      <c r="B15" s="124"/>
      <c r="C15" s="118"/>
      <c r="D15" s="119"/>
      <c r="E15" s="120"/>
      <c r="F15" s="121"/>
      <c r="G15" s="122"/>
      <c r="H15" s="122"/>
      <c r="I15" s="123"/>
      <c r="J15" s="412"/>
      <c r="K15" s="412"/>
      <c r="L15" s="412"/>
      <c r="M15" s="412"/>
      <c r="N15" s="412"/>
      <c r="O15" s="412"/>
      <c r="P15" s="412"/>
      <c r="Q15" s="412"/>
      <c r="R15" s="412"/>
    </row>
    <row r="16" spans="1:18" ht="19.5" customHeight="1" x14ac:dyDescent="0.2">
      <c r="A16" s="116"/>
      <c r="B16" s="124"/>
      <c r="C16" s="118"/>
      <c r="D16" s="119"/>
      <c r="E16" s="120"/>
      <c r="F16" s="121"/>
      <c r="G16" s="122"/>
      <c r="H16" s="122"/>
      <c r="I16" s="123"/>
    </row>
    <row r="17" spans="1:13" ht="19.5" customHeight="1" x14ac:dyDescent="0.2">
      <c r="A17" s="116"/>
      <c r="B17" s="124"/>
      <c r="C17" s="118"/>
      <c r="D17" s="119"/>
      <c r="E17" s="120"/>
      <c r="F17" s="121"/>
      <c r="G17" s="122"/>
      <c r="H17" s="122"/>
      <c r="I17" s="123"/>
    </row>
    <row r="18" spans="1:13" ht="19.5" customHeight="1" x14ac:dyDescent="0.2">
      <c r="A18" s="116"/>
      <c r="B18" s="124"/>
      <c r="C18" s="118"/>
      <c r="D18" s="119"/>
      <c r="E18" s="120"/>
      <c r="F18" s="121"/>
      <c r="G18" s="122"/>
      <c r="H18" s="122"/>
      <c r="I18" s="123"/>
    </row>
    <row r="19" spans="1:13" ht="19.5" customHeight="1" x14ac:dyDescent="0.2">
      <c r="A19" s="116"/>
      <c r="B19" s="124"/>
      <c r="C19" s="118"/>
      <c r="D19" s="119"/>
      <c r="E19" s="120"/>
      <c r="F19" s="121"/>
      <c r="G19" s="122"/>
      <c r="H19" s="122"/>
      <c r="I19" s="123"/>
    </row>
    <row r="20" spans="1:13" ht="19.5" customHeight="1" x14ac:dyDescent="0.2">
      <c r="A20" s="116"/>
      <c r="B20" s="124"/>
      <c r="C20" s="118"/>
      <c r="D20" s="119"/>
      <c r="E20" s="120"/>
      <c r="F20" s="121"/>
      <c r="G20" s="125"/>
      <c r="H20" s="122"/>
      <c r="I20" s="123"/>
    </row>
    <row r="21" spans="1:13" ht="19.5" customHeight="1" x14ac:dyDescent="0.2">
      <c r="A21" s="116"/>
      <c r="B21" s="124"/>
      <c r="C21" s="118"/>
      <c r="D21" s="119"/>
      <c r="E21" s="120"/>
      <c r="F21" s="121"/>
      <c r="G21" s="125"/>
      <c r="H21" s="122"/>
      <c r="I21" s="123"/>
    </row>
    <row r="22" spans="1:13" ht="19.5" customHeight="1" x14ac:dyDescent="0.2">
      <c r="A22" s="116"/>
      <c r="B22" s="124"/>
      <c r="C22" s="118"/>
      <c r="D22" s="119"/>
      <c r="E22" s="120"/>
      <c r="F22" s="121"/>
      <c r="G22" s="125"/>
      <c r="H22" s="122"/>
      <c r="I22" s="123"/>
    </row>
    <row r="23" spans="1:13" ht="19.5" customHeight="1" x14ac:dyDescent="0.2">
      <c r="A23" s="116"/>
      <c r="B23" s="124"/>
      <c r="C23" s="118"/>
      <c r="D23" s="126"/>
      <c r="E23" s="127"/>
      <c r="F23" s="121"/>
      <c r="G23" s="122"/>
      <c r="H23" s="122"/>
      <c r="I23" s="123"/>
      <c r="M23" s="128"/>
    </row>
    <row r="24" spans="1:13" ht="19.5" customHeight="1" x14ac:dyDescent="0.2">
      <c r="A24" s="116"/>
      <c r="B24" s="124"/>
      <c r="C24" s="118"/>
      <c r="D24" s="126"/>
      <c r="E24" s="127"/>
      <c r="F24" s="121"/>
      <c r="G24" s="122"/>
      <c r="H24" s="122"/>
      <c r="I24" s="123"/>
      <c r="M24" s="128"/>
    </row>
    <row r="25" spans="1:13" ht="19.5" customHeight="1" x14ac:dyDescent="0.2">
      <c r="A25" s="116"/>
      <c r="B25" s="124"/>
      <c r="C25" s="118"/>
      <c r="D25" s="126"/>
      <c r="E25" s="127"/>
      <c r="F25" s="121"/>
      <c r="G25" s="122"/>
      <c r="H25" s="122"/>
      <c r="I25" s="123"/>
      <c r="M25" s="128"/>
    </row>
    <row r="26" spans="1:13" ht="19.5" customHeight="1" x14ac:dyDescent="0.2">
      <c r="A26" s="116"/>
      <c r="B26" s="124"/>
      <c r="C26" s="118"/>
      <c r="D26" s="126"/>
      <c r="E26" s="127"/>
      <c r="F26" s="121"/>
      <c r="G26" s="122"/>
      <c r="H26" s="122"/>
      <c r="I26" s="123"/>
      <c r="M26" s="128"/>
    </row>
    <row r="27" spans="1:13" ht="19.5" customHeight="1" x14ac:dyDescent="0.2">
      <c r="A27" s="116"/>
      <c r="B27" s="124"/>
      <c r="C27" s="118"/>
      <c r="D27" s="126"/>
      <c r="E27" s="127"/>
      <c r="F27" s="121"/>
      <c r="G27" s="122"/>
      <c r="H27" s="122"/>
      <c r="I27" s="123"/>
      <c r="M27" s="128"/>
    </row>
    <row r="28" spans="1:13" ht="19.5" customHeight="1" x14ac:dyDescent="0.2">
      <c r="A28" s="116"/>
      <c r="B28" s="124"/>
      <c r="C28" s="118"/>
      <c r="D28" s="126"/>
      <c r="E28" s="127"/>
      <c r="F28" s="121"/>
      <c r="G28" s="122"/>
      <c r="H28" s="122"/>
      <c r="I28" s="123"/>
      <c r="M28" s="128"/>
    </row>
    <row r="29" spans="1:13" ht="19.5" customHeight="1" x14ac:dyDescent="0.2">
      <c r="A29" s="116"/>
      <c r="B29" s="124"/>
      <c r="C29" s="118"/>
      <c r="D29" s="126"/>
      <c r="E29" s="127"/>
      <c r="F29" s="121"/>
      <c r="G29" s="122"/>
      <c r="H29" s="122"/>
      <c r="I29" s="123"/>
      <c r="M29" s="128"/>
    </row>
    <row r="30" spans="1:13" ht="19.5" customHeight="1" x14ac:dyDescent="0.2">
      <c r="A30" s="116"/>
      <c r="B30" s="124"/>
      <c r="C30" s="118"/>
      <c r="D30" s="126"/>
      <c r="E30" s="127"/>
      <c r="F30" s="121"/>
      <c r="G30" s="122"/>
      <c r="H30" s="122"/>
      <c r="I30" s="123"/>
    </row>
    <row r="31" spans="1:13" ht="19.5" customHeight="1" x14ac:dyDescent="0.2">
      <c r="A31" s="116"/>
      <c r="B31" s="124"/>
      <c r="C31" s="118"/>
      <c r="D31" s="126"/>
      <c r="E31" s="127"/>
      <c r="F31" s="121"/>
      <c r="G31" s="129"/>
      <c r="H31" s="122"/>
      <c r="I31" s="123"/>
      <c r="M31" s="128"/>
    </row>
    <row r="32" spans="1:13" ht="19.5" customHeight="1" x14ac:dyDescent="0.2">
      <c r="A32" s="413" t="s">
        <v>327</v>
      </c>
      <c r="B32" s="413"/>
      <c r="C32" s="413"/>
      <c r="D32" s="413"/>
      <c r="E32" s="413"/>
      <c r="F32" s="413"/>
      <c r="G32" s="130">
        <f>SUM(G8:G31)</f>
        <v>0</v>
      </c>
      <c r="H32" s="130">
        <f>SUM(H8:H31)</f>
        <v>0</v>
      </c>
      <c r="I32" s="131"/>
      <c r="M32" s="128"/>
    </row>
    <row r="33" spans="1:13" s="109" customFormat="1" ht="13.5" customHeight="1" x14ac:dyDescent="0.2">
      <c r="A33" s="296" t="s">
        <v>34</v>
      </c>
      <c r="B33" s="296"/>
      <c r="C33" s="296"/>
      <c r="D33" s="296"/>
      <c r="E33" s="296"/>
      <c r="F33" s="296" t="s">
        <v>35</v>
      </c>
      <c r="G33" s="296"/>
      <c r="H33" s="335"/>
      <c r="J33" s="110"/>
      <c r="M33" s="128"/>
    </row>
    <row r="34" spans="1:13" s="132" customFormat="1" ht="20.25" customHeight="1" x14ac:dyDescent="0.2">
      <c r="A34" s="324"/>
      <c r="B34" s="324"/>
      <c r="C34" s="324"/>
      <c r="D34" s="324"/>
      <c r="E34" s="324"/>
      <c r="F34" s="324"/>
      <c r="G34" s="324"/>
      <c r="H34" s="325"/>
      <c r="J34" s="133"/>
      <c r="M34" s="128"/>
    </row>
    <row r="35" spans="1:13" s="109" customFormat="1" ht="13.5" customHeight="1" x14ac:dyDescent="0.2">
      <c r="A35" s="396" t="s">
        <v>36</v>
      </c>
      <c r="B35" s="396"/>
      <c r="C35" s="396"/>
      <c r="D35" s="396"/>
      <c r="E35" s="396"/>
      <c r="F35" s="396"/>
      <c r="G35" s="397" t="s">
        <v>37</v>
      </c>
      <c r="H35" s="398"/>
      <c r="J35" s="110"/>
      <c r="K35" s="134"/>
      <c r="M35" s="128"/>
    </row>
    <row r="36" spans="1:13" s="132" customFormat="1" ht="20.25" customHeight="1" x14ac:dyDescent="0.2">
      <c r="A36" s="374"/>
      <c r="B36" s="374"/>
      <c r="C36" s="374"/>
      <c r="D36" s="374"/>
      <c r="E36" s="374"/>
      <c r="F36" s="374"/>
      <c r="G36" s="374"/>
      <c r="H36" s="352"/>
      <c r="J36" s="133"/>
      <c r="M36" s="128"/>
    </row>
    <row r="37" spans="1:13" ht="17.25" customHeight="1" x14ac:dyDescent="0.2">
      <c r="A37" s="375" t="s">
        <v>38</v>
      </c>
      <c r="B37" s="375"/>
      <c r="C37" s="375"/>
      <c r="D37" s="375"/>
      <c r="E37" s="375"/>
      <c r="F37" s="375"/>
      <c r="G37" s="375"/>
      <c r="H37" s="376"/>
      <c r="I37" s="71"/>
      <c r="J37" s="71"/>
      <c r="M37" s="128"/>
    </row>
    <row r="38" spans="1:13" ht="15.75" customHeight="1" x14ac:dyDescent="0.2">
      <c r="A38" s="383" t="s">
        <v>328</v>
      </c>
      <c r="B38" s="383"/>
      <c r="C38" s="383"/>
      <c r="D38" s="383"/>
      <c r="E38" s="383"/>
      <c r="F38" s="383"/>
      <c r="G38" s="383"/>
      <c r="H38" s="384"/>
      <c r="M38" s="128"/>
    </row>
    <row r="39" spans="1:13" ht="15.75" customHeight="1" x14ac:dyDescent="0.2">
      <c r="A39" s="383" t="s">
        <v>329</v>
      </c>
      <c r="B39" s="383"/>
      <c r="C39" s="383"/>
      <c r="D39" s="383"/>
      <c r="E39" s="383"/>
      <c r="F39" s="383"/>
      <c r="G39" s="383"/>
      <c r="H39" s="384"/>
      <c r="M39" s="128"/>
    </row>
    <row r="40" spans="1:13" ht="22.5" customHeight="1" x14ac:dyDescent="0.2">
      <c r="A40" s="359" t="s">
        <v>330</v>
      </c>
      <c r="B40" s="359"/>
      <c r="C40" s="359"/>
      <c r="D40" s="359"/>
      <c r="E40" s="359"/>
      <c r="F40" s="359"/>
      <c r="G40" s="359"/>
      <c r="H40" s="360"/>
      <c r="M40" s="128"/>
    </row>
    <row r="41" spans="1:13" ht="22.5" customHeight="1" x14ac:dyDescent="0.2">
      <c r="A41" s="359" t="s">
        <v>331</v>
      </c>
      <c r="B41" s="359"/>
      <c r="C41" s="359"/>
      <c r="D41" s="359"/>
      <c r="E41" s="359"/>
      <c r="F41" s="359"/>
      <c r="G41" s="359"/>
      <c r="H41" s="360"/>
      <c r="M41" s="128"/>
    </row>
    <row r="42" spans="1:13" ht="3.75" customHeight="1" x14ac:dyDescent="0.2">
      <c r="A42" s="135"/>
      <c r="B42" s="136"/>
      <c r="C42" s="136"/>
      <c r="D42" s="136"/>
      <c r="E42" s="136"/>
      <c r="F42" s="136"/>
      <c r="G42" s="136"/>
      <c r="H42" s="137"/>
    </row>
  </sheetData>
  <mergeCells count="24">
    <mergeCell ref="A38:H38"/>
    <mergeCell ref="A39:H39"/>
    <mergeCell ref="A40:H40"/>
    <mergeCell ref="A41:H41"/>
    <mergeCell ref="A35:F35"/>
    <mergeCell ref="G35:H35"/>
    <mergeCell ref="A36:F36"/>
    <mergeCell ref="G36:H36"/>
    <mergeCell ref="A37:H37"/>
    <mergeCell ref="J15:R15"/>
    <mergeCell ref="A32:F32"/>
    <mergeCell ref="A33:E33"/>
    <mergeCell ref="F33:H33"/>
    <mergeCell ref="A34:E34"/>
    <mergeCell ref="F34:H34"/>
    <mergeCell ref="A1:G2"/>
    <mergeCell ref="A3:G3"/>
    <mergeCell ref="A4:G4"/>
    <mergeCell ref="B5:H5"/>
    <mergeCell ref="A6:A7"/>
    <mergeCell ref="B6:B7"/>
    <mergeCell ref="C6:E7"/>
    <mergeCell ref="F6:F7"/>
    <mergeCell ref="G6:H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5" firstPageNumber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3"/>
  <sheetViews>
    <sheetView zoomScale="124" zoomScaleNormal="124" workbookViewId="0">
      <selection activeCell="L4" sqref="L4"/>
    </sheetView>
  </sheetViews>
  <sheetFormatPr defaultRowHeight="12.75" x14ac:dyDescent="0.2"/>
  <cols>
    <col min="1" max="1" width="7.7109375" style="71"/>
    <col min="2" max="2" width="6.5703125" style="71"/>
    <col min="3" max="3" width="7.140625" style="71"/>
    <col min="4" max="4" width="10.5703125" style="71"/>
    <col min="5" max="5" width="7.28515625" style="71"/>
    <col min="6" max="6" width="6.7109375" style="71"/>
    <col min="7" max="8" width="11.5703125" style="71"/>
    <col min="9" max="9" width="11.7109375" style="71"/>
    <col min="10" max="10" width="12.42578125" style="71"/>
    <col min="11" max="11" width="10.140625" style="71"/>
    <col min="12" max="257" width="11.42578125" style="71"/>
  </cols>
  <sheetData>
    <row r="1" spans="1:16" ht="12" customHeight="1" x14ac:dyDescent="0.2">
      <c r="A1" s="291" t="s">
        <v>9</v>
      </c>
      <c r="B1" s="291"/>
      <c r="C1" s="291"/>
      <c r="D1" s="291"/>
      <c r="E1" s="291"/>
      <c r="F1" s="291"/>
      <c r="G1" s="291"/>
      <c r="H1" s="291"/>
      <c r="I1" s="414" t="s">
        <v>1</v>
      </c>
      <c r="J1" s="415"/>
    </row>
    <row r="2" spans="1:16" ht="19.5" customHeight="1" x14ac:dyDescent="0.2">
      <c r="A2" s="291"/>
      <c r="B2" s="291"/>
      <c r="C2" s="291"/>
      <c r="D2" s="291"/>
      <c r="E2" s="291"/>
      <c r="F2" s="291"/>
      <c r="G2" s="291"/>
      <c r="H2" s="291"/>
      <c r="I2" s="295" t="s">
        <v>332</v>
      </c>
      <c r="J2" s="295"/>
    </row>
    <row r="3" spans="1:16" s="74" customFormat="1" ht="13.5" customHeight="1" x14ac:dyDescent="0.2">
      <c r="A3" s="296" t="s">
        <v>3</v>
      </c>
      <c r="B3" s="296"/>
      <c r="C3" s="296"/>
      <c r="D3" s="296"/>
      <c r="E3" s="296"/>
      <c r="F3" s="296"/>
      <c r="G3" s="296"/>
      <c r="H3" s="296"/>
      <c r="I3" s="296" t="s">
        <v>4</v>
      </c>
      <c r="J3" s="335"/>
    </row>
    <row r="4" spans="1:16" s="104" customFormat="1" ht="21" customHeight="1" x14ac:dyDescent="0.2">
      <c r="A4" s="297"/>
      <c r="B4" s="297"/>
      <c r="C4" s="297"/>
      <c r="D4" s="297"/>
      <c r="E4" s="297"/>
      <c r="F4" s="297"/>
      <c r="G4" s="297"/>
      <c r="H4" s="297"/>
      <c r="I4" s="297"/>
      <c r="J4" s="298"/>
    </row>
    <row r="5" spans="1:16" s="78" customFormat="1" ht="24.75" customHeight="1" x14ac:dyDescent="0.2">
      <c r="A5" s="14" t="s">
        <v>5</v>
      </c>
      <c r="B5" s="362" t="s">
        <v>42</v>
      </c>
      <c r="C5" s="362"/>
      <c r="D5" s="362"/>
      <c r="E5" s="362"/>
      <c r="F5" s="362"/>
      <c r="G5" s="362"/>
      <c r="H5" s="362"/>
      <c r="I5" s="362"/>
      <c r="J5" s="363"/>
    </row>
    <row r="6" spans="1:16" ht="18" customHeight="1" x14ac:dyDescent="0.2">
      <c r="A6" s="385" t="s">
        <v>333</v>
      </c>
      <c r="B6" s="385"/>
      <c r="C6" s="385"/>
      <c r="D6" s="385"/>
      <c r="E6" s="386" t="s">
        <v>171</v>
      </c>
      <c r="F6" s="386" t="s">
        <v>334</v>
      </c>
      <c r="G6" s="386" t="s">
        <v>335</v>
      </c>
      <c r="H6" s="386"/>
      <c r="I6" s="386" t="s">
        <v>336</v>
      </c>
      <c r="J6" s="386"/>
    </row>
    <row r="7" spans="1:16" ht="18" customHeight="1" x14ac:dyDescent="0.2">
      <c r="A7" s="385"/>
      <c r="B7" s="385"/>
      <c r="C7" s="385"/>
      <c r="D7" s="385"/>
      <c r="E7" s="386"/>
      <c r="F7" s="386"/>
      <c r="G7" s="80" t="s">
        <v>337</v>
      </c>
      <c r="H7" s="81" t="s">
        <v>338</v>
      </c>
      <c r="I7" s="80" t="s">
        <v>337</v>
      </c>
      <c r="J7" s="81" t="s">
        <v>338</v>
      </c>
    </row>
    <row r="8" spans="1:16" s="98" customFormat="1" ht="18" customHeight="1" x14ac:dyDescent="0.2">
      <c r="A8" s="416" t="s">
        <v>339</v>
      </c>
      <c r="B8" s="416"/>
      <c r="C8" s="416"/>
      <c r="D8" s="416"/>
      <c r="E8" s="138"/>
      <c r="F8" s="100"/>
      <c r="G8" s="139"/>
      <c r="H8" s="139"/>
      <c r="I8" s="139"/>
      <c r="J8" s="139"/>
      <c r="L8" s="140"/>
      <c r="M8" s="140"/>
      <c r="N8" s="140"/>
    </row>
    <row r="9" spans="1:16" s="98" customFormat="1" ht="18" customHeight="1" x14ac:dyDescent="0.2">
      <c r="A9" s="416" t="s">
        <v>340</v>
      </c>
      <c r="B9" s="416"/>
      <c r="C9" s="416"/>
      <c r="D9" s="416"/>
      <c r="E9" s="141"/>
      <c r="F9" s="141"/>
      <c r="G9" s="139"/>
      <c r="H9" s="139"/>
      <c r="I9" s="139"/>
      <c r="J9" s="139"/>
      <c r="L9" s="142"/>
      <c r="M9" s="143"/>
      <c r="N9" s="143"/>
      <c r="O9" s="142"/>
      <c r="P9" s="142"/>
    </row>
    <row r="10" spans="1:16" s="98" customFormat="1" ht="18" customHeight="1" x14ac:dyDescent="0.2">
      <c r="A10" s="144" t="s">
        <v>341</v>
      </c>
      <c r="B10" s="145"/>
      <c r="C10" s="145"/>
      <c r="D10" s="146"/>
      <c r="E10" s="141" t="s">
        <v>201</v>
      </c>
      <c r="F10" s="141">
        <f>'FPRO_II  Viagens'!E8</f>
        <v>1</v>
      </c>
      <c r="G10" s="139">
        <f>'FPRO_II  Viagens'!G8/2/F10</f>
        <v>321.84500000000003</v>
      </c>
      <c r="H10" s="139">
        <f>G10</f>
        <v>321.84500000000003</v>
      </c>
      <c r="I10" s="139">
        <f>F10*G10</f>
        <v>321.84500000000003</v>
      </c>
      <c r="J10" s="139">
        <f>F10*H10</f>
        <v>321.84500000000003</v>
      </c>
      <c r="K10" s="147"/>
      <c r="L10" s="142"/>
      <c r="M10" s="143"/>
      <c r="N10" s="143"/>
      <c r="O10" s="142"/>
      <c r="P10" s="142"/>
    </row>
    <row r="11" spans="1:16" s="98" customFormat="1" ht="18" customHeight="1" x14ac:dyDescent="0.2">
      <c r="A11" s="144" t="s">
        <v>342</v>
      </c>
      <c r="B11" s="145"/>
      <c r="C11" s="145"/>
      <c r="D11" s="146"/>
      <c r="E11" s="141" t="s">
        <v>201</v>
      </c>
      <c r="F11" s="141">
        <f>'FPRO_II  Viagens'!E10</f>
        <v>3</v>
      </c>
      <c r="G11" s="139">
        <f>'FPRO_II  Viagens'!G10/2/F11</f>
        <v>321.84500000000003</v>
      </c>
      <c r="H11" s="139">
        <f>G11</f>
        <v>321.84500000000003</v>
      </c>
      <c r="I11" s="139">
        <f>G11*F11</f>
        <v>965.53500000000008</v>
      </c>
      <c r="J11" s="139">
        <f>G11*F11</f>
        <v>965.53500000000008</v>
      </c>
      <c r="K11" s="147"/>
      <c r="L11" s="142"/>
      <c r="M11" s="143"/>
      <c r="N11" s="143"/>
      <c r="O11" s="142"/>
      <c r="P11" s="142"/>
    </row>
    <row r="12" spans="1:16" s="98" customFormat="1" ht="18" customHeight="1" x14ac:dyDescent="0.2">
      <c r="A12" s="144"/>
      <c r="B12" s="145"/>
      <c r="C12" s="145"/>
      <c r="D12" s="146"/>
      <c r="E12" s="141"/>
      <c r="F12" s="141"/>
      <c r="G12" s="139"/>
      <c r="H12" s="139"/>
      <c r="I12" s="139"/>
      <c r="J12" s="139"/>
      <c r="K12" s="147"/>
      <c r="L12" s="142"/>
      <c r="M12" s="143"/>
      <c r="N12" s="143"/>
      <c r="O12" s="142"/>
      <c r="P12" s="142"/>
    </row>
    <row r="13" spans="1:16" s="98" customFormat="1" ht="18" customHeight="1" x14ac:dyDescent="0.2">
      <c r="A13" s="416" t="s">
        <v>343</v>
      </c>
      <c r="B13" s="416"/>
      <c r="C13" s="416"/>
      <c r="D13" s="416"/>
      <c r="E13" s="141"/>
      <c r="F13" s="141"/>
      <c r="G13" s="139"/>
      <c r="H13" s="139"/>
      <c r="I13" s="139"/>
      <c r="J13" s="139"/>
      <c r="K13" s="147"/>
      <c r="L13" s="142"/>
      <c r="M13" s="143"/>
      <c r="N13" s="143"/>
      <c r="O13" s="142"/>
      <c r="P13" s="142"/>
    </row>
    <row r="14" spans="1:16" s="98" customFormat="1" ht="18" customHeight="1" x14ac:dyDescent="0.2">
      <c r="A14" s="148" t="s">
        <v>344</v>
      </c>
      <c r="B14" s="145"/>
      <c r="C14" s="145"/>
      <c r="D14" s="146"/>
      <c r="E14" s="141" t="s">
        <v>201</v>
      </c>
      <c r="F14" s="141">
        <v>0</v>
      </c>
      <c r="G14" s="139"/>
      <c r="H14" s="139"/>
      <c r="I14" s="139"/>
      <c r="J14" s="139"/>
      <c r="K14" s="147"/>
      <c r="L14" s="149"/>
      <c r="M14" s="143"/>
      <c r="N14" s="143"/>
      <c r="O14" s="149"/>
      <c r="P14" s="142"/>
    </row>
    <row r="15" spans="1:16" s="98" customFormat="1" ht="18" customHeight="1" x14ac:dyDescent="0.2">
      <c r="A15" s="148" t="s">
        <v>345</v>
      </c>
      <c r="B15" s="145"/>
      <c r="C15" s="145"/>
      <c r="D15" s="146"/>
      <c r="E15" s="141" t="s">
        <v>201</v>
      </c>
      <c r="F15" s="141">
        <v>0</v>
      </c>
      <c r="G15" s="139"/>
      <c r="H15" s="139"/>
      <c r="I15" s="139"/>
      <c r="J15" s="139"/>
      <c r="K15" s="147"/>
      <c r="L15" s="149"/>
      <c r="M15" s="143"/>
      <c r="N15" s="143"/>
      <c r="O15" s="149"/>
      <c r="P15" s="142"/>
    </row>
    <row r="16" spans="1:16" s="98" customFormat="1" ht="18" customHeight="1" x14ac:dyDescent="0.2">
      <c r="A16" s="148" t="s">
        <v>346</v>
      </c>
      <c r="B16" s="145"/>
      <c r="C16" s="145"/>
      <c r="D16" s="146"/>
      <c r="E16" s="141" t="s">
        <v>201</v>
      </c>
      <c r="F16" s="141">
        <v>0</v>
      </c>
      <c r="G16" s="139"/>
      <c r="H16" s="139"/>
      <c r="I16" s="139"/>
      <c r="J16" s="139"/>
      <c r="K16" s="147"/>
    </row>
    <row r="17" spans="1:14" s="98" customFormat="1" ht="18" customHeight="1" x14ac:dyDescent="0.2">
      <c r="A17" s="148" t="s">
        <v>347</v>
      </c>
      <c r="B17" s="145"/>
      <c r="C17" s="145"/>
      <c r="D17" s="146"/>
      <c r="E17" s="141" t="s">
        <v>201</v>
      </c>
      <c r="F17" s="141">
        <f>'FPRO_II  Viagens'!E13</f>
        <v>0</v>
      </c>
      <c r="G17" s="139"/>
      <c r="H17" s="139"/>
      <c r="I17" s="139"/>
      <c r="J17" s="139"/>
      <c r="K17" s="147"/>
      <c r="L17" s="150"/>
      <c r="M17" s="150"/>
      <c r="N17" s="151"/>
    </row>
    <row r="18" spans="1:14" s="98" customFormat="1" ht="18" customHeight="1" x14ac:dyDescent="0.2">
      <c r="A18" s="148"/>
      <c r="B18" s="145"/>
      <c r="C18" s="145"/>
      <c r="D18" s="146"/>
      <c r="E18" s="141"/>
      <c r="F18" s="141"/>
      <c r="G18" s="139"/>
      <c r="H18" s="139"/>
      <c r="I18" s="139"/>
      <c r="J18" s="139"/>
      <c r="K18" s="147"/>
      <c r="L18" s="152"/>
      <c r="M18" s="152"/>
      <c r="N18" s="153"/>
    </row>
    <row r="19" spans="1:14" s="98" customFormat="1" ht="18" customHeight="1" x14ac:dyDescent="0.2">
      <c r="A19" s="416" t="s">
        <v>348</v>
      </c>
      <c r="B19" s="416"/>
      <c r="C19" s="416"/>
      <c r="D19" s="416"/>
      <c r="E19" s="141"/>
      <c r="F19" s="141"/>
      <c r="G19" s="139"/>
      <c r="H19" s="139"/>
      <c r="I19" s="139"/>
      <c r="J19" s="139"/>
      <c r="K19" s="147"/>
      <c r="L19" s="152"/>
      <c r="M19" s="152"/>
      <c r="N19" s="153"/>
    </row>
    <row r="20" spans="1:14" s="98" customFormat="1" ht="18" customHeight="1" x14ac:dyDescent="0.2">
      <c r="A20" s="148" t="s">
        <v>344</v>
      </c>
      <c r="B20" s="145"/>
      <c r="C20" s="145"/>
      <c r="D20" s="146"/>
      <c r="E20" s="141" t="s">
        <v>201</v>
      </c>
      <c r="F20" s="141">
        <f>'FPRO_II  Viagens'!H8</f>
        <v>1</v>
      </c>
      <c r="G20" s="139">
        <f>'FPRO_II  Viagens'!I8</f>
        <v>400</v>
      </c>
      <c r="H20" s="139"/>
      <c r="I20" s="139">
        <f>'FPRO_II  Viagens'!J8+'FPRO_II  Viagens'!J9</f>
        <v>1354</v>
      </c>
      <c r="J20" s="139"/>
      <c r="K20" s="147"/>
      <c r="L20" s="152"/>
      <c r="M20" s="152"/>
      <c r="N20" s="153"/>
    </row>
    <row r="21" spans="1:14" s="98" customFormat="1" ht="18" customHeight="1" x14ac:dyDescent="0.2">
      <c r="A21" s="148" t="s">
        <v>349</v>
      </c>
      <c r="B21" s="145"/>
      <c r="C21" s="145"/>
      <c r="D21" s="146"/>
      <c r="E21" s="141" t="s">
        <v>201</v>
      </c>
      <c r="F21" s="141">
        <f>'FPRO_II  Viagens'!H9</f>
        <v>3</v>
      </c>
      <c r="G21" s="139">
        <f>'FPRO_II  Viagens'!I9</f>
        <v>318</v>
      </c>
      <c r="H21" s="139"/>
      <c r="I21" s="139">
        <f>'FPRO_II  Viagens'!J9+'FPRO_II  Viagens'!J10</f>
        <v>2154</v>
      </c>
      <c r="J21" s="139"/>
      <c r="K21" s="147"/>
      <c r="L21" s="152"/>
      <c r="M21" s="152"/>
      <c r="N21" s="153"/>
    </row>
    <row r="22" spans="1:14" s="98" customFormat="1" ht="18" customHeight="1" x14ac:dyDescent="0.2">
      <c r="A22" s="148" t="s">
        <v>350</v>
      </c>
      <c r="B22" s="145"/>
      <c r="C22" s="145"/>
      <c r="D22" s="146"/>
      <c r="E22" s="141" t="s">
        <v>201</v>
      </c>
      <c r="F22" s="141">
        <f>'FPRO_II  Viagens'!H10</f>
        <v>3</v>
      </c>
      <c r="G22" s="139">
        <f>'FPRO_II  Viagens'!I10</f>
        <v>400</v>
      </c>
      <c r="H22" s="139"/>
      <c r="I22" s="139">
        <f>'FPRO_II  Viagens'!J10+'FPRO_II  Viagens'!J11</f>
        <v>2154</v>
      </c>
      <c r="J22" s="139"/>
      <c r="K22" s="147"/>
      <c r="L22" s="152"/>
      <c r="M22" s="152"/>
      <c r="N22" s="153"/>
    </row>
    <row r="23" spans="1:14" s="98" customFormat="1" ht="18" customHeight="1" x14ac:dyDescent="0.2">
      <c r="A23" s="148" t="s">
        <v>351</v>
      </c>
      <c r="B23" s="145"/>
      <c r="C23" s="145"/>
      <c r="D23" s="146"/>
      <c r="E23" s="141" t="s">
        <v>201</v>
      </c>
      <c r="F23" s="141">
        <f>'FPRO_II  Viagens'!H11</f>
        <v>3</v>
      </c>
      <c r="G23" s="139">
        <f>'FPRO_II  Viagens'!I11</f>
        <v>318</v>
      </c>
      <c r="H23" s="139"/>
      <c r="I23" s="139">
        <f>'FPRO_II  Viagens'!J11+'FPRO_II  Viagens'!J12</f>
        <v>3816</v>
      </c>
      <c r="J23" s="139"/>
      <c r="K23" s="147"/>
      <c r="L23" s="152"/>
      <c r="M23" s="152"/>
      <c r="N23" s="153"/>
    </row>
    <row r="24" spans="1:14" s="98" customFormat="1" ht="18" customHeight="1" x14ac:dyDescent="0.2">
      <c r="A24" s="148" t="s">
        <v>352</v>
      </c>
      <c r="B24" s="145"/>
      <c r="C24" s="145"/>
      <c r="D24" s="146"/>
      <c r="E24" s="141" t="s">
        <v>201</v>
      </c>
      <c r="F24" s="141">
        <f>'FPRO_II  Viagens'!H12</f>
        <v>9</v>
      </c>
      <c r="G24" s="139">
        <f>'FPRO_II  Viagens'!I12</f>
        <v>318</v>
      </c>
      <c r="H24" s="139"/>
      <c r="I24" s="139">
        <f>'FPRO_II  Viagens'!J12+'FPRO_II  Viagens'!J13</f>
        <v>2862</v>
      </c>
      <c r="J24" s="139"/>
      <c r="K24" s="147"/>
      <c r="L24" s="152"/>
      <c r="M24" s="152"/>
      <c r="N24" s="153"/>
    </row>
    <row r="25" spans="1:14" s="98" customFormat="1" ht="18" customHeight="1" x14ac:dyDescent="0.2">
      <c r="A25" s="144"/>
      <c r="B25" s="145"/>
      <c r="C25" s="145"/>
      <c r="D25" s="146"/>
      <c r="E25" s="141"/>
      <c r="F25" s="141"/>
      <c r="G25" s="139"/>
      <c r="H25" s="139"/>
      <c r="I25" s="139"/>
      <c r="J25" s="139"/>
      <c r="L25" s="152"/>
      <c r="M25" s="152"/>
      <c r="N25" s="153"/>
    </row>
    <row r="26" spans="1:14" s="98" customFormat="1" ht="18" customHeight="1" x14ac:dyDescent="0.2">
      <c r="A26" s="144" t="s">
        <v>353</v>
      </c>
      <c r="B26" s="145"/>
      <c r="C26" s="145"/>
      <c r="D26" s="146"/>
      <c r="E26" s="141"/>
      <c r="F26" s="141"/>
      <c r="G26" s="139"/>
      <c r="H26" s="139"/>
      <c r="I26" s="139"/>
      <c r="J26" s="139"/>
      <c r="L26" s="152"/>
      <c r="M26" s="152"/>
      <c r="N26" s="153"/>
    </row>
    <row r="27" spans="1:14" s="98" customFormat="1" ht="18" customHeight="1" x14ac:dyDescent="0.2">
      <c r="A27" s="148" t="s">
        <v>354</v>
      </c>
      <c r="B27" s="145"/>
      <c r="C27" s="145"/>
      <c r="D27" s="154"/>
      <c r="E27" s="141" t="s">
        <v>448</v>
      </c>
      <c r="F27" s="141">
        <v>6000</v>
      </c>
      <c r="G27" s="139">
        <v>2.0099999999999998</v>
      </c>
      <c r="H27" s="139"/>
      <c r="I27" s="139">
        <f>F27*G27</f>
        <v>12059.999999999998</v>
      </c>
      <c r="J27" s="99"/>
      <c r="L27" s="152"/>
      <c r="M27" s="152"/>
      <c r="N27" s="153"/>
    </row>
    <row r="28" spans="1:14" s="98" customFormat="1" ht="18" customHeight="1" x14ac:dyDescent="0.2">
      <c r="A28" s="155" t="s">
        <v>355</v>
      </c>
      <c r="B28" s="145"/>
      <c r="C28" s="145"/>
      <c r="D28" s="154"/>
      <c r="E28" s="141"/>
      <c r="F28" s="141"/>
      <c r="G28" s="139"/>
      <c r="H28" s="139"/>
      <c r="I28" s="139"/>
      <c r="J28" s="139"/>
      <c r="L28" s="152"/>
      <c r="M28" s="152"/>
      <c r="N28" s="153"/>
    </row>
    <row r="29" spans="1:14" s="98" customFormat="1" ht="18" customHeight="1" x14ac:dyDescent="0.2">
      <c r="A29" s="148" t="s">
        <v>456</v>
      </c>
      <c r="B29" s="145"/>
      <c r="C29" s="145"/>
      <c r="D29" s="154"/>
      <c r="E29" s="141" t="s">
        <v>454</v>
      </c>
      <c r="F29" s="141">
        <v>1</v>
      </c>
      <c r="G29" s="139">
        <v>2278.5100000000002</v>
      </c>
      <c r="H29" s="139"/>
      <c r="I29" s="139">
        <f>F29*G29</f>
        <v>2278.5100000000002</v>
      </c>
      <c r="J29" s="99"/>
      <c r="L29" s="152"/>
      <c r="M29" s="152"/>
      <c r="N29" s="153"/>
    </row>
    <row r="30" spans="1:14" s="98" customFormat="1" ht="18" customHeight="1" x14ac:dyDescent="0.2">
      <c r="A30" s="155" t="s">
        <v>455</v>
      </c>
      <c r="B30" s="145"/>
      <c r="C30" s="145"/>
      <c r="D30" s="154"/>
      <c r="E30" s="141"/>
      <c r="F30" s="141"/>
      <c r="G30" s="139"/>
      <c r="H30" s="139"/>
      <c r="I30" s="139"/>
      <c r="J30" s="139"/>
      <c r="L30" s="152"/>
      <c r="M30" s="152"/>
      <c r="N30" s="153"/>
    </row>
    <row r="31" spans="1:14" s="98" customFormat="1" ht="18" customHeight="1" x14ac:dyDescent="0.2">
      <c r="A31" s="155"/>
      <c r="B31" s="145"/>
      <c r="C31" s="145"/>
      <c r="D31" s="154"/>
      <c r="E31" s="141"/>
      <c r="F31" s="141"/>
      <c r="G31" s="139"/>
      <c r="H31" s="139"/>
      <c r="I31" s="139"/>
      <c r="J31" s="139"/>
      <c r="L31" s="152"/>
      <c r="M31" s="152"/>
      <c r="N31" s="153"/>
    </row>
    <row r="32" spans="1:14" s="98" customFormat="1" ht="18" customHeight="1" x14ac:dyDescent="0.2">
      <c r="A32" s="148"/>
      <c r="B32" s="156"/>
      <c r="C32" s="156"/>
      <c r="D32" s="157"/>
      <c r="E32" s="141"/>
      <c r="F32" s="100"/>
      <c r="G32" s="139"/>
      <c r="H32" s="139"/>
      <c r="I32" s="139"/>
      <c r="J32" s="139"/>
      <c r="L32" s="152"/>
      <c r="M32" s="152"/>
      <c r="N32" s="153"/>
    </row>
    <row r="33" spans="1:13" s="98" customFormat="1" ht="18" customHeight="1" x14ac:dyDescent="0.2">
      <c r="A33" s="148"/>
      <c r="B33" s="158"/>
      <c r="C33" s="158"/>
      <c r="D33" s="159"/>
      <c r="E33" s="138"/>
      <c r="F33" s="100"/>
      <c r="G33" s="139"/>
      <c r="H33" s="139"/>
      <c r="I33" s="139"/>
      <c r="J33" s="139"/>
    </row>
    <row r="34" spans="1:13" s="98" customFormat="1" ht="18" customHeight="1" x14ac:dyDescent="0.2">
      <c r="A34" s="417" t="s">
        <v>356</v>
      </c>
      <c r="B34" s="417"/>
      <c r="C34" s="417"/>
      <c r="D34" s="417"/>
      <c r="E34" s="417"/>
      <c r="F34" s="417"/>
      <c r="G34" s="417"/>
      <c r="H34" s="417"/>
      <c r="I34" s="160">
        <f>SUM(I9:I31)</f>
        <v>27965.89</v>
      </c>
      <c r="J34" s="161">
        <f>SUM(J9:J32)</f>
        <v>1287.3800000000001</v>
      </c>
    </row>
    <row r="35" spans="1:13" ht="1.5" customHeight="1" x14ac:dyDescent="0.2">
      <c r="A35" s="162"/>
      <c r="B35" s="98"/>
      <c r="C35" s="98"/>
      <c r="D35" s="98"/>
      <c r="E35" s="98"/>
      <c r="F35" s="147"/>
      <c r="G35" s="147"/>
      <c r="H35" s="147"/>
      <c r="I35" s="98"/>
      <c r="J35" s="163"/>
    </row>
    <row r="36" spans="1:13" s="74" customFormat="1" ht="13.5" customHeight="1" x14ac:dyDescent="0.2">
      <c r="A36" s="296" t="s">
        <v>34</v>
      </c>
      <c r="B36" s="296"/>
      <c r="C36" s="296"/>
      <c r="D36" s="296"/>
      <c r="E36" s="296"/>
      <c r="F36" s="296"/>
      <c r="G36" s="296" t="s">
        <v>35</v>
      </c>
      <c r="H36" s="296"/>
      <c r="I36" s="296"/>
      <c r="J36" s="335"/>
      <c r="M36" s="96"/>
    </row>
    <row r="37" spans="1:13" s="76" customFormat="1" ht="21" customHeight="1" x14ac:dyDescent="0.2">
      <c r="A37" s="324"/>
      <c r="B37" s="324"/>
      <c r="C37" s="324"/>
      <c r="D37" s="324"/>
      <c r="E37" s="324"/>
      <c r="F37" s="324"/>
      <c r="G37" s="324"/>
      <c r="H37" s="324"/>
      <c r="I37" s="324"/>
      <c r="J37" s="325"/>
      <c r="M37" s="164"/>
    </row>
    <row r="38" spans="1:13" s="74" customFormat="1" ht="13.5" customHeight="1" x14ac:dyDescent="0.2">
      <c r="A38" s="373" t="s">
        <v>36</v>
      </c>
      <c r="B38" s="373"/>
      <c r="C38" s="373"/>
      <c r="D38" s="373"/>
      <c r="E38" s="373"/>
      <c r="F38" s="373"/>
      <c r="G38" s="373"/>
      <c r="H38" s="373"/>
      <c r="I38" s="351" t="s">
        <v>37</v>
      </c>
      <c r="J38" s="351"/>
      <c r="M38" s="96"/>
    </row>
    <row r="39" spans="1:13" s="76" customFormat="1" ht="21" customHeight="1" x14ac:dyDescent="0.2">
      <c r="A39" s="374"/>
      <c r="B39" s="374"/>
      <c r="C39" s="374"/>
      <c r="D39" s="374"/>
      <c r="E39" s="374"/>
      <c r="F39" s="374"/>
      <c r="G39" s="374"/>
      <c r="H39" s="374"/>
      <c r="I39" s="353"/>
      <c r="J39" s="353"/>
    </row>
    <row r="40" spans="1:13" ht="20.25" customHeight="1" x14ac:dyDescent="0.2">
      <c r="A40" s="375" t="s">
        <v>38</v>
      </c>
      <c r="B40" s="375"/>
      <c r="C40" s="375"/>
      <c r="D40" s="375"/>
      <c r="E40" s="375"/>
      <c r="F40" s="375"/>
      <c r="G40" s="375"/>
      <c r="H40" s="375"/>
      <c r="I40" s="375"/>
      <c r="J40" s="376"/>
    </row>
    <row r="41" spans="1:13" s="107" customFormat="1" ht="18" customHeight="1" x14ac:dyDescent="0.2">
      <c r="A41" s="252" t="s">
        <v>357</v>
      </c>
      <c r="B41" s="165"/>
      <c r="C41" s="165"/>
      <c r="D41" s="165"/>
      <c r="E41" s="165"/>
      <c r="F41" s="165"/>
      <c r="G41" s="165"/>
      <c r="H41" s="166"/>
      <c r="J41" s="167"/>
    </row>
    <row r="42" spans="1:13" s="107" customFormat="1" ht="18" customHeight="1" x14ac:dyDescent="0.2">
      <c r="A42" s="252" t="s">
        <v>358</v>
      </c>
      <c r="B42" s="165"/>
      <c r="C42" s="165"/>
      <c r="D42" s="165"/>
      <c r="E42" s="165"/>
      <c r="F42" s="165"/>
      <c r="G42" s="165"/>
      <c r="H42" s="166"/>
      <c r="J42" s="167"/>
    </row>
    <row r="43" spans="1:13" ht="15" customHeight="1" x14ac:dyDescent="0.2">
      <c r="A43" s="168"/>
      <c r="B43" s="169"/>
      <c r="C43" s="169"/>
      <c r="D43" s="169"/>
      <c r="E43" s="169"/>
      <c r="F43" s="169"/>
      <c r="G43" s="169"/>
      <c r="H43" s="169"/>
      <c r="I43" s="169"/>
      <c r="J43" s="170"/>
    </row>
  </sheetData>
  <mergeCells count="27">
    <mergeCell ref="A39:H39"/>
    <mergeCell ref="I39:J39"/>
    <mergeCell ref="A40:J40"/>
    <mergeCell ref="A36:F36"/>
    <mergeCell ref="G36:J36"/>
    <mergeCell ref="A37:F37"/>
    <mergeCell ref="G37:J37"/>
    <mergeCell ref="A38:H38"/>
    <mergeCell ref="I38:J38"/>
    <mergeCell ref="A8:D8"/>
    <mergeCell ref="A9:D9"/>
    <mergeCell ref="A13:D13"/>
    <mergeCell ref="A19:D19"/>
    <mergeCell ref="A34:H34"/>
    <mergeCell ref="A4:H4"/>
    <mergeCell ref="I4:J4"/>
    <mergeCell ref="B5:J5"/>
    <mergeCell ref="A6:D7"/>
    <mergeCell ref="E6:E7"/>
    <mergeCell ref="F6:F7"/>
    <mergeCell ref="G6:H6"/>
    <mergeCell ref="I6:J6"/>
    <mergeCell ref="A1:H2"/>
    <mergeCell ref="I1:J1"/>
    <mergeCell ref="I2:J2"/>
    <mergeCell ref="A3:H3"/>
    <mergeCell ref="I3:J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5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23</vt:i4>
      </vt:variant>
    </vt:vector>
  </HeadingPairs>
  <TitlesOfParts>
    <vt:vector size="36" baseType="lpstr">
      <vt:lpstr>PFP</vt:lpstr>
      <vt:lpstr>FPRO_I Salários Equipe Técnica</vt:lpstr>
      <vt:lpstr>FPRO_II  Viagens</vt:lpstr>
      <vt:lpstr>FPRO_III Ser Graf</vt:lpstr>
      <vt:lpstr>FPRO-V Topografia</vt:lpstr>
      <vt:lpstr>FPRO_VII Geotecnia</vt:lpstr>
      <vt:lpstr>FPRO-VIII Serviços Auxiliares</vt:lpstr>
      <vt:lpstr>FPRO_X Cronog Financ</vt:lpstr>
      <vt:lpstr>FPRO_XI Det_ Mobilização</vt:lpstr>
      <vt:lpstr>FPRO_XII_ Det_ custos Adm_</vt:lpstr>
      <vt:lpstr>FPRO_XIII Det_ Desp Fiscais</vt:lpstr>
      <vt:lpstr>FPRO_XIV Det_ Enc_ Soc_</vt:lpstr>
      <vt:lpstr>Plan1</vt:lpstr>
      <vt:lpstr>'FPRO_I Salários Equipe Técnica'!Area_de_impressao</vt:lpstr>
      <vt:lpstr>'FPRO_II  Viagens'!Area_de_impressao</vt:lpstr>
      <vt:lpstr>'FPRO_III Ser Graf'!Area_de_impressao</vt:lpstr>
      <vt:lpstr>'FPRO_VII Geotecnia'!Area_de_impressao</vt:lpstr>
      <vt:lpstr>'FPRO_X Cronog Financ'!Area_de_impressao</vt:lpstr>
      <vt:lpstr>'FPRO_XI Det_ Mobilização'!Area_de_impressao</vt:lpstr>
      <vt:lpstr>'FPRO_XII_ Det_ custos Adm_'!Area_de_impressao</vt:lpstr>
      <vt:lpstr>'FPRO_XIV Det_ Enc_ Soc_'!Area_de_impressao</vt:lpstr>
      <vt:lpstr>'FPRO-V Topografia'!Area_de_impressao</vt:lpstr>
      <vt:lpstr>'FPRO-VIII Serviços Auxiliares'!Area_de_impressao</vt:lpstr>
      <vt:lpstr>PFP!Area_de_impressao</vt:lpstr>
      <vt:lpstr>Area_de_impressao</vt:lpstr>
      <vt:lpstr>Print_Area_1</vt:lpstr>
      <vt:lpstr>Print_Area_10</vt:lpstr>
      <vt:lpstr>Print_Area_2</vt:lpstr>
      <vt:lpstr>Print_Area_3</vt:lpstr>
      <vt:lpstr>Print_Area_4</vt:lpstr>
      <vt:lpstr>Print_Area_5</vt:lpstr>
      <vt:lpstr>Print_Area_6</vt:lpstr>
      <vt:lpstr>Print_Area_7</vt:lpstr>
      <vt:lpstr>Print_Area_8</vt:lpstr>
      <vt:lpstr>'FPRO-VIII Serviços Auxiliares'!Print_Area_9</vt:lpstr>
      <vt:lpstr>Print_Area_9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Maria Rosinei Bezerra da Silva Queiroga</cp:lastModifiedBy>
  <cp:revision>0</cp:revision>
  <cp:lastPrinted>2018-09-17T19:02:19Z</cp:lastPrinted>
  <dcterms:created xsi:type="dcterms:W3CDTF">2011-10-17T16:35:11Z</dcterms:created>
  <dcterms:modified xsi:type="dcterms:W3CDTF">2018-09-27T18:22:39Z</dcterms:modified>
</cp:coreProperties>
</file>