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hidePivotFieldList="1"/>
  <bookViews>
    <workbookView xWindow="32760" yWindow="32760" windowWidth="20730" windowHeight="11760" tabRatio="832"/>
  </bookViews>
  <sheets>
    <sheet name="01. PL RESUMO" sheetId="31" r:id="rId1"/>
    <sheet name="CRONOGRAMA" sheetId="3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M1">#N/A</definedName>
    <definedName name="__M1">#N/A</definedName>
    <definedName name="_BSADJ">#REF!</definedName>
    <definedName name="_BSTGT">#REF!</definedName>
    <definedName name="_M1">#N/A</definedName>
    <definedName name="_xlnm.Print_Area" localSheetId="0">'01. PL RESUMO'!$A$1:$H$37</definedName>
    <definedName name="_xlnm.Print_Area" localSheetId="1">CRONOGRAMA!$A$1:$V$43</definedName>
    <definedName name="banco">#REF!</definedName>
    <definedName name="F">#N/A</definedName>
    <definedName name="Macro1">#N/A</definedName>
    <definedName name="Macro2" localSheetId="0">[1]!Macro1</definedName>
    <definedName name="Macro2">[1]!Macro1</definedName>
    <definedName name="Print_Area_MI">#REF!</definedName>
    <definedName name="sss" localSheetId="0">[2]ETA!#REF!</definedName>
    <definedName name="sss">[2]ETA!#REF!</definedName>
    <definedName name="tabela" localSheetId="0">[3]ETA!#REF!</definedName>
    <definedName name="tabela">[3]ETA!#REF!</definedName>
    <definedName name="TABELA1" localSheetId="0">[3]ETA!#REF!</definedName>
    <definedName name="TABELA1">[3]ETA!#REF!</definedName>
    <definedName name="tabela2" localSheetId="0">[3]ETA!#REF!</definedName>
    <definedName name="tabela2">[3]ETA!#REF!</definedName>
    <definedName name="tabelaa" localSheetId="0">[2]ETA!#REF!</definedName>
    <definedName name="tabelaa">[2]ETA!#REF!</definedName>
    <definedName name="_xlnm.Print_Titles" localSheetId="0">'01. PL RESUMO'!$1:$14</definedName>
  </definedNames>
  <calcPr calcId="125725"/>
</workbook>
</file>

<file path=xl/calcChain.xml><?xml version="1.0" encoding="utf-8"?>
<calcChain xmlns="http://schemas.openxmlformats.org/spreadsheetml/2006/main">
  <c r="J24" i="32"/>
  <c r="P46"/>
  <c r="G18" l="1"/>
  <c r="F18"/>
  <c r="E18"/>
  <c r="C19" l="1"/>
  <c r="C17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I20" l="1"/>
  <c r="H20"/>
  <c r="G29" i="31" l="1"/>
  <c r="F29"/>
  <c r="G27" l="1"/>
  <c r="F27"/>
  <c r="G26" l="1"/>
  <c r="F26"/>
  <c r="G25" l="1"/>
  <c r="F25"/>
  <c r="G24" l="1"/>
  <c r="F24"/>
  <c r="G23" l="1"/>
  <c r="F23"/>
  <c r="G22" l="1"/>
  <c r="F22"/>
  <c r="G21" l="1"/>
  <c r="F21"/>
  <c r="G20" l="1"/>
  <c r="F20"/>
  <c r="G19" l="1"/>
  <c r="F19"/>
  <c r="F34" s="1"/>
  <c r="G18" l="1"/>
  <c r="G17"/>
  <c r="G16"/>
  <c r="G15"/>
  <c r="G34" l="1"/>
  <c r="H34" s="1"/>
  <c r="C38" i="32" l="1"/>
  <c r="B40"/>
  <c r="B38"/>
  <c r="B36"/>
  <c r="B33"/>
  <c r="B32"/>
  <c r="B30"/>
  <c r="B27"/>
  <c r="B25"/>
  <c r="B23"/>
  <c r="B21"/>
  <c r="B19"/>
  <c r="B17"/>
  <c r="B15"/>
  <c r="B13"/>
  <c r="B11"/>
  <c r="V38" l="1"/>
  <c r="U38"/>
  <c r="H15" i="31"/>
  <c r="C11" i="32" s="1"/>
  <c r="H16" i="31"/>
  <c r="C13" i="32" s="1"/>
  <c r="E14" s="1"/>
  <c r="F14" s="1"/>
  <c r="H17" i="31"/>
  <c r="C15" i="32" s="1"/>
  <c r="H18" i="31"/>
  <c r="S16" i="32" l="1"/>
  <c r="O16"/>
  <c r="K16"/>
  <c r="G16"/>
  <c r="V16"/>
  <c r="R16"/>
  <c r="N16"/>
  <c r="J16"/>
  <c r="F16"/>
  <c r="U16"/>
  <c r="Q16"/>
  <c r="M16"/>
  <c r="I16"/>
  <c r="E16"/>
  <c r="T16"/>
  <c r="P16"/>
  <c r="L16"/>
  <c r="H16"/>
  <c r="V14"/>
  <c r="V12"/>
  <c r="R12"/>
  <c r="N12"/>
  <c r="J12"/>
  <c r="F12"/>
  <c r="F42" s="1"/>
  <c r="F43" s="1"/>
  <c r="U12"/>
  <c r="Q12"/>
  <c r="M12"/>
  <c r="I12"/>
  <c r="E12"/>
  <c r="E42" s="1"/>
  <c r="E43" s="1"/>
  <c r="P12"/>
  <c r="L12"/>
  <c r="H12"/>
  <c r="H42" s="1"/>
  <c r="S12"/>
  <c r="O12"/>
  <c r="K12"/>
  <c r="G12"/>
  <c r="T12"/>
  <c r="G28" i="31"/>
  <c r="H28" l="1"/>
  <c r="H26" l="1"/>
  <c r="C34" i="32" s="1"/>
  <c r="H31" i="31"/>
  <c r="H30"/>
  <c r="G1"/>
  <c r="L34" i="32" l="1"/>
  <c r="J34"/>
  <c r="K34"/>
  <c r="H21" i="31"/>
  <c r="C23" i="32" s="1"/>
  <c r="G42" l="1"/>
  <c r="G43" s="1"/>
  <c r="H43" s="1"/>
  <c r="H27" i="31"/>
  <c r="C36" i="32" s="1"/>
  <c r="H29" i="31"/>
  <c r="C40" i="32" s="1"/>
  <c r="O40" l="1"/>
  <c r="R40"/>
  <c r="Q40"/>
  <c r="P40"/>
  <c r="T36"/>
  <c r="T42" s="1"/>
  <c r="S36"/>
  <c r="S42" s="1"/>
  <c r="R36"/>
  <c r="U36"/>
  <c r="Q36"/>
  <c r="H19" i="31"/>
  <c r="U42" i="32" l="1"/>
  <c r="V36"/>
  <c r="V42" s="1"/>
  <c r="H20" i="31"/>
  <c r="C21" i="32" s="1"/>
  <c r="I22" l="1"/>
  <c r="I42" s="1"/>
  <c r="I43" s="1"/>
  <c r="H22" i="31"/>
  <c r="C26" i="32" s="1"/>
  <c r="H23" i="31"/>
  <c r="C28" i="32" s="1"/>
  <c r="H25" i="31"/>
  <c r="C32" i="32" s="1"/>
  <c r="Q32" l="1"/>
  <c r="P32"/>
  <c r="R32"/>
  <c r="O28"/>
  <c r="N28"/>
  <c r="L28"/>
  <c r="M28"/>
  <c r="P28"/>
  <c r="K26"/>
  <c r="K42" s="1"/>
  <c r="J26"/>
  <c r="J42" s="1"/>
  <c r="J43" s="1"/>
  <c r="L26"/>
  <c r="H24" i="31"/>
  <c r="K43" i="32" l="1"/>
  <c r="H33" i="31"/>
  <c r="C30" i="32"/>
  <c r="N30" l="1"/>
  <c r="N42" s="1"/>
  <c r="L42"/>
  <c r="L43" s="1"/>
  <c r="Q30"/>
  <c r="M30"/>
  <c r="M42" s="1"/>
  <c r="P30"/>
  <c r="P42" s="1"/>
  <c r="O30"/>
  <c r="O42" s="1"/>
  <c r="C42"/>
  <c r="D11" s="1"/>
  <c r="Q42" l="1"/>
  <c r="R30"/>
  <c r="R42" s="1"/>
  <c r="M43"/>
  <c r="N43" s="1"/>
  <c r="O43" s="1"/>
  <c r="P43" s="1"/>
  <c r="D39"/>
  <c r="D33"/>
  <c r="D29"/>
  <c r="D23"/>
  <c r="D25"/>
  <c r="D37"/>
  <c r="D35"/>
  <c r="D17"/>
  <c r="D15"/>
  <c r="D13"/>
  <c r="D27"/>
  <c r="D31"/>
  <c r="D19"/>
  <c r="D21"/>
  <c r="Q43" l="1"/>
  <c r="R43" s="1"/>
  <c r="S43" s="1"/>
  <c r="T43" s="1"/>
  <c r="U43" s="1"/>
  <c r="V43" s="1"/>
  <c r="D42"/>
</calcChain>
</file>

<file path=xl/comments1.xml><?xml version="1.0" encoding="utf-8"?>
<comments xmlns="http://schemas.openxmlformats.org/spreadsheetml/2006/main">
  <authors>
    <author>vitorio</author>
  </authors>
  <commentList>
    <comment ref="G28" authorId="0">
      <text>
        <r>
          <rPr>
            <b/>
            <sz val="9"/>
            <color indexed="81"/>
            <rFont val="Tahoma"/>
            <family val="2"/>
          </rPr>
          <t>Planilha EMBASA
Cód. 410601</t>
        </r>
      </text>
    </comment>
  </commentList>
</comments>
</file>

<file path=xl/connections.xml><?xml version="1.0" encoding="utf-8"?>
<connections xmlns="http://schemas.openxmlformats.org/spreadsheetml/2006/main">
  <connection id="1" sourceFile="D:\Documents and Settings\PKMACCT\My Documents\Assignment Usage.cub" keepAlive="1" name="Assignment Usage" type="5" refreshedVersion="3">
    <dbPr connection="Provider=MSOLAP.2;Persist Security Info=True;Data Source=D:\Documents and Settings\PKMACCT\My Documents\Assignment Usage.cub;Client Cache Size=25;Auto Synch Period=10000" command="ProjectReport" commandType="1"/>
    <olapPr local="1" localConnection="Provider=MSOLAP.2;Persist Security Info=True;Data Source=C:\Users\Vinicius\AppData\Local\Temp\Visual Reports Temporary Data\{e905817d-0a17-40a1-b504-5b65415f16c1}\AssignmentTP.cub;Client Cache Size=25;Auto Synch Period=10000;MDX Compatibility=1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<sst xmlns="http://schemas.openxmlformats.org/spreadsheetml/2006/main" count="118" uniqueCount="96">
  <si>
    <t>CANTEIRO DE OBRAS</t>
  </si>
  <si>
    <t>Projeto :</t>
  </si>
  <si>
    <t>Data:</t>
  </si>
  <si>
    <t>Pg.:</t>
  </si>
  <si>
    <t>Elaborado :</t>
  </si>
  <si>
    <t>Verificado :</t>
  </si>
  <si>
    <t>Revisado por :</t>
  </si>
  <si>
    <t xml:space="preserve"> OBRA:</t>
  </si>
  <si>
    <t xml:space="preserve"> CIDADE:</t>
  </si>
  <si>
    <t>PLANILHA ORÇAMENTÁRIA DE OBRA</t>
  </si>
  <si>
    <t>Revisão:</t>
  </si>
  <si>
    <t>Equipe Técnica</t>
  </si>
  <si>
    <t>CÓD.</t>
  </si>
  <si>
    <t>PROJETO BÁSICO - RESUMO GERAL</t>
  </si>
  <si>
    <t>SERVIÇOS (R$)</t>
  </si>
  <si>
    <t>PREÇO (R$)</t>
  </si>
  <si>
    <t>MATERIAL (R$)</t>
  </si>
  <si>
    <t>ADMINISTRAÇÃO LOCAL</t>
  </si>
  <si>
    <t>DESCRIÇÃO</t>
  </si>
  <si>
    <t>ESTAÇÃO DE TRATAMENTO DE ÁGUA</t>
  </si>
  <si>
    <t xml:space="preserve">Valor do BDI - Serviços (%) = </t>
  </si>
  <si>
    <t xml:space="preserve">Valor do BDI - Materiais (%) = </t>
  </si>
  <si>
    <t xml:space="preserve">SISTEMA DE ATERRAMENTO </t>
  </si>
  <si>
    <t>SISTEMA DE PROTEÇÃO CONTRA DESCARGAS ATMOSFERICAS</t>
  </si>
  <si>
    <t>-</t>
  </si>
  <si>
    <t>1.0</t>
  </si>
  <si>
    <t>2.0</t>
  </si>
  <si>
    <t>3.0</t>
  </si>
  <si>
    <t>4.0</t>
  </si>
  <si>
    <t>5.0</t>
  </si>
  <si>
    <t>6.0</t>
  </si>
  <si>
    <t>8.0</t>
  </si>
  <si>
    <t>11.0</t>
  </si>
  <si>
    <t>TOTAL</t>
  </si>
  <si>
    <t>12.0</t>
  </si>
  <si>
    <t>13.0</t>
  </si>
  <si>
    <t>SERVIÇOS DE COMISSIONAMENTO, PRÉ-OPERAÇÃO, PARTIDA E OPERAÇÃO ASSISTIDA</t>
  </si>
  <si>
    <t>15.0</t>
  </si>
  <si>
    <t>16.0</t>
  </si>
  <si>
    <t>DESAPROPRIAÇÃO</t>
  </si>
  <si>
    <t>SISTEMA ELÉTRICO</t>
  </si>
  <si>
    <t>Sistema Integrado de Abastecimento de Água de Formoso</t>
  </si>
  <si>
    <t>Bom Jesus da Lapa</t>
  </si>
  <si>
    <t>PROJETO BÁSICO DE IMPLANTAÇÃO DO SAA FORMOSO - BOM JESUS DA LAPA - BAHIA</t>
  </si>
  <si>
    <t>CAPTAÇÃO FLUTUANTE</t>
  </si>
  <si>
    <t>ADUTORA DE ÁGUA BRUTA - CAPTAÇÃO FLUTUANTE - ETA</t>
  </si>
  <si>
    <t>ADUTORA DE ÁGUA TRATADA - ETA - RED</t>
  </si>
  <si>
    <t>ESTAÇÃO ELEVATÓRIA DE ÁGUA TRATADA</t>
  </si>
  <si>
    <t>RESERVATÓRIO DE REUSO DE ÁGUA</t>
  </si>
  <si>
    <t>7.0</t>
  </si>
  <si>
    <t>RESERVATÓRIO ELEVADO AGROVILA 33 (200m³)</t>
  </si>
  <si>
    <t>REDES DE DISTRIBUIÇÃO DE ÁGUA DAS AGROVILAS</t>
  </si>
  <si>
    <t>9.0</t>
  </si>
  <si>
    <t>10.0</t>
  </si>
  <si>
    <t>BASE:</t>
  </si>
  <si>
    <t>Nota 1:</t>
  </si>
  <si>
    <t>Nota 2:</t>
  </si>
  <si>
    <t>Nos preços unitários já estão incluídos o BDIs.</t>
  </si>
  <si>
    <t>EMBASA/SINAPI</t>
  </si>
  <si>
    <t>MOBILIZAÇÃO E DESMOBILIZAÇÃO</t>
  </si>
  <si>
    <t>SERVIÇOS COMPLEMENTARES</t>
  </si>
  <si>
    <t>14.0</t>
  </si>
  <si>
    <t>DISPOSITIVOS (TRANSIENTES HIDRÁULICOS) - TANQUES UNIDIRECIONAIS</t>
  </si>
  <si>
    <t>Nota 3:</t>
  </si>
  <si>
    <t>"SERVIÇOS DE COMISSIONAMENTO, PRÉ-OPERAÇÃO, PARTIDA E OPERAÇÃO ASSISTIDA" - Planilha Embasa Código 410601</t>
  </si>
  <si>
    <t>Foi utilizada a tabela SINAPI (09/2018). Como a tabela da EMBASA é de 2017, os valores foram corrigidos pelo INCC (Índice  Nacional da Construção Civil), correspondendo ao valor acumulado de 3,9567% até Outubro/2018</t>
  </si>
  <si>
    <t>Ministério da Integração Nacional</t>
  </si>
  <si>
    <t>Companhia de Desenvolvimento dos Vales do São Francisco e do Parnaíba</t>
  </si>
  <si>
    <t>2ª Superintendência Regional</t>
  </si>
  <si>
    <t xml:space="preserve">                                            CRONOGRAMA FÍSICO FINANCEIRO</t>
  </si>
  <si>
    <t>Ítem</t>
  </si>
  <si>
    <t>Discriminação</t>
  </si>
  <si>
    <t>Valor (R$)</t>
  </si>
  <si>
    <t>%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</si>
  <si>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</si>
  <si>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</si>
  <si>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</si>
  <si>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</si>
  <si>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</si>
  <si>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</si>
  <si>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</si>
  <si>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</si>
  <si>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</si>
  <si>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</si>
  <si>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</si>
  <si>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</si>
  <si>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Totais Simples</t>
  </si>
  <si>
    <t>Totais acumulados</t>
  </si>
  <si>
    <t>OBRA: SISTEMA DE ABASTECIMENTO DE ÁGUA DO DISTRITO FORMOSO</t>
  </si>
  <si>
    <t>LOCAL: DISTRITO FORMOSO - BOM JESUS DA LAPA - BA</t>
  </si>
  <si>
    <t>13º mês</t>
  </si>
  <si>
    <t>14º mês</t>
  </si>
  <si>
    <t>15º mês</t>
  </si>
  <si>
    <t>16º mês</t>
  </si>
  <si>
    <t>17º mês</t>
  </si>
  <si>
    <t>18º mês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</si>
</sst>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-* #,##0.00\ _D_M_-;\-* #,##0.00\ _D_M_-;_-* &quot;-&quot;??\ _D_M_-;_-@_-"/>
    <numFmt numFmtId="167" formatCode="_(&quot;Cr$&quot;* #,##0.00_);_(&quot;Cr$&quot;* \(#,##0.00\);_(&quot;Cr$&quot;* &quot;-&quot;??_);_(@_)"/>
    <numFmt numFmtId="168" formatCode="#,##0.0000"/>
    <numFmt numFmtId="169" formatCode="_(* #,##0.0_);_(* \(#,##0.0\);_(* &quot;-&quot;??_);_(@_)"/>
    <numFmt numFmtId="170" formatCode="&quot;R$ &quot;#,##0.00"/>
  </numFmts>
  <fonts count="4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.5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7"/>
      <name val="Times New Roman"/>
      <family val="1"/>
    </font>
    <font>
      <b/>
      <sz val="9"/>
      <color indexed="81"/>
      <name val="Tahoma"/>
      <family val="2"/>
    </font>
    <font>
      <b/>
      <sz val="9"/>
      <name val="Times New Roman"/>
      <family val="1"/>
    </font>
    <font>
      <sz val="11"/>
      <color indexed="8"/>
      <name val="Calibri"/>
      <family val="2"/>
    </font>
    <font>
      <sz val="11"/>
      <name val="Abadi MT Condensed Light"/>
      <family val="2"/>
    </font>
    <font>
      <b/>
      <i/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indexed="8"/>
      <name val="Calibri"/>
      <family val="2"/>
    </font>
    <font>
      <sz val="9"/>
      <name val="Calibri"/>
      <family val="2"/>
      <scheme val="minor"/>
    </font>
    <font>
      <sz val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sz val="8"/>
      <color indexed="8"/>
      <name val="Calibri"/>
      <family val="2"/>
    </font>
    <font>
      <sz val="8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1">
    <xf numFmtId="0" fontId="0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22" applyNumberFormat="0" applyAlignment="0" applyProtection="0"/>
    <xf numFmtId="0" fontId="20" fillId="23" borderId="23" applyNumberFormat="0" applyAlignment="0" applyProtection="0"/>
    <xf numFmtId="0" fontId="21" fillId="0" borderId="24" applyNumberFormat="0" applyFill="0" applyAlignment="0" applyProtection="0"/>
    <xf numFmtId="2" fontId="14" fillId="2" borderId="1" applyProtection="0">
      <alignment horizontal="center" vertical="center"/>
    </xf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2" fillId="30" borderId="22" applyNumberFormat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16" fillId="0" borderId="0"/>
    <xf numFmtId="0" fontId="2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31" borderId="25" applyNumberFormat="0" applyFont="0" applyAlignment="0" applyProtection="0"/>
    <xf numFmtId="9" fontId="1" fillId="0" borderId="0" quotePrefix="1"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22" borderId="26" applyNumberFormat="0" applyAlignment="0" applyProtection="0"/>
    <xf numFmtId="165" fontId="1" fillId="0" borderId="0" quotePrefix="1">
      <protection locked="0"/>
    </xf>
    <xf numFmtId="165" fontId="3" fillId="0" borderId="0" quotePrefix="1">
      <protection locked="0"/>
    </xf>
    <xf numFmtId="165" fontId="2" fillId="0" borderId="0" applyFont="0" applyFill="0" applyBorder="0" applyAlignment="0" applyProtection="0"/>
    <xf numFmtId="165" fontId="2" fillId="0" borderId="0" quotePrefix="1">
      <protection locked="0"/>
    </xf>
    <xf numFmtId="165" fontId="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27" applyNumberFormat="0" applyFill="0" applyAlignment="0" applyProtection="0"/>
    <xf numFmtId="0" fontId="29" fillId="0" borderId="28" applyNumberFormat="0" applyFill="0" applyAlignment="0" applyProtection="0"/>
    <xf numFmtId="0" fontId="30" fillId="0" borderId="2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7" fillId="0" borderId="0" applyFill="0" applyBorder="0" applyAlignment="0" applyProtection="0"/>
  </cellStyleXfs>
  <cellXfs count="173">
    <xf numFmtId="0" fontId="0" fillId="0" borderId="0" xfId="0"/>
    <xf numFmtId="0" fontId="4" fillId="0" borderId="2" xfId="0" applyFont="1" applyBorder="1"/>
    <xf numFmtId="0" fontId="5" fillId="0" borderId="3" xfId="0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/>
    <xf numFmtId="0" fontId="6" fillId="0" borderId="0" xfId="0" applyFont="1" applyBorder="1" applyAlignment="1"/>
    <xf numFmtId="165" fontId="6" fillId="0" borderId="0" xfId="54" applyFont="1" applyBorder="1" applyAlignment="1" applyProtection="1">
      <alignment horizontal="center"/>
    </xf>
    <xf numFmtId="165" fontId="5" fillId="0" borderId="0" xfId="54" applyFont="1" applyFill="1" applyBorder="1" applyAlignment="1" applyProtection="1"/>
    <xf numFmtId="40" fontId="7" fillId="0" borderId="0" xfId="54" applyNumberFormat="1" applyFont="1" applyBorder="1" applyAlignment="1" applyProtection="1"/>
    <xf numFmtId="0" fontId="6" fillId="0" borderId="0" xfId="0" applyFont="1" applyFill="1" applyBorder="1" applyAlignment="1"/>
    <xf numFmtId="2" fontId="5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0" borderId="4" xfId="0" applyFont="1" applyBorder="1"/>
    <xf numFmtId="165" fontId="5" fillId="0" borderId="7" xfId="54" applyFont="1" applyBorder="1" applyAlignment="1" applyProtection="1">
      <alignment horizontal="center"/>
    </xf>
    <xf numFmtId="165" fontId="5" fillId="0" borderId="7" xfId="54" applyFont="1" applyFill="1" applyBorder="1" applyAlignment="1" applyProtection="1"/>
    <xf numFmtId="2" fontId="5" fillId="0" borderId="7" xfId="0" applyNumberFormat="1" applyFont="1" applyBorder="1" applyAlignment="1">
      <alignment horizontal="left"/>
    </xf>
    <xf numFmtId="17" fontId="5" fillId="0" borderId="3" xfId="0" applyNumberFormat="1" applyFont="1" applyBorder="1" applyAlignment="1">
      <alignment horizontal="center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2" fontId="5" fillId="0" borderId="10" xfId="47" applyNumberFormat="1" applyFont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vertical="center" inden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3" xfId="0" applyFont="1" applyBorder="1" applyAlignment="1">
      <alignment horizontal="center" vertical="center"/>
    </xf>
    <xf numFmtId="4" fontId="12" fillId="0" borderId="12" xfId="39" applyNumberFormat="1" applyFont="1" applyBorder="1" applyAlignment="1">
      <alignment horizontal="center" vertical="center"/>
    </xf>
    <xf numFmtId="4" fontId="7" fillId="0" borderId="12" xfId="39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165" fontId="12" fillId="32" borderId="2" xfId="54" applyFont="1" applyFill="1" applyBorder="1" applyAlignment="1" applyProtection="1">
      <alignment horizontal="center" vertical="center" wrapText="1"/>
    </xf>
    <xf numFmtId="165" fontId="12" fillId="32" borderId="14" xfId="54" applyFont="1" applyFill="1" applyBorder="1" applyAlignment="1" applyProtection="1">
      <alignment horizontal="center" vertical="center" wrapText="1"/>
    </xf>
    <xf numFmtId="40" fontId="12" fillId="32" borderId="2" xfId="54" applyNumberFormat="1" applyFont="1" applyFill="1" applyBorder="1" applyAlignment="1" applyProtection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0" fontId="5" fillId="0" borderId="0" xfId="0" applyFont="1" applyBorder="1"/>
    <xf numFmtId="4" fontId="5" fillId="0" borderId="0" xfId="0" applyNumberFormat="1" applyFont="1"/>
    <xf numFmtId="4" fontId="15" fillId="0" borderId="0" xfId="56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left" wrapText="1"/>
    </xf>
    <xf numFmtId="4" fontId="7" fillId="0" borderId="12" xfId="39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" fontId="32" fillId="0" borderId="12" xfId="0" applyNumberFormat="1" applyFont="1" applyFill="1" applyBorder="1" applyAlignment="1">
      <alignment horizontal="center" vertical="center" wrapText="1"/>
    </xf>
    <xf numFmtId="4" fontId="33" fillId="0" borderId="12" xfId="0" applyNumberFormat="1" applyFont="1" applyFill="1" applyBorder="1" applyAlignment="1">
      <alignment horizontal="center" vertical="center" wrapText="1"/>
    </xf>
    <xf numFmtId="4" fontId="7" fillId="0" borderId="0" xfId="39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2" fillId="32" borderId="3" xfId="0" applyFont="1" applyFill="1" applyBorder="1" applyAlignment="1">
      <alignment horizontal="center" vertical="center"/>
    </xf>
    <xf numFmtId="39" fontId="7" fillId="0" borderId="12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horizontal="left"/>
    </xf>
    <xf numFmtId="0" fontId="5" fillId="0" borderId="7" xfId="0" applyFont="1" applyBorder="1"/>
    <xf numFmtId="2" fontId="5" fillId="0" borderId="32" xfId="47" applyNumberFormat="1" applyFont="1" applyBorder="1" applyAlignment="1">
      <alignment horizontal="center" vertical="center"/>
      <protection locked="0"/>
    </xf>
    <xf numFmtId="0" fontId="4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/>
    </xf>
    <xf numFmtId="4" fontId="12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/>
    <xf numFmtId="4" fontId="5" fillId="0" borderId="0" xfId="0" applyNumberFormat="1" applyFont="1" applyBorder="1"/>
    <xf numFmtId="0" fontId="7" fillId="0" borderId="11" xfId="0" applyFont="1" applyBorder="1" applyAlignment="1">
      <alignment horizontal="center" vertical="center"/>
    </xf>
    <xf numFmtId="168" fontId="5" fillId="0" borderId="0" xfId="0" applyNumberFormat="1" applyFont="1"/>
    <xf numFmtId="0" fontId="2" fillId="0" borderId="0" xfId="39"/>
    <xf numFmtId="0" fontId="2" fillId="0" borderId="0" xfId="39" applyAlignment="1">
      <alignment horizontal="center"/>
    </xf>
    <xf numFmtId="4" fontId="34" fillId="0" borderId="0" xfId="39" applyNumberFormat="1" applyFont="1" applyBorder="1" applyAlignment="1">
      <alignment horizontal="center" vertical="top"/>
    </xf>
    <xf numFmtId="4" fontId="34" fillId="0" borderId="0" xfId="39" applyNumberFormat="1" applyFont="1" applyBorder="1" applyAlignment="1">
      <alignment horizontal="right" vertical="top"/>
    </xf>
    <xf numFmtId="0" fontId="34" fillId="0" borderId="0" xfId="39" applyFont="1" applyAlignment="1">
      <alignment horizontal="center"/>
    </xf>
    <xf numFmtId="0" fontId="2" fillId="0" borderId="0" xfId="39" applyAlignment="1">
      <alignment horizontal="left"/>
    </xf>
    <xf numFmtId="0" fontId="2" fillId="0" borderId="0" xfId="39" applyAlignment="1"/>
    <xf numFmtId="4" fontId="34" fillId="0" borderId="0" xfId="39" applyNumberFormat="1" applyFont="1" applyAlignment="1"/>
    <xf numFmtId="0" fontId="34" fillId="0" borderId="0" xfId="39" applyFont="1" applyAlignment="1"/>
    <xf numFmtId="0" fontId="2" fillId="0" borderId="2" xfId="39" applyBorder="1" applyAlignment="1">
      <alignment horizontal="center"/>
    </xf>
    <xf numFmtId="0" fontId="1" fillId="0" borderId="2" xfId="39" applyFont="1" applyBorder="1" applyAlignment="1">
      <alignment horizontal="center"/>
    </xf>
    <xf numFmtId="165" fontId="38" fillId="0" borderId="2" xfId="56" applyFont="1" applyBorder="1"/>
    <xf numFmtId="165" fontId="39" fillId="0" borderId="2" xfId="39" applyNumberFormat="1" applyFont="1" applyBorder="1"/>
    <xf numFmtId="43" fontId="39" fillId="0" borderId="2" xfId="39" applyNumberFormat="1" applyFont="1" applyBorder="1"/>
    <xf numFmtId="165" fontId="36" fillId="0" borderId="2" xfId="39" applyNumberFormat="1" applyFont="1" applyBorder="1"/>
    <xf numFmtId="43" fontId="36" fillId="0" borderId="2" xfId="39" applyNumberFormat="1" applyFont="1" applyBorder="1"/>
    <xf numFmtId="0" fontId="36" fillId="0" borderId="33" xfId="39" applyFont="1" applyBorder="1" applyAlignment="1">
      <alignment horizontal="center"/>
    </xf>
    <xf numFmtId="0" fontId="36" fillId="0" borderId="34" xfId="39" applyFont="1" applyBorder="1" applyAlignment="1">
      <alignment horizontal="center" vertical="center"/>
    </xf>
    <xf numFmtId="0" fontId="36" fillId="0" borderId="34" xfId="39" applyFont="1" applyBorder="1" applyAlignment="1">
      <alignment horizontal="center"/>
    </xf>
    <xf numFmtId="0" fontId="36" fillId="0" borderId="35" xfId="39" applyFont="1" applyBorder="1" applyAlignment="1">
      <alignment horizontal="center"/>
    </xf>
    <xf numFmtId="165" fontId="38" fillId="0" borderId="35" xfId="56" applyFont="1" applyBorder="1" applyAlignment="1">
      <alignment horizontal="center"/>
    </xf>
    <xf numFmtId="165" fontId="38" fillId="0" borderId="34" xfId="56" applyFont="1" applyBorder="1" applyAlignment="1">
      <alignment horizontal="center"/>
    </xf>
    <xf numFmtId="0" fontId="37" fillId="0" borderId="33" xfId="39" applyFont="1" applyBorder="1" applyAlignment="1">
      <alignment horizontal="left"/>
    </xf>
    <xf numFmtId="0" fontId="37" fillId="0" borderId="34" xfId="39" applyFont="1" applyBorder="1" applyAlignment="1">
      <alignment horizontal="left"/>
    </xf>
    <xf numFmtId="4" fontId="37" fillId="0" borderId="34" xfId="39" applyNumberFormat="1" applyFont="1" applyBorder="1" applyAlignment="1">
      <alignment horizontal="left"/>
    </xf>
    <xf numFmtId="0" fontId="36" fillId="0" borderId="33" xfId="39" applyFont="1" applyBorder="1" applyAlignment="1">
      <alignment horizontal="left"/>
    </xf>
    <xf numFmtId="165" fontId="43" fillId="0" borderId="35" xfId="39" applyNumberFormat="1" applyFont="1" applyBorder="1" applyAlignment="1">
      <alignment horizontal="center"/>
    </xf>
    <xf numFmtId="0" fontId="2" fillId="0" borderId="33" xfId="39" applyBorder="1"/>
    <xf numFmtId="0" fontId="2" fillId="0" borderId="2" xfId="39" applyBorder="1" applyAlignment="1">
      <alignment horizontal="right"/>
    </xf>
    <xf numFmtId="165" fontId="37" fillId="0" borderId="2" xfId="39" applyNumberFormat="1" applyFont="1" applyBorder="1"/>
    <xf numFmtId="169" fontId="38" fillId="0" borderId="2" xfId="56" applyNumberFormat="1" applyFont="1" applyBorder="1"/>
    <xf numFmtId="0" fontId="2" fillId="0" borderId="2" xfId="39" applyBorder="1"/>
    <xf numFmtId="0" fontId="36" fillId="0" borderId="2" xfId="39" applyFont="1" applyBorder="1"/>
    <xf numFmtId="165" fontId="13" fillId="0" borderId="0" xfId="56" applyFont="1"/>
    <xf numFmtId="165" fontId="42" fillId="0" borderId="2" xfId="56" applyFont="1" applyBorder="1" applyAlignment="1">
      <alignment horizontal="center"/>
    </xf>
    <xf numFmtId="165" fontId="38" fillId="0" borderId="33" xfId="56" applyFont="1" applyBorder="1" applyAlignment="1">
      <alignment horizontal="center"/>
    </xf>
    <xf numFmtId="170" fontId="45" fillId="33" borderId="36" xfId="67" applyNumberFormat="1" applyFont="1" applyFill="1" applyBorder="1" applyAlignment="1">
      <alignment horizontal="center" vertical="center"/>
    </xf>
    <xf numFmtId="165" fontId="1" fillId="0" borderId="0" xfId="54">
      <protection locked="0"/>
    </xf>
    <xf numFmtId="2" fontId="1" fillId="0" borderId="2" xfId="39" applyNumberFormat="1" applyFont="1" applyBorder="1" applyAlignment="1">
      <alignment horizontal="center"/>
    </xf>
    <xf numFmtId="2" fontId="0" fillId="0" borderId="2" xfId="0" applyNumberFormat="1" applyBorder="1"/>
    <xf numFmtId="0" fontId="40" fillId="34" borderId="2" xfId="39" applyFont="1" applyFill="1" applyBorder="1"/>
    <xf numFmtId="165" fontId="36" fillId="34" borderId="2" xfId="56" applyFont="1" applyFill="1" applyBorder="1"/>
    <xf numFmtId="165" fontId="38" fillId="34" borderId="2" xfId="56" applyFont="1" applyFill="1" applyBorder="1"/>
    <xf numFmtId="165" fontId="40" fillId="34" borderId="2" xfId="39" applyNumberFormat="1" applyFont="1" applyFill="1" applyBorder="1"/>
    <xf numFmtId="43" fontId="40" fillId="34" borderId="2" xfId="39" applyNumberFormat="1" applyFont="1" applyFill="1" applyBorder="1"/>
    <xf numFmtId="2" fontId="0" fillId="34" borderId="2" xfId="0" applyNumberFormat="1" applyFill="1" applyBorder="1"/>
    <xf numFmtId="165" fontId="40" fillId="34" borderId="2" xfId="56" applyFont="1" applyFill="1" applyBorder="1"/>
    <xf numFmtId="165" fontId="40" fillId="34" borderId="2" xfId="56" applyNumberFormat="1" applyFont="1" applyFill="1" applyBorder="1"/>
    <xf numFmtId="165" fontId="40" fillId="34" borderId="2" xfId="54" applyFont="1" applyFill="1" applyBorder="1" applyProtection="1"/>
    <xf numFmtId="165" fontId="41" fillId="34" borderId="2" xfId="54" applyFont="1" applyFill="1" applyBorder="1" applyProtection="1"/>
    <xf numFmtId="165" fontId="44" fillId="34" borderId="2" xfId="56" applyFont="1" applyFill="1" applyBorder="1"/>
    <xf numFmtId="43" fontId="0" fillId="0" borderId="0" xfId="0" applyNumberFormat="1"/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6" xfId="39" applyFont="1" applyFill="1" applyBorder="1" applyAlignment="1">
      <alignment horizontal="left" vertical="center" wrapText="1"/>
    </xf>
    <xf numFmtId="0" fontId="7" fillId="0" borderId="17" xfId="39" applyFont="1" applyFill="1" applyBorder="1" applyAlignment="1">
      <alignment horizontal="left" vertical="center" wrapText="1"/>
    </xf>
    <xf numFmtId="0" fontId="7" fillId="0" borderId="18" xfId="39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4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2" fillId="32" borderId="3" xfId="0" applyFont="1" applyFill="1" applyBorder="1" applyAlignment="1">
      <alignment horizontal="center" vertical="center"/>
    </xf>
    <xf numFmtId="0" fontId="12" fillId="32" borderId="8" xfId="0" applyFont="1" applyFill="1" applyBorder="1" applyAlignment="1">
      <alignment horizontal="center" vertical="center"/>
    </xf>
    <xf numFmtId="0" fontId="12" fillId="3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16" xfId="39" applyFont="1" applyBorder="1" applyAlignment="1">
      <alignment horizontal="left" vertical="center" wrapText="1"/>
    </xf>
    <xf numFmtId="0" fontId="7" fillId="0" borderId="17" xfId="39" applyFont="1" applyBorder="1" applyAlignment="1">
      <alignment horizontal="left" vertical="center" wrapText="1"/>
    </xf>
    <xf numFmtId="0" fontId="7" fillId="0" borderId="18" xfId="39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165" fontId="39" fillId="0" borderId="33" xfId="39" applyNumberFormat="1" applyFont="1" applyBorder="1" applyAlignment="1">
      <alignment horizontal="center"/>
    </xf>
    <xf numFmtId="165" fontId="39" fillId="0" borderId="34" xfId="39" applyNumberFormat="1" applyFont="1" applyBorder="1" applyAlignment="1">
      <alignment horizontal="center"/>
    </xf>
    <xf numFmtId="4" fontId="37" fillId="0" borderId="2" xfId="39" applyNumberFormat="1" applyFont="1" applyBorder="1" applyAlignment="1">
      <alignment horizontal="left"/>
    </xf>
    <xf numFmtId="0" fontId="37" fillId="0" borderId="2" xfId="39" applyFont="1" applyBorder="1" applyAlignment="1">
      <alignment horizontal="left"/>
    </xf>
    <xf numFmtId="165" fontId="38" fillId="0" borderId="33" xfId="56" applyFont="1" applyBorder="1" applyAlignment="1">
      <alignment horizontal="center"/>
    </xf>
    <xf numFmtId="165" fontId="38" fillId="0" borderId="34" xfId="56" applyFont="1" applyBorder="1" applyAlignment="1">
      <alignment horizontal="center"/>
    </xf>
    <xf numFmtId="0" fontId="36" fillId="0" borderId="2" xfId="39" applyFont="1" applyBorder="1" applyAlignment="1">
      <alignment horizontal="center"/>
    </xf>
    <xf numFmtId="0" fontId="34" fillId="0" borderId="0" xfId="39" applyFont="1" applyAlignment="1">
      <alignment horizontal="right"/>
    </xf>
    <xf numFmtId="0" fontId="2" fillId="0" borderId="0" xfId="39" applyAlignment="1">
      <alignment horizontal="right"/>
    </xf>
    <xf numFmtId="0" fontId="34" fillId="0" borderId="0" xfId="39" applyFont="1" applyAlignment="1">
      <alignment horizontal="left"/>
    </xf>
    <xf numFmtId="4" fontId="34" fillId="0" borderId="0" xfId="39" applyNumberFormat="1" applyFont="1" applyAlignment="1">
      <alignment horizontal="left"/>
    </xf>
    <xf numFmtId="4" fontId="35" fillId="0" borderId="0" xfId="39" applyNumberFormat="1" applyFont="1" applyAlignment="1">
      <alignment horizontal="left"/>
    </xf>
    <xf numFmtId="0" fontId="35" fillId="0" borderId="0" xfId="39" applyFont="1" applyAlignment="1">
      <alignment horizontal="left"/>
    </xf>
    <xf numFmtId="0" fontId="34" fillId="0" borderId="0" xfId="39" applyFont="1" applyAlignment="1">
      <alignment horizontal="center"/>
    </xf>
  </cellXfs>
  <cellStyles count="7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do" xfId="23"/>
    <cellStyle name="Ênfase1" xfId="24" builtinId="29" customBuiltin="1"/>
    <cellStyle name="Ênfase2" xfId="25" builtinId="33" customBuiltin="1"/>
    <cellStyle name="Ênfase3" xfId="26" builtinId="37" customBuiltin="1"/>
    <cellStyle name="Ênfase4" xfId="27" builtinId="41" customBuiltin="1"/>
    <cellStyle name="Ênfase5" xfId="28" builtinId="45" customBuiltin="1"/>
    <cellStyle name="Ênfase6" xfId="29" builtinId="49" customBuiltin="1"/>
    <cellStyle name="Entrada" xfId="30" builtinId="20" customBuiltin="1"/>
    <cellStyle name="Moeda 2" xfId="31"/>
    <cellStyle name="Moeda 2 2" xfId="32"/>
    <cellStyle name="Normal" xfId="0" builtinId="0"/>
    <cellStyle name="Normal 18" xfId="33"/>
    <cellStyle name="Normal 2" xfId="34"/>
    <cellStyle name="Normal 2 2" xfId="35"/>
    <cellStyle name="Normal 2 2 2" xfId="36"/>
    <cellStyle name="Normal 2 2 2 2" xfId="37"/>
    <cellStyle name="Normal 2 3" xfId="38"/>
    <cellStyle name="Normal 3" xfId="39"/>
    <cellStyle name="Normal 3 2" xfId="40"/>
    <cellStyle name="Normal 4" xfId="41"/>
    <cellStyle name="Normal 5" xfId="42"/>
    <cellStyle name="Normal 6" xfId="43"/>
    <cellStyle name="Normal 7" xfId="44"/>
    <cellStyle name="Normal 8" xfId="45"/>
    <cellStyle name="Nota 2" xfId="46"/>
    <cellStyle name="Porcentagem" xfId="47" builtinId="5"/>
    <cellStyle name="Porcentagem 2" xfId="48"/>
    <cellStyle name="Porcentagem 2 2" xfId="49"/>
    <cellStyle name="Porcentagem 3" xfId="50"/>
    <cellStyle name="Porcentagem 4" xfId="51"/>
    <cellStyle name="Porcentagem 5" xfId="52"/>
    <cellStyle name="Saída" xfId="53" builtinId="21" customBuiltin="1"/>
    <cellStyle name="Separador de milhares" xfId="54" builtinId="3"/>
    <cellStyle name="Separador de milhares 2" xfId="55"/>
    <cellStyle name="Separador de milhares 3" xfId="56"/>
    <cellStyle name="Separador de milhares 4" xfId="57"/>
    <cellStyle name="Separador de milhares 5" xfId="58"/>
    <cellStyle name="Texto de Aviso" xfId="59" builtinId="11" customBuiltin="1"/>
    <cellStyle name="Texto Explicativo" xfId="60" builtinId="53" customBuiltin="1"/>
    <cellStyle name="Título" xfId="61" builtinId="15" customBuiltin="1"/>
    <cellStyle name="Título 1" xfId="62" builtinId="16" customBuiltin="1"/>
    <cellStyle name="Título 2" xfId="63" builtinId="17" customBuiltin="1"/>
    <cellStyle name="Título 3" xfId="64" builtinId="18" customBuiltin="1"/>
    <cellStyle name="Título 4" xfId="65" builtinId="19" customBuiltin="1"/>
    <cellStyle name="Total" xfId="66" builtinId="25" customBuiltin="1"/>
    <cellStyle name="Vírgula 2" xfId="67"/>
    <cellStyle name="Vírgula 2 2" xfId="68"/>
    <cellStyle name="Vírgula 3" xfId="69"/>
    <cellStyle name="Vírgula 4" xfId="7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333399"/>
      <rgbColor rgb="0033333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0F8FF"/>
      <rgbColor rgb="00A9A9A9"/>
      <rgbColor rgb="00C0C0C0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onnections" Target="connections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28576</xdr:colOff>
      <xdr:row>1</xdr:row>
      <xdr:rowOff>104775</xdr:rowOff>
    </xdr:from>
    <xdr:to>
      <xdr:col>7</xdr:col>
      <xdr:colOff>1095376</xdr:colOff>
      <xdr:row>3</xdr:row>
      <xdr:rowOff>104775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7067551" y="266700"/>
          <a:ext cx="10668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</xdr:row>
      <xdr:rowOff>57150</xdr:rowOff>
    </xdr:from>
    <xdr:to>
      <xdr:col>2</xdr:col>
      <xdr:colOff>200025</xdr:colOff>
      <xdr:row>8</xdr:row>
      <xdr:rowOff>28575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xmlns="" id="{185E2E9A-D6B2-4418-949F-FF68ECB60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866775"/>
          <a:ext cx="1857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0</xdr:rowOff>
    </xdr:from>
    <xdr:to>
      <xdr:col>1</xdr:col>
      <xdr:colOff>3571875</xdr:colOff>
      <xdr:row>3</xdr:row>
      <xdr:rowOff>133351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2123CBC9-755F-4DD2-A036-CBBEDE4F3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726" y="638176"/>
          <a:ext cx="4095749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mone\drive-c\EMBASA\2156\ALT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7.%20AAT%20R0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8.%20Tanque%20Unidirecional%20R0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9.%20RED%20R01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10.%20Rede_de_Distribuicao%20R0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11.%20El&#233;trico%20R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AA\1871_Iuiu_Malhada_Juliao\Produtos\03_Proj_Basico\02_Tomo%20II_Proj_Hidr_Arquitet_Civil\R2\Mem_Calculo_R2\ETA_ETL\1871_HID_ETA_RE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AA/1871_Iuiu_Malhada_Juliao/Produtos/03_Proj_Basico/02_Tomo%20II_Proj_Hidr_Arquitet_Civil/R2/Mem_Calculo_R2/ETA_ETL/1871_HID_ETA_RE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1.%20Canteiro%20e%20Administra&#231;&#227;o%20R0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2.%20Capta&#231;&#227;o%20R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3.%20AAB%20R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4.%20ETA%20R0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5.%20RAP%20REUSO%20R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B_ORC_06.%20EEAT%20R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LT1"/>
      <sheetName val="CALDEIRÃO 2"/>
      <sheetName val="#REF"/>
    </sheetNames>
    <definedNames>
      <definedName name="Macro1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</sheetNames>
    <sheetDataSet>
      <sheetData sheetId="0">
        <row r="60">
          <cell r="H60">
            <v>529057.23933200061</v>
          </cell>
        </row>
      </sheetData>
      <sheetData sheetId="1">
        <row r="114">
          <cell r="H114">
            <v>316151.1039425552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</sheetNames>
    <sheetDataSet>
      <sheetData sheetId="0">
        <row r="96">
          <cell r="H96">
            <v>88380.919182894155</v>
          </cell>
        </row>
      </sheetData>
      <sheetData sheetId="1">
        <row r="156">
          <cell r="H156">
            <v>57559.075196759753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EMÓRIA DE CÁLCULO"/>
      <sheetName val="ORÇ MATERIAIS"/>
      <sheetName val="ORÇ SERVIÇOS"/>
      <sheetName val="MURO DE ARRIMO"/>
    </sheetNames>
    <sheetDataSet>
      <sheetData sheetId="0"/>
      <sheetData sheetId="1">
        <row r="104">
          <cell r="G104">
            <v>95318.079944349796</v>
          </cell>
        </row>
      </sheetData>
      <sheetData sheetId="2">
        <row r="139">
          <cell r="G139">
            <v>171143.03723332903</v>
          </cell>
        </row>
      </sheetData>
      <sheetData sheetId="3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</sheetNames>
    <sheetDataSet>
      <sheetData sheetId="0">
        <row r="107">
          <cell r="G107">
            <v>855054.37094784109</v>
          </cell>
        </row>
      </sheetData>
      <sheetData sheetId="1">
        <row r="91">
          <cell r="G91">
            <v>1611199.4076260678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 "/>
      <sheetName val="ORÇ SERVIÇOS"/>
      <sheetName val="CPU MONOPOSTE"/>
      <sheetName val="CPU PARAMETRIZAÇÃO"/>
    </sheetNames>
    <sheetDataSet>
      <sheetData sheetId="0">
        <row r="154">
          <cell r="H154">
            <v>135879.42479295013</v>
          </cell>
        </row>
      </sheetData>
      <sheetData sheetId="1">
        <row r="23">
          <cell r="G23">
            <v>28410.901172000002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TA"/>
      <sheetName val="Dist_água_bruta (2linhas_furos)"/>
      <sheetName val="EEAR"/>
      <sheetName val="Flutuante_EEAR"/>
      <sheetName val="Flutuadores_EEAR"/>
      <sheetName val="CRV_VerT_TRIANG"/>
      <sheetName val="CRV_Vert_TRIANG (verificação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TA"/>
      <sheetName val="Dist_água_bruta (2linhas_furos)"/>
      <sheetName val="EEAR"/>
      <sheetName val="Flutuante_EEAR"/>
      <sheetName val="Flutuadores_EEAR"/>
      <sheetName val="CRV_VerT_TRIANG"/>
      <sheetName val="CRV_Vert_TRIANG (verificação)"/>
      <sheetName val="EE_2-ETE_ALT.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ANTEIRO"/>
      <sheetName val="COMPOSIÇÕES"/>
      <sheetName val="Comp veiculo 4x4"/>
      <sheetName val="Composição adm local"/>
      <sheetName val="BDI (24,18)"/>
      <sheetName val="BDI (26,44)"/>
      <sheetName val="BDI ACÓRDÃO"/>
    </sheetNames>
    <sheetDataSet>
      <sheetData sheetId="0">
        <row r="25">
          <cell r="G25">
            <v>232920.13219499998</v>
          </cell>
        </row>
        <row r="31">
          <cell r="G31">
            <v>88045.919999999984</v>
          </cell>
        </row>
        <row r="35">
          <cell r="G35">
            <v>734290.59</v>
          </cell>
        </row>
        <row r="37">
          <cell r="G37">
            <v>35016.050000000003</v>
          </cell>
        </row>
        <row r="50">
          <cell r="G50">
            <v>74327.350000000006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</sheetNames>
    <sheetDataSet>
      <sheetData sheetId="0">
        <row r="87">
          <cell r="H87">
            <v>46199.895842705351</v>
          </cell>
        </row>
      </sheetData>
      <sheetData sheetId="1">
        <row r="83">
          <cell r="H83">
            <v>66360.449001131608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</sheetNames>
    <sheetDataSet>
      <sheetData sheetId="0">
        <row r="45">
          <cell r="H45">
            <v>17146.612880000001</v>
          </cell>
        </row>
      </sheetData>
      <sheetData sheetId="1">
        <row r="97">
          <cell r="H97">
            <v>12837.578004886014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  <sheetName val="CPU"/>
    </sheetNames>
    <sheetDataSet>
      <sheetData sheetId="0">
        <row r="135">
          <cell r="G135">
            <v>96881.577690209378</v>
          </cell>
        </row>
      </sheetData>
      <sheetData sheetId="1">
        <row r="316">
          <cell r="G316">
            <v>1064250.3953218251</v>
          </cell>
        </row>
      </sheetData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</sheetNames>
    <sheetDataSet>
      <sheetData sheetId="0">
        <row r="119">
          <cell r="G119">
            <v>65506.365592704671</v>
          </cell>
        </row>
      </sheetData>
      <sheetData sheetId="1">
        <row r="81">
          <cell r="G81">
            <v>39924.168276824334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ORÇ MATERIAIS"/>
      <sheetName val="ORÇ SERVIÇOS"/>
      <sheetName val="SERVIÇOS (2017)"/>
      <sheetName val="MATERIAIS (2017)"/>
      <sheetName val="CATEGORIAS - GEOTÉCNICO"/>
      <sheetName val="MC_BLOCO ANC"/>
      <sheetName val="MC_ EE1 "/>
      <sheetName val="MC_POÇO1"/>
      <sheetName val="MC_HS"/>
      <sheetName val="BIBLIOTECA BL. HORIZ"/>
      <sheetName val="BIBLIOTECA BL. VERT. ASC."/>
      <sheetName val="BIBLIOTECA BL. VERT DESC."/>
      <sheetName val="MC_DRENAGEM"/>
      <sheetName val="Qtt_Dique_Taludes"/>
      <sheetName val="MC_EE"/>
      <sheetName val="MC_POÇO"/>
    </sheetNames>
    <sheetDataSet>
      <sheetData sheetId="0">
        <row r="5">
          <cell r="B5">
            <v>0</v>
          </cell>
        </row>
        <row r="175">
          <cell r="G175">
            <v>108279.96216578246</v>
          </cell>
        </row>
      </sheetData>
      <sheetData sheetId="1">
        <row r="202">
          <cell r="G202">
            <v>132245.26351085948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sz="1100" b="1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T44"/>
  <sheetViews>
    <sheetView tabSelected="1" view="pageBreakPreview" topLeftCell="A7" zoomScaleNormal="100" zoomScaleSheetLayoutView="100" workbookViewId="0">
      <selection activeCell="F34" sqref="F34:G34"/>
    </sheetView>
  </sheetViews>
  <sheetFormatPr defaultRowHeight="12.75"/>
  <cols>
    <col min="1" max="1" width="8.28515625" style="7" customWidth="1"/>
    <col min="2" max="2" width="17.140625" style="7" customWidth="1"/>
    <col min="3" max="3" width="17.42578125" style="7" customWidth="1"/>
    <col min="4" max="4" width="17.140625" style="7" customWidth="1"/>
    <col min="5" max="5" width="16.28515625" style="7" customWidth="1"/>
    <col min="6" max="6" width="14.28515625" style="7" customWidth="1"/>
    <col min="7" max="7" width="15" style="7" customWidth="1"/>
    <col min="8" max="8" width="16.5703125" style="7" customWidth="1"/>
    <col min="9" max="9" width="12.85546875" style="7" bestFit="1" customWidth="1"/>
    <col min="10" max="10" width="15.28515625" style="7" customWidth="1"/>
    <col min="11" max="11" width="9.140625" style="7"/>
    <col min="12" max="12" width="10" style="7" bestFit="1" customWidth="1"/>
    <col min="13" max="16384" width="9.140625" style="7"/>
  </cols>
  <sheetData>
    <row r="1" spans="1:20">
      <c r="A1" s="129" t="s">
        <v>1</v>
      </c>
      <c r="B1" s="130"/>
      <c r="C1" s="130"/>
      <c r="D1" s="130"/>
      <c r="E1" s="131"/>
      <c r="F1" s="1" t="s">
        <v>2</v>
      </c>
      <c r="G1" s="20">
        <f ca="1">TODAY()</f>
        <v>43438</v>
      </c>
      <c r="H1" s="122"/>
    </row>
    <row r="2" spans="1:20">
      <c r="A2" s="123" t="s">
        <v>43</v>
      </c>
      <c r="B2" s="124"/>
      <c r="C2" s="124"/>
      <c r="D2" s="124"/>
      <c r="E2" s="125"/>
      <c r="F2" s="1" t="s">
        <v>10</v>
      </c>
      <c r="G2" s="2">
        <v>0</v>
      </c>
      <c r="H2" s="122"/>
    </row>
    <row r="3" spans="1:20">
      <c r="A3" s="126"/>
      <c r="B3" s="127"/>
      <c r="C3" s="127"/>
      <c r="D3" s="127"/>
      <c r="E3" s="128"/>
      <c r="F3" s="3" t="s">
        <v>3</v>
      </c>
      <c r="G3" s="4">
        <v>0</v>
      </c>
      <c r="H3" s="122"/>
    </row>
    <row r="4" spans="1:20">
      <c r="A4" s="129" t="s">
        <v>4</v>
      </c>
      <c r="B4" s="130"/>
      <c r="C4" s="131"/>
      <c r="D4" s="129" t="s">
        <v>5</v>
      </c>
      <c r="E4" s="132"/>
      <c r="F4" s="5" t="s">
        <v>6</v>
      </c>
      <c r="G4" s="21"/>
      <c r="H4" s="122"/>
    </row>
    <row r="5" spans="1:20">
      <c r="A5" s="133" t="s">
        <v>11</v>
      </c>
      <c r="B5" s="134"/>
      <c r="C5" s="132"/>
      <c r="D5" s="135"/>
      <c r="E5" s="136"/>
      <c r="F5" s="6"/>
      <c r="G5" s="22"/>
      <c r="H5" s="122"/>
    </row>
    <row r="7" spans="1:20" ht="15.75">
      <c r="A7" s="140" t="s">
        <v>9</v>
      </c>
      <c r="B7" s="140"/>
      <c r="C7" s="140"/>
      <c r="D7" s="140"/>
      <c r="E7" s="140"/>
      <c r="F7" s="140"/>
      <c r="G7" s="140"/>
      <c r="H7" s="140"/>
      <c r="T7" s="57"/>
    </row>
    <row r="8" spans="1:20" ht="15.75">
      <c r="A8" s="141" t="s">
        <v>13</v>
      </c>
      <c r="B8" s="141"/>
      <c r="C8" s="141"/>
      <c r="D8" s="141"/>
      <c r="E8" s="141"/>
      <c r="F8" s="141"/>
      <c r="G8" s="141"/>
      <c r="H8" s="141"/>
    </row>
    <row r="10" spans="1:20">
      <c r="A10" s="15" t="s">
        <v>7</v>
      </c>
      <c r="B10" s="14" t="s">
        <v>41</v>
      </c>
      <c r="C10" s="13"/>
      <c r="D10" s="16"/>
      <c r="E10" s="16"/>
      <c r="F10" s="142" t="s">
        <v>21</v>
      </c>
      <c r="G10" s="142"/>
      <c r="H10" s="23">
        <v>12</v>
      </c>
    </row>
    <row r="11" spans="1:20">
      <c r="A11" s="50" t="s">
        <v>8</v>
      </c>
      <c r="B11" s="51" t="s">
        <v>42</v>
      </c>
      <c r="C11" s="52"/>
      <c r="D11" s="37"/>
      <c r="E11" s="37"/>
      <c r="F11" s="143" t="s">
        <v>20</v>
      </c>
      <c r="G11" s="143"/>
      <c r="H11" s="54">
        <v>26.53</v>
      </c>
    </row>
    <row r="12" spans="1:20">
      <c r="A12" s="55" t="s">
        <v>54</v>
      </c>
      <c r="B12" s="53" t="s">
        <v>58</v>
      </c>
      <c r="C12" s="19"/>
      <c r="D12" s="17"/>
      <c r="E12" s="18"/>
      <c r="F12" s="53"/>
      <c r="G12" s="53"/>
      <c r="H12" s="56"/>
    </row>
    <row r="13" spans="1:20">
      <c r="A13" s="12"/>
      <c r="B13" s="8"/>
      <c r="C13" s="8"/>
      <c r="D13" s="9"/>
      <c r="E13" s="10"/>
      <c r="F13" s="11"/>
      <c r="G13" s="11"/>
    </row>
    <row r="14" spans="1:20" ht="14.25" customHeight="1">
      <c r="A14" s="47" t="s">
        <v>12</v>
      </c>
      <c r="B14" s="144" t="s">
        <v>18</v>
      </c>
      <c r="C14" s="145"/>
      <c r="D14" s="145"/>
      <c r="E14" s="146"/>
      <c r="F14" s="33" t="s">
        <v>16</v>
      </c>
      <c r="G14" s="34" t="s">
        <v>14</v>
      </c>
      <c r="H14" s="35" t="s">
        <v>15</v>
      </c>
      <c r="J14" s="37"/>
      <c r="K14" s="37"/>
    </row>
    <row r="15" spans="1:20" ht="15" customHeight="1">
      <c r="A15" s="28" t="s">
        <v>25</v>
      </c>
      <c r="B15" s="137" t="s">
        <v>0</v>
      </c>
      <c r="C15" s="138"/>
      <c r="D15" s="138"/>
      <c r="E15" s="139"/>
      <c r="F15" s="49" t="s">
        <v>24</v>
      </c>
      <c r="G15" s="36">
        <f>ROUND([4]CANTEIRO!$G$25,2)</f>
        <v>232920.13</v>
      </c>
      <c r="H15" s="41">
        <f>G15</f>
        <v>232920.13</v>
      </c>
      <c r="J15" s="39"/>
      <c r="K15" s="40"/>
      <c r="L15" s="38"/>
    </row>
    <row r="16" spans="1:20" ht="15" customHeight="1">
      <c r="A16" s="62" t="s">
        <v>26</v>
      </c>
      <c r="B16" s="116" t="s">
        <v>59</v>
      </c>
      <c r="C16" s="117"/>
      <c r="D16" s="117"/>
      <c r="E16" s="118"/>
      <c r="F16" s="49" t="s">
        <v>24</v>
      </c>
      <c r="G16" s="36">
        <f>ROUND([4]CANTEIRO!$G$31,2)</f>
        <v>88045.92</v>
      </c>
      <c r="H16" s="41">
        <f t="shared" ref="H16:H18" si="0">G16</f>
        <v>88045.92</v>
      </c>
      <c r="J16" s="39"/>
      <c r="K16" s="40"/>
      <c r="L16" s="38"/>
    </row>
    <row r="17" spans="1:11" ht="15" customHeight="1">
      <c r="A17" s="26" t="s">
        <v>27</v>
      </c>
      <c r="B17" s="116" t="s">
        <v>17</v>
      </c>
      <c r="C17" s="117"/>
      <c r="D17" s="117"/>
      <c r="E17" s="118"/>
      <c r="F17" s="42" t="s">
        <v>24</v>
      </c>
      <c r="G17" s="36">
        <f>ROUND([4]CANTEIRO!$G$35,2)</f>
        <v>734290.59</v>
      </c>
      <c r="H17" s="41">
        <f t="shared" si="0"/>
        <v>734290.59</v>
      </c>
      <c r="J17" s="37"/>
      <c r="K17" s="24"/>
    </row>
    <row r="18" spans="1:11" ht="15" customHeight="1">
      <c r="A18" s="26" t="s">
        <v>28</v>
      </c>
      <c r="B18" s="116" t="s">
        <v>60</v>
      </c>
      <c r="C18" s="117"/>
      <c r="D18" s="117"/>
      <c r="E18" s="118"/>
      <c r="F18" s="42" t="s">
        <v>24</v>
      </c>
      <c r="G18" s="36">
        <f>ROUND([4]CANTEIRO!$G$50,2)</f>
        <v>74327.350000000006</v>
      </c>
      <c r="H18" s="41">
        <f t="shared" si="0"/>
        <v>74327.350000000006</v>
      </c>
      <c r="J18" s="37"/>
      <c r="K18" s="24"/>
    </row>
    <row r="19" spans="1:11" ht="15" customHeight="1">
      <c r="A19" s="26" t="s">
        <v>29</v>
      </c>
      <c r="B19" s="116" t="s">
        <v>44</v>
      </c>
      <c r="C19" s="117"/>
      <c r="D19" s="117"/>
      <c r="E19" s="118"/>
      <c r="F19" s="36">
        <f>ROUND('[5]ORÇ MATERIAIS'!$H$87,2)</f>
        <v>46199.9</v>
      </c>
      <c r="G19" s="36">
        <f>ROUND('[5]ORÇ SERVIÇOS'!$H$83,2)</f>
        <v>66360.45</v>
      </c>
      <c r="H19" s="41">
        <f>F19+G19</f>
        <v>112560.35</v>
      </c>
      <c r="J19" s="37"/>
      <c r="K19" s="24"/>
    </row>
    <row r="20" spans="1:11" ht="15" customHeight="1">
      <c r="A20" s="26" t="s">
        <v>30</v>
      </c>
      <c r="B20" s="119" t="s">
        <v>45</v>
      </c>
      <c r="C20" s="120"/>
      <c r="D20" s="120"/>
      <c r="E20" s="121"/>
      <c r="F20" s="36">
        <f>ROUND('[6]ORÇ MATERIAIS'!$H$45,2)</f>
        <v>17146.61</v>
      </c>
      <c r="G20" s="36">
        <f>ROUND('[6]ORÇ SERVIÇOS'!$H$97,2)</f>
        <v>12837.58</v>
      </c>
      <c r="H20" s="41">
        <f>F20+G20</f>
        <v>29984.190000000002</v>
      </c>
      <c r="I20" s="38"/>
    </row>
    <row r="21" spans="1:11" ht="15" customHeight="1">
      <c r="A21" s="26" t="s">
        <v>49</v>
      </c>
      <c r="B21" s="153" t="s">
        <v>19</v>
      </c>
      <c r="C21" s="154"/>
      <c r="D21" s="154"/>
      <c r="E21" s="155"/>
      <c r="F21" s="43">
        <f>ROUND('[7]ORÇ MATERIAIS'!$G$135,2)</f>
        <v>96881.58</v>
      </c>
      <c r="G21" s="43">
        <f>ROUND('[7]ORÇ SERVIÇOS'!$G$316,2)</f>
        <v>1064250.3999999999</v>
      </c>
      <c r="H21" s="41">
        <f t="shared" ref="H21:H27" si="1">F21+G21</f>
        <v>1161131.98</v>
      </c>
      <c r="I21" s="38"/>
    </row>
    <row r="22" spans="1:11" ht="15" customHeight="1">
      <c r="A22" s="26" t="s">
        <v>31</v>
      </c>
      <c r="B22" s="119" t="s">
        <v>48</v>
      </c>
      <c r="C22" s="120"/>
      <c r="D22" s="120"/>
      <c r="E22" s="121"/>
      <c r="F22" s="36">
        <f>ROUND('[8]ORÇ MATERIAIS'!$G$119,2)</f>
        <v>65506.37</v>
      </c>
      <c r="G22" s="36">
        <f>ROUND('[8]ORÇ SERVIÇOS'!$G$81,2)</f>
        <v>39924.17</v>
      </c>
      <c r="H22" s="41">
        <f t="shared" si="1"/>
        <v>105430.54000000001</v>
      </c>
      <c r="I22" s="38"/>
    </row>
    <row r="23" spans="1:11" ht="15" customHeight="1">
      <c r="A23" s="26" t="s">
        <v>52</v>
      </c>
      <c r="B23" s="119" t="s">
        <v>47</v>
      </c>
      <c r="C23" s="120"/>
      <c r="D23" s="120"/>
      <c r="E23" s="121"/>
      <c r="F23" s="36">
        <f>ROUND('[9]ORÇ MATERIAIS'!$G$175,2)</f>
        <v>108279.96</v>
      </c>
      <c r="G23" s="36">
        <f>ROUND('[9]ORÇ SERVIÇOS'!$G$202,2)</f>
        <v>132245.26</v>
      </c>
      <c r="H23" s="41">
        <f t="shared" si="1"/>
        <v>240525.22000000003</v>
      </c>
      <c r="I23" s="38"/>
    </row>
    <row r="24" spans="1:11" ht="15" customHeight="1">
      <c r="A24" s="26" t="s">
        <v>53</v>
      </c>
      <c r="B24" s="119" t="s">
        <v>46</v>
      </c>
      <c r="C24" s="120"/>
      <c r="D24" s="120"/>
      <c r="E24" s="121"/>
      <c r="F24" s="36">
        <f>ROUND('[10]ORÇ MATERIAIS'!$H$60,2)</f>
        <v>529057.24</v>
      </c>
      <c r="G24" s="36">
        <f>ROUND('[10]ORÇ SERVIÇOS'!$H$114,2)</f>
        <v>316151.09999999998</v>
      </c>
      <c r="H24" s="41">
        <f t="shared" si="1"/>
        <v>845208.34</v>
      </c>
    </row>
    <row r="25" spans="1:11" ht="15" customHeight="1">
      <c r="A25" s="26" t="s">
        <v>32</v>
      </c>
      <c r="B25" s="156" t="s">
        <v>62</v>
      </c>
      <c r="C25" s="157"/>
      <c r="D25" s="157"/>
      <c r="E25" s="158"/>
      <c r="F25" s="43">
        <f>ROUND('[11]ORÇ MATERIAIS'!$H$96,2)</f>
        <v>88380.92</v>
      </c>
      <c r="G25" s="43">
        <f>ROUND('[11]ORÇ SERVIÇOS'!$H$156,2)</f>
        <v>57559.08</v>
      </c>
      <c r="H25" s="41">
        <f t="shared" si="1"/>
        <v>145940</v>
      </c>
    </row>
    <row r="26" spans="1:11" ht="15" customHeight="1">
      <c r="A26" s="26" t="s">
        <v>34</v>
      </c>
      <c r="B26" s="119" t="s">
        <v>50</v>
      </c>
      <c r="C26" s="120"/>
      <c r="D26" s="120"/>
      <c r="E26" s="121"/>
      <c r="F26" s="36">
        <f>ROUND('[12]ORÇ MATERIAIS'!$G$104,2)</f>
        <v>95318.080000000002</v>
      </c>
      <c r="G26" s="48">
        <f>ROUND('[12]ORÇ SERVIÇOS'!$G$139,2)</f>
        <v>171143.04000000001</v>
      </c>
      <c r="H26" s="41">
        <f t="shared" si="1"/>
        <v>266461.12</v>
      </c>
    </row>
    <row r="27" spans="1:11" ht="15" customHeight="1">
      <c r="A27" s="26" t="s">
        <v>35</v>
      </c>
      <c r="B27" s="119" t="s">
        <v>51</v>
      </c>
      <c r="C27" s="120"/>
      <c r="D27" s="120"/>
      <c r="E27" s="121"/>
      <c r="F27" s="43">
        <f>ROUND('[13]ORÇ MATERIAIS'!$G$107,2)</f>
        <v>855054.37</v>
      </c>
      <c r="G27" s="43">
        <f>ROUND('[13]ORÇ SERVIÇOS'!$G$91,2)</f>
        <v>1611199.41</v>
      </c>
      <c r="H27" s="41">
        <f t="shared" si="1"/>
        <v>2466253.7799999998</v>
      </c>
    </row>
    <row r="28" spans="1:11" s="25" customFormat="1" ht="21" customHeight="1">
      <c r="A28" s="26" t="s">
        <v>61</v>
      </c>
      <c r="B28" s="153" t="s">
        <v>36</v>
      </c>
      <c r="C28" s="154"/>
      <c r="D28" s="154"/>
      <c r="E28" s="155"/>
      <c r="F28" s="43">
        <v>0</v>
      </c>
      <c r="G28" s="43">
        <f>18825.87*(1+H11/100)</f>
        <v>23820.373310999999</v>
      </c>
      <c r="H28" s="41">
        <f>F28+G28</f>
        <v>23820.373310999999</v>
      </c>
    </row>
    <row r="29" spans="1:11" ht="15" customHeight="1">
      <c r="A29" s="26" t="s">
        <v>37</v>
      </c>
      <c r="B29" s="156" t="s">
        <v>40</v>
      </c>
      <c r="C29" s="157"/>
      <c r="D29" s="157"/>
      <c r="E29" s="158"/>
      <c r="F29" s="43">
        <f>ROUND('[14]ORÇ MATERIAIS '!$H$154,2)</f>
        <v>135879.42000000001</v>
      </c>
      <c r="G29" s="43">
        <f>ROUND('[14]ORÇ SERVIÇOS'!$G$23,2)</f>
        <v>28410.9</v>
      </c>
      <c r="H29" s="41">
        <f>G29+F29</f>
        <v>164290.32</v>
      </c>
    </row>
    <row r="30" spans="1:11" hidden="1">
      <c r="A30" s="31" t="s">
        <v>37</v>
      </c>
      <c r="B30" s="148" t="s">
        <v>22</v>
      </c>
      <c r="C30" s="149"/>
      <c r="D30" s="149"/>
      <c r="E30" s="150"/>
      <c r="F30" s="27"/>
      <c r="G30" s="27"/>
      <c r="H30" s="29">
        <f>F30+G30</f>
        <v>0</v>
      </c>
    </row>
    <row r="31" spans="1:11" hidden="1">
      <c r="A31" s="31" t="s">
        <v>37</v>
      </c>
      <c r="B31" s="148" t="s">
        <v>23</v>
      </c>
      <c r="C31" s="149"/>
      <c r="D31" s="149"/>
      <c r="E31" s="150"/>
      <c r="F31" s="44">
        <v>0</v>
      </c>
      <c r="G31" s="44">
        <v>0</v>
      </c>
      <c r="H31" s="29">
        <f>F31+G31</f>
        <v>0</v>
      </c>
    </row>
    <row r="32" spans="1:11" hidden="1">
      <c r="A32" s="31" t="s">
        <v>38</v>
      </c>
      <c r="B32" s="148" t="s">
        <v>39</v>
      </c>
      <c r="C32" s="149"/>
      <c r="D32" s="149"/>
      <c r="E32" s="150"/>
      <c r="F32" s="46" t="s">
        <v>24</v>
      </c>
      <c r="G32" s="46" t="s">
        <v>24</v>
      </c>
      <c r="H32" s="30"/>
    </row>
    <row r="33" spans="1:11">
      <c r="A33" s="151" t="s">
        <v>33</v>
      </c>
      <c r="B33" s="151"/>
      <c r="C33" s="151"/>
      <c r="D33" s="151"/>
      <c r="E33" s="151"/>
      <c r="F33" s="151"/>
      <c r="G33" s="152"/>
      <c r="H33" s="32">
        <f>SUM(H15:H29)</f>
        <v>6691190.203311</v>
      </c>
      <c r="I33" s="38"/>
      <c r="J33" s="45"/>
    </row>
    <row r="34" spans="1:11">
      <c r="F34" s="101">
        <f>SUM(F15:F29)</f>
        <v>2037704.4499999997</v>
      </c>
      <c r="G34" s="101">
        <f>SUM(G15:G29)</f>
        <v>4653485.7533109998</v>
      </c>
      <c r="H34" s="101">
        <f>G34+F34</f>
        <v>6691190.203311</v>
      </c>
      <c r="I34" s="100"/>
    </row>
    <row r="35" spans="1:11">
      <c r="A35" s="7" t="s">
        <v>55</v>
      </c>
      <c r="B35" s="7" t="s">
        <v>57</v>
      </c>
      <c r="I35" s="63"/>
    </row>
    <row r="36" spans="1:11" ht="26.25" customHeight="1">
      <c r="A36" s="58" t="s">
        <v>56</v>
      </c>
      <c r="B36" s="147" t="s">
        <v>65</v>
      </c>
      <c r="C36" s="147"/>
      <c r="D36" s="147"/>
      <c r="E36" s="147"/>
      <c r="F36" s="147"/>
      <c r="G36" s="147"/>
      <c r="H36" s="147"/>
      <c r="I36" s="63"/>
      <c r="J36" s="38"/>
      <c r="K36" s="38"/>
    </row>
    <row r="37" spans="1:11">
      <c r="A37" s="7" t="s">
        <v>63</v>
      </c>
      <c r="B37" s="7" t="s">
        <v>64</v>
      </c>
    </row>
    <row r="38" spans="1:11">
      <c r="H38" s="59"/>
      <c r="I38" s="37"/>
    </row>
    <row r="39" spans="1:11">
      <c r="H39" s="37"/>
      <c r="I39" s="37"/>
    </row>
    <row r="40" spans="1:11" ht="15.75">
      <c r="H40" s="60"/>
      <c r="I40" s="37"/>
    </row>
    <row r="41" spans="1:11">
      <c r="H41" s="37"/>
      <c r="I41" s="37"/>
    </row>
    <row r="42" spans="1:11">
      <c r="H42" s="61"/>
      <c r="I42" s="37"/>
    </row>
    <row r="43" spans="1:11">
      <c r="H43" s="59"/>
      <c r="I43" s="37"/>
    </row>
    <row r="44" spans="1:11">
      <c r="H44" s="37"/>
      <c r="I44" s="37"/>
    </row>
  </sheetData>
  <mergeCells count="32">
    <mergeCell ref="F11:G11"/>
    <mergeCell ref="B14:E14"/>
    <mergeCell ref="B36:H36"/>
    <mergeCell ref="B30:E30"/>
    <mergeCell ref="B31:E31"/>
    <mergeCell ref="B32:E32"/>
    <mergeCell ref="A33:G33"/>
    <mergeCell ref="B28:E28"/>
    <mergeCell ref="B29:E29"/>
    <mergeCell ref="B25:E25"/>
    <mergeCell ref="B21:E21"/>
    <mergeCell ref="B26:E26"/>
    <mergeCell ref="B27:E27"/>
    <mergeCell ref="B24:E24"/>
    <mergeCell ref="B23:E23"/>
    <mergeCell ref="B22:E22"/>
    <mergeCell ref="B16:E16"/>
    <mergeCell ref="B18:E18"/>
    <mergeCell ref="B20:E20"/>
    <mergeCell ref="H1:H5"/>
    <mergeCell ref="A2:E3"/>
    <mergeCell ref="A4:C4"/>
    <mergeCell ref="D4:E4"/>
    <mergeCell ref="A5:C5"/>
    <mergeCell ref="D5:E5"/>
    <mergeCell ref="B17:E17"/>
    <mergeCell ref="B19:E19"/>
    <mergeCell ref="B15:E15"/>
    <mergeCell ref="A1:E1"/>
    <mergeCell ref="A7:H7"/>
    <mergeCell ref="A8:H8"/>
    <mergeCell ref="F10:G10"/>
  </mergeCells>
  <printOptions horizontalCentered="1" verticalCentered="1"/>
  <pageMargins left="0.59055118110236227" right="0.39370078740157483" top="0.59055118110236227" bottom="0.39370078740157483" header="0.31496062992125984" footer="0.31496062992125984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6"/>
  <sheetViews>
    <sheetView topLeftCell="F4" zoomScaleNormal="100" zoomScaleSheetLayoutView="93" workbookViewId="0">
      <selection activeCell="J24" sqref="J24"/>
    </sheetView>
  </sheetViews>
  <sheetFormatPr defaultRowHeight="12.75"/>
  <cols>
    <col min="2" max="2" width="63.140625" customWidth="1"/>
    <col min="3" max="3" width="11.7109375" bestFit="1" customWidth="1"/>
    <col min="4" max="4" width="9.140625" customWidth="1"/>
    <col min="5" max="5" width="11.7109375" customWidth="1"/>
    <col min="6" max="6" width="10.42578125" customWidth="1"/>
    <col min="7" max="7" width="10.7109375" customWidth="1"/>
    <col min="8" max="8" width="11.140625" customWidth="1"/>
    <col min="9" max="10" width="11.28515625" bestFit="1" customWidth="1"/>
    <col min="11" max="11" width="11" bestFit="1" customWidth="1"/>
    <col min="12" max="12" width="11.7109375" bestFit="1" customWidth="1"/>
    <col min="13" max="13" width="11.7109375" customWidth="1"/>
    <col min="14" max="15" width="11.5703125" customWidth="1"/>
    <col min="16" max="16" width="12.85546875" customWidth="1"/>
    <col min="17" max="17" width="12.140625" bestFit="1" customWidth="1"/>
    <col min="18" max="19" width="11.28515625" bestFit="1" customWidth="1"/>
    <col min="20" max="22" width="11.7109375" bestFit="1" customWidth="1"/>
  </cols>
  <sheetData>
    <row r="1" spans="1:22">
      <c r="A1" s="65"/>
      <c r="B1" s="65"/>
      <c r="C1" s="66"/>
      <c r="D1" s="65"/>
      <c r="E1" s="67" t="s">
        <v>66</v>
      </c>
      <c r="F1" s="65"/>
      <c r="G1" s="65"/>
      <c r="H1" s="64"/>
      <c r="I1" s="64"/>
      <c r="J1" s="64"/>
      <c r="K1" s="64"/>
      <c r="L1" s="64"/>
      <c r="M1" s="64"/>
      <c r="N1" s="64"/>
      <c r="O1" s="64"/>
      <c r="P1" s="64"/>
    </row>
    <row r="2" spans="1:22">
      <c r="A2" s="65"/>
      <c r="B2" s="65"/>
      <c r="C2" s="66"/>
      <c r="D2" s="68" t="s">
        <v>67</v>
      </c>
      <c r="E2" s="66"/>
      <c r="F2" s="65"/>
      <c r="G2" s="65"/>
      <c r="H2" s="64"/>
      <c r="I2" s="64"/>
      <c r="J2" s="64"/>
      <c r="K2" s="64"/>
      <c r="L2" s="64"/>
      <c r="M2" s="64"/>
      <c r="N2" s="64"/>
      <c r="O2" s="64"/>
      <c r="P2" s="64"/>
    </row>
    <row r="3" spans="1:22">
      <c r="A3" s="166" t="s">
        <v>68</v>
      </c>
      <c r="B3" s="167"/>
      <c r="C3" s="167"/>
      <c r="D3" s="167"/>
      <c r="E3" s="167"/>
      <c r="F3" s="69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22">
      <c r="A4" s="168"/>
      <c r="B4" s="168"/>
      <c r="C4" s="168"/>
      <c r="D4" s="168"/>
      <c r="E4" s="168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22">
      <c r="A5" s="169" t="s">
        <v>88</v>
      </c>
      <c r="B5" s="168"/>
      <c r="C5" s="168"/>
      <c r="D5" s="168"/>
      <c r="E5" s="168"/>
      <c r="F5" s="70"/>
      <c r="G5" s="70"/>
      <c r="H5" s="64"/>
      <c r="I5" s="64"/>
      <c r="J5" s="64"/>
      <c r="K5" s="64"/>
      <c r="L5" s="64"/>
      <c r="M5" s="64"/>
      <c r="N5" s="64"/>
      <c r="O5" s="64"/>
      <c r="P5" s="64"/>
    </row>
    <row r="6" spans="1:22">
      <c r="A6" s="71"/>
      <c r="B6" s="72"/>
      <c r="C6" s="72"/>
      <c r="D6" s="72"/>
      <c r="E6" s="72"/>
      <c r="F6" s="69"/>
      <c r="G6" s="64"/>
      <c r="H6" s="64"/>
      <c r="I6" s="64"/>
      <c r="J6" s="64"/>
      <c r="K6" s="64"/>
      <c r="L6" s="64"/>
      <c r="M6" s="64"/>
      <c r="N6" s="64"/>
      <c r="O6" s="64"/>
      <c r="P6" s="64"/>
    </row>
    <row r="7" spans="1:22">
      <c r="A7" s="170" t="s">
        <v>89</v>
      </c>
      <c r="B7" s="171"/>
      <c r="C7" s="171"/>
      <c r="D7" s="171"/>
      <c r="E7" s="171"/>
      <c r="F7" s="69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1:22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22">
      <c r="A9" s="172" t="s">
        <v>69</v>
      </c>
      <c r="B9" s="172"/>
      <c r="C9" s="172"/>
      <c r="D9" s="172"/>
      <c r="E9" s="172"/>
      <c r="F9" s="172"/>
      <c r="G9" s="172"/>
      <c r="H9" s="64"/>
      <c r="I9" s="64"/>
      <c r="J9" s="64"/>
      <c r="K9" s="64"/>
      <c r="L9" s="64"/>
      <c r="M9" s="64"/>
      <c r="N9" s="64"/>
      <c r="O9" s="64"/>
      <c r="P9" s="64"/>
    </row>
    <row r="10" spans="1:22">
      <c r="A10" s="73" t="s">
        <v>70</v>
      </c>
      <c r="B10" s="73" t="s">
        <v>71</v>
      </c>
      <c r="C10" s="73" t="s">
        <v>72</v>
      </c>
      <c r="D10" s="73" t="s">
        <v>73</v>
      </c>
      <c r="E10" s="73" t="s">
        <v>74</v>
      </c>
      <c r="F10" s="73" t="s">
        <v>75</v>
      </c>
      <c r="G10" s="73" t="s">
        <v>76</v>
      </c>
      <c r="H10" s="74" t="s">
        <v>77</v>
      </c>
      <c r="I10" s="74" t="s">
        <v>78</v>
      </c>
      <c r="J10" s="74" t="s">
        <v>79</v>
      </c>
      <c r="K10" s="74" t="s">
        <v>80</v>
      </c>
      <c r="L10" s="74" t="s">
        <v>81</v>
      </c>
      <c r="M10" s="74" t="s">
        <v>82</v>
      </c>
      <c r="N10" s="74" t="s">
        <v>83</v>
      </c>
      <c r="O10" s="74" t="s">
        <v>84</v>
      </c>
      <c r="P10" s="74" t="s">
        <v>85</v>
      </c>
      <c r="Q10" s="74" t="s">
        <v>90</v>
      </c>
      <c r="R10" s="102" t="s">
        <v>91</v>
      </c>
      <c r="S10" s="102" t="s">
        <v>92</v>
      </c>
      <c r="T10" s="102" t="s">
        <v>93</v>
      </c>
      <c r="U10" s="102" t="s">
        <v>94</v>
      </c>
      <c r="V10" s="102" t="s">
        <v>95</v>
      </c>
    </row>
    <row r="11" spans="1:22">
      <c r="A11" s="165" t="s">
        <v>25</v>
      </c>
      <c r="B11" s="161" t="str">
        <f>'01. PL RESUMO'!B15:E15</f>
        <v>CANTEIRO DE OBRAS</v>
      </c>
      <c r="C11" s="163">
        <f>'01. PL RESUMO'!H15</f>
        <v>232920.13</v>
      </c>
      <c r="D11" s="159">
        <f>(C11/$C$42)*100</f>
        <v>3.4809969963900325</v>
      </c>
      <c r="E11" s="75"/>
      <c r="F11" s="75"/>
      <c r="G11" s="75"/>
      <c r="H11" s="76"/>
      <c r="I11" s="76"/>
      <c r="J11" s="77"/>
      <c r="K11" s="75"/>
      <c r="L11" s="75"/>
      <c r="M11" s="75"/>
      <c r="N11" s="78"/>
      <c r="O11" s="78"/>
      <c r="P11" s="79"/>
      <c r="Q11" s="79"/>
      <c r="R11" s="103"/>
      <c r="S11" s="103"/>
      <c r="T11" s="103"/>
      <c r="U11" s="103"/>
      <c r="V11" s="103"/>
    </row>
    <row r="12" spans="1:22">
      <c r="A12" s="165"/>
      <c r="B12" s="162"/>
      <c r="C12" s="164"/>
      <c r="D12" s="160"/>
      <c r="E12" s="105">
        <f>$C11/18</f>
        <v>12940.007222222222</v>
      </c>
      <c r="F12" s="105">
        <f>$C11/18</f>
        <v>12940.007222222222</v>
      </c>
      <c r="G12" s="105">
        <f t="shared" ref="G12:V12" si="0">$C11/18</f>
        <v>12940.007222222222</v>
      </c>
      <c r="H12" s="105">
        <f t="shared" si="0"/>
        <v>12940.007222222222</v>
      </c>
      <c r="I12" s="105">
        <f t="shared" si="0"/>
        <v>12940.007222222222</v>
      </c>
      <c r="J12" s="105">
        <f t="shared" si="0"/>
        <v>12940.007222222222</v>
      </c>
      <c r="K12" s="105">
        <f t="shared" si="0"/>
        <v>12940.007222222222</v>
      </c>
      <c r="L12" s="105">
        <f t="shared" si="0"/>
        <v>12940.007222222222</v>
      </c>
      <c r="M12" s="105">
        <f t="shared" si="0"/>
        <v>12940.007222222222</v>
      </c>
      <c r="N12" s="105">
        <f t="shared" si="0"/>
        <v>12940.007222222222</v>
      </c>
      <c r="O12" s="105">
        <f t="shared" si="0"/>
        <v>12940.007222222222</v>
      </c>
      <c r="P12" s="105">
        <f t="shared" si="0"/>
        <v>12940.007222222222</v>
      </c>
      <c r="Q12" s="105">
        <f t="shared" si="0"/>
        <v>12940.007222222222</v>
      </c>
      <c r="R12" s="105">
        <f t="shared" si="0"/>
        <v>12940.007222222222</v>
      </c>
      <c r="S12" s="105">
        <f t="shared" si="0"/>
        <v>12940.007222222222</v>
      </c>
      <c r="T12" s="105">
        <f t="shared" si="0"/>
        <v>12940.007222222222</v>
      </c>
      <c r="U12" s="105">
        <f t="shared" si="0"/>
        <v>12940.007222222222</v>
      </c>
      <c r="V12" s="105">
        <f t="shared" si="0"/>
        <v>12940.007222222222</v>
      </c>
    </row>
    <row r="13" spans="1:22">
      <c r="A13" s="165" t="s">
        <v>26</v>
      </c>
      <c r="B13" s="161" t="str">
        <f>'01. PL RESUMO'!B16:E16</f>
        <v>MOBILIZAÇÃO E DESMOBILIZAÇÃO</v>
      </c>
      <c r="C13" s="163">
        <f>'01. PL RESUMO'!H16</f>
        <v>88045.92</v>
      </c>
      <c r="D13" s="159">
        <f>(C13/$C$42)*100</f>
        <v>1.315848411489368</v>
      </c>
      <c r="E13" s="106"/>
      <c r="F13" s="106"/>
      <c r="G13" s="106"/>
      <c r="H13" s="107"/>
      <c r="I13" s="107"/>
      <c r="J13" s="107"/>
      <c r="K13" s="106"/>
      <c r="L13" s="106"/>
      <c r="M13" s="106"/>
      <c r="N13" s="107"/>
      <c r="O13" s="107"/>
      <c r="P13" s="108"/>
      <c r="Q13" s="108"/>
      <c r="R13" s="109"/>
      <c r="S13" s="109"/>
      <c r="T13" s="109"/>
      <c r="U13" s="109"/>
      <c r="V13" s="109"/>
    </row>
    <row r="14" spans="1:22">
      <c r="A14" s="165"/>
      <c r="B14" s="162"/>
      <c r="C14" s="164"/>
      <c r="D14" s="160"/>
      <c r="E14" s="110">
        <f>$C13/4</f>
        <v>22011.48</v>
      </c>
      <c r="F14" s="110">
        <f>E14</f>
        <v>22011.48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09"/>
      <c r="S14" s="109"/>
      <c r="T14" s="109"/>
      <c r="U14" s="109"/>
      <c r="V14" s="110">
        <f>$C13/2</f>
        <v>44022.96</v>
      </c>
    </row>
    <row r="15" spans="1:22">
      <c r="A15" s="165" t="s">
        <v>27</v>
      </c>
      <c r="B15" s="161" t="str">
        <f>'01. PL RESUMO'!B17:E17</f>
        <v>ADMINISTRAÇÃO LOCAL</v>
      </c>
      <c r="C15" s="163">
        <f>'01. PL RESUMO'!H17</f>
        <v>734290.59</v>
      </c>
      <c r="D15" s="159">
        <f>(C15/$C$42)*100</f>
        <v>10.973990690574768</v>
      </c>
      <c r="E15" s="106"/>
      <c r="F15" s="106"/>
      <c r="G15" s="106"/>
      <c r="H15" s="107"/>
      <c r="I15" s="108"/>
      <c r="J15" s="107"/>
      <c r="K15" s="106"/>
      <c r="L15" s="106"/>
      <c r="M15" s="106"/>
      <c r="N15" s="107"/>
      <c r="O15" s="108"/>
      <c r="P15" s="108"/>
      <c r="Q15" s="108"/>
      <c r="R15" s="109"/>
      <c r="S15" s="109"/>
      <c r="T15" s="109"/>
      <c r="U15" s="109"/>
      <c r="V15" s="109"/>
    </row>
    <row r="16" spans="1:22">
      <c r="A16" s="165"/>
      <c r="B16" s="162"/>
      <c r="C16" s="164"/>
      <c r="D16" s="160"/>
      <c r="E16" s="110">
        <f>$C15/18</f>
        <v>40793.921666666662</v>
      </c>
      <c r="F16" s="110">
        <f t="shared" ref="F16:V16" si="1">$C15/18</f>
        <v>40793.921666666662</v>
      </c>
      <c r="G16" s="110">
        <f t="shared" si="1"/>
        <v>40793.921666666662</v>
      </c>
      <c r="H16" s="110">
        <f t="shared" si="1"/>
        <v>40793.921666666662</v>
      </c>
      <c r="I16" s="110">
        <f t="shared" si="1"/>
        <v>40793.921666666662</v>
      </c>
      <c r="J16" s="110">
        <f t="shared" si="1"/>
        <v>40793.921666666662</v>
      </c>
      <c r="K16" s="110">
        <f t="shared" si="1"/>
        <v>40793.921666666662</v>
      </c>
      <c r="L16" s="110">
        <f t="shared" si="1"/>
        <v>40793.921666666662</v>
      </c>
      <c r="M16" s="110">
        <f t="shared" si="1"/>
        <v>40793.921666666662</v>
      </c>
      <c r="N16" s="110">
        <f t="shared" si="1"/>
        <v>40793.921666666662</v>
      </c>
      <c r="O16" s="110">
        <f t="shared" si="1"/>
        <v>40793.921666666662</v>
      </c>
      <c r="P16" s="110">
        <f t="shared" si="1"/>
        <v>40793.921666666662</v>
      </c>
      <c r="Q16" s="110">
        <f t="shared" si="1"/>
        <v>40793.921666666662</v>
      </c>
      <c r="R16" s="110">
        <f t="shared" si="1"/>
        <v>40793.921666666662</v>
      </c>
      <c r="S16" s="110">
        <f t="shared" si="1"/>
        <v>40793.921666666662</v>
      </c>
      <c r="T16" s="110">
        <f t="shared" si="1"/>
        <v>40793.921666666662</v>
      </c>
      <c r="U16" s="110">
        <f t="shared" si="1"/>
        <v>40793.921666666662</v>
      </c>
      <c r="V16" s="110">
        <f t="shared" si="1"/>
        <v>40793.921666666662</v>
      </c>
    </row>
    <row r="17" spans="1:22">
      <c r="A17" s="165" t="s">
        <v>28</v>
      </c>
      <c r="B17" s="161" t="str">
        <f>'01. PL RESUMO'!B18:E18</f>
        <v>SERVIÇOS COMPLEMENTARES</v>
      </c>
      <c r="C17" s="163">
        <f>'01. PL RESUMO'!H18</f>
        <v>74327.350000000006</v>
      </c>
      <c r="D17" s="159">
        <f>(C17/$C$42)*100</f>
        <v>1.1108240498561917</v>
      </c>
      <c r="E17" s="106"/>
      <c r="F17" s="106"/>
      <c r="G17" s="106"/>
      <c r="H17" s="108"/>
      <c r="I17" s="108"/>
      <c r="J17" s="107"/>
      <c r="K17" s="106"/>
      <c r="L17" s="106"/>
      <c r="M17" s="106"/>
      <c r="N17" s="108"/>
      <c r="O17" s="108"/>
      <c r="P17" s="108"/>
      <c r="Q17" s="108"/>
      <c r="R17" s="109"/>
      <c r="S17" s="109"/>
      <c r="T17" s="109"/>
      <c r="U17" s="109"/>
      <c r="V17" s="109"/>
    </row>
    <row r="18" spans="1:22">
      <c r="A18" s="165"/>
      <c r="B18" s="162"/>
      <c r="C18" s="164"/>
      <c r="D18" s="160"/>
      <c r="E18" s="111">
        <f>[4]CANTEIRO!$G$37/3</f>
        <v>11672.016666666668</v>
      </c>
      <c r="F18" s="111">
        <f>[4]CANTEIRO!$G$37/3</f>
        <v>11672.016666666668</v>
      </c>
      <c r="G18" s="111">
        <f>[4]CANTEIRO!$G$37/3</f>
        <v>11672.016666666668</v>
      </c>
      <c r="H18" s="110">
        <f>(C17-[4]CANTEIRO!$G$37)/15</f>
        <v>2620.7533333333336</v>
      </c>
      <c r="I18" s="110">
        <f>H18</f>
        <v>2620.7533333333336</v>
      </c>
      <c r="J18" s="110">
        <f t="shared" ref="J18:V18" si="2">I18</f>
        <v>2620.7533333333336</v>
      </c>
      <c r="K18" s="110">
        <f t="shared" si="2"/>
        <v>2620.7533333333336</v>
      </c>
      <c r="L18" s="110">
        <f t="shared" si="2"/>
        <v>2620.7533333333336</v>
      </c>
      <c r="M18" s="110">
        <f t="shared" si="2"/>
        <v>2620.7533333333336</v>
      </c>
      <c r="N18" s="110">
        <f t="shared" si="2"/>
        <v>2620.7533333333336</v>
      </c>
      <c r="O18" s="110">
        <f t="shared" si="2"/>
        <v>2620.7533333333336</v>
      </c>
      <c r="P18" s="110">
        <f t="shared" si="2"/>
        <v>2620.7533333333336</v>
      </c>
      <c r="Q18" s="110">
        <f t="shared" si="2"/>
        <v>2620.7533333333336</v>
      </c>
      <c r="R18" s="110">
        <f t="shared" si="2"/>
        <v>2620.7533333333336</v>
      </c>
      <c r="S18" s="110">
        <f t="shared" si="2"/>
        <v>2620.7533333333336</v>
      </c>
      <c r="T18" s="110">
        <f t="shared" si="2"/>
        <v>2620.7533333333336</v>
      </c>
      <c r="U18" s="110">
        <f t="shared" si="2"/>
        <v>2620.7533333333336</v>
      </c>
      <c r="V18" s="110">
        <f t="shared" si="2"/>
        <v>2620.7533333333336</v>
      </c>
    </row>
    <row r="19" spans="1:22">
      <c r="A19" s="80"/>
      <c r="B19" s="161" t="str">
        <f>'01. PL RESUMO'!B19:E19</f>
        <v>CAPTAÇÃO FLUTUANTE</v>
      </c>
      <c r="C19" s="163">
        <f>'01. PL RESUMO'!H19</f>
        <v>112560.35</v>
      </c>
      <c r="D19" s="159">
        <f>(C19/$C$42)*100</f>
        <v>1.6822171628644154</v>
      </c>
      <c r="E19" s="106"/>
      <c r="F19" s="110"/>
      <c r="G19" s="110"/>
      <c r="H19" s="107"/>
      <c r="I19" s="107"/>
      <c r="J19" s="107"/>
      <c r="K19" s="106"/>
      <c r="L19" s="110"/>
      <c r="M19" s="110"/>
      <c r="N19" s="107"/>
      <c r="O19" s="107"/>
      <c r="P19" s="108"/>
      <c r="Q19" s="108"/>
      <c r="R19" s="109"/>
      <c r="S19" s="109"/>
      <c r="T19" s="109"/>
      <c r="U19" s="109"/>
      <c r="V19" s="109"/>
    </row>
    <row r="20" spans="1:22">
      <c r="A20" s="81" t="s">
        <v>29</v>
      </c>
      <c r="B20" s="162"/>
      <c r="C20" s="164"/>
      <c r="D20" s="160"/>
      <c r="E20" s="110"/>
      <c r="F20" s="110"/>
      <c r="G20" s="110"/>
      <c r="H20" s="108">
        <f>$C19/2</f>
        <v>56280.175000000003</v>
      </c>
      <c r="I20" s="108">
        <f>$C19/2</f>
        <v>56280.175000000003</v>
      </c>
      <c r="J20" s="104"/>
      <c r="K20" s="104"/>
      <c r="L20" s="104"/>
      <c r="M20" s="104"/>
      <c r="N20" s="104"/>
      <c r="O20" s="104"/>
      <c r="P20" s="104"/>
      <c r="Q20" s="104"/>
      <c r="R20" s="109"/>
      <c r="S20" s="109"/>
      <c r="T20" s="109"/>
      <c r="U20" s="109"/>
      <c r="V20" s="109"/>
    </row>
    <row r="21" spans="1:22">
      <c r="A21" s="80"/>
      <c r="B21" s="161" t="str">
        <f>'01. PL RESUMO'!B20:E20</f>
        <v>ADUTORA DE ÁGUA BRUTA - CAPTAÇÃO FLUTUANTE - ETA</v>
      </c>
      <c r="C21" s="163">
        <f>'01. PL RESUMO'!H20</f>
        <v>29984.190000000002</v>
      </c>
      <c r="D21" s="159">
        <f>(C21/$C$42)*100</f>
        <v>0.44811444733947231</v>
      </c>
      <c r="E21" s="106"/>
      <c r="F21" s="110"/>
      <c r="G21" s="110"/>
      <c r="H21" s="107"/>
      <c r="I21" s="107"/>
      <c r="J21" s="107"/>
      <c r="K21" s="106"/>
      <c r="L21" s="110"/>
      <c r="M21" s="110"/>
      <c r="N21" s="107"/>
      <c r="O21" s="107"/>
      <c r="P21" s="108"/>
      <c r="Q21" s="108"/>
      <c r="R21" s="109"/>
      <c r="S21" s="109"/>
      <c r="T21" s="109"/>
      <c r="U21" s="109"/>
      <c r="V21" s="109"/>
    </row>
    <row r="22" spans="1:22">
      <c r="A22" s="82" t="s">
        <v>30</v>
      </c>
      <c r="B22" s="162"/>
      <c r="C22" s="164"/>
      <c r="D22" s="160"/>
      <c r="E22" s="110"/>
      <c r="F22" s="110"/>
      <c r="G22" s="110"/>
      <c r="H22" s="104"/>
      <c r="I22" s="107">
        <f>C21</f>
        <v>29984.190000000002</v>
      </c>
      <c r="J22" s="104"/>
      <c r="K22" s="104"/>
      <c r="L22" s="104"/>
      <c r="M22" s="104"/>
      <c r="N22" s="104"/>
      <c r="O22" s="104"/>
      <c r="P22" s="104"/>
      <c r="Q22" s="104"/>
      <c r="R22" s="109"/>
      <c r="S22" s="109"/>
      <c r="T22" s="109"/>
      <c r="U22" s="109"/>
      <c r="V22" s="109"/>
    </row>
    <row r="23" spans="1:22">
      <c r="A23" s="80"/>
      <c r="B23" s="161" t="str">
        <f>'01. PL RESUMO'!B21:E21</f>
        <v>ESTAÇÃO DE TRATAMENTO DE ÁGUA</v>
      </c>
      <c r="C23" s="163">
        <f>'01. PL RESUMO'!H21</f>
        <v>1161131.98</v>
      </c>
      <c r="D23" s="159">
        <f>(C23/$C$42)*100</f>
        <v>17.353145624607073</v>
      </c>
      <c r="E23" s="106"/>
      <c r="F23" s="110"/>
      <c r="G23" s="110"/>
      <c r="H23" s="107"/>
      <c r="I23" s="107"/>
      <c r="J23" s="107"/>
      <c r="K23" s="106"/>
      <c r="L23" s="110"/>
      <c r="M23" s="110"/>
      <c r="N23" s="107"/>
      <c r="O23" s="107"/>
      <c r="P23" s="108"/>
      <c r="Q23" s="108"/>
      <c r="R23" s="109"/>
      <c r="S23" s="109"/>
      <c r="T23" s="109"/>
      <c r="U23" s="109"/>
      <c r="V23" s="109"/>
    </row>
    <row r="24" spans="1:22">
      <c r="A24" s="82" t="s">
        <v>49</v>
      </c>
      <c r="B24" s="162"/>
      <c r="C24" s="164"/>
      <c r="D24" s="160"/>
      <c r="E24" s="110"/>
      <c r="F24" s="110"/>
      <c r="G24" s="108"/>
      <c r="H24" s="108"/>
      <c r="I24" s="104"/>
      <c r="J24" s="108">
        <f>C23/5</f>
        <v>232226.39600000001</v>
      </c>
      <c r="K24" s="108"/>
      <c r="L24" s="104"/>
      <c r="M24" s="104"/>
      <c r="N24" s="108">
        <v>628905.57999999996</v>
      </c>
      <c r="O24" s="104"/>
      <c r="P24" s="104"/>
      <c r="Q24" s="108">
        <v>300000</v>
      </c>
      <c r="R24" s="109"/>
      <c r="S24" s="109"/>
      <c r="T24" s="109"/>
      <c r="U24" s="109"/>
      <c r="V24" s="109"/>
    </row>
    <row r="25" spans="1:22">
      <c r="A25" s="83"/>
      <c r="B25" s="161" t="str">
        <f>'01. PL RESUMO'!B22:E22</f>
        <v>RESERVATÓRIO DE REUSO DE ÁGUA</v>
      </c>
      <c r="C25" s="84"/>
      <c r="D25" s="159">
        <f>(C26/$C$42)*100</f>
        <v>1.5756619793565252</v>
      </c>
      <c r="E25" s="110"/>
      <c r="F25" s="110"/>
      <c r="G25" s="110"/>
      <c r="H25" s="107"/>
      <c r="I25" s="107"/>
      <c r="J25" s="107"/>
      <c r="K25" s="107"/>
      <c r="L25" s="107"/>
      <c r="M25" s="112"/>
      <c r="N25" s="108"/>
      <c r="O25" s="108"/>
      <c r="P25" s="108"/>
      <c r="Q25" s="108"/>
      <c r="R25" s="109"/>
      <c r="S25" s="109"/>
      <c r="T25" s="109"/>
      <c r="U25" s="109"/>
      <c r="V25" s="109"/>
    </row>
    <row r="26" spans="1:22">
      <c r="A26" s="82" t="s">
        <v>31</v>
      </c>
      <c r="B26" s="162"/>
      <c r="C26" s="85">
        <f>'01. PL RESUMO'!H22</f>
        <v>105430.54000000001</v>
      </c>
      <c r="D26" s="160"/>
      <c r="E26" s="110"/>
      <c r="F26" s="110"/>
      <c r="G26" s="110"/>
      <c r="H26" s="104"/>
      <c r="I26" s="104"/>
      <c r="J26" s="108">
        <f>$C26/3</f>
        <v>35143.513333333336</v>
      </c>
      <c r="K26" s="108">
        <f t="shared" ref="K26:L26" si="3">$C26/3</f>
        <v>35143.513333333336</v>
      </c>
      <c r="L26" s="108">
        <f t="shared" si="3"/>
        <v>35143.513333333336</v>
      </c>
      <c r="M26" s="104"/>
      <c r="N26" s="104"/>
      <c r="O26" s="104"/>
      <c r="P26" s="104"/>
      <c r="Q26" s="104"/>
      <c r="R26" s="109"/>
      <c r="S26" s="109"/>
      <c r="T26" s="109"/>
      <c r="U26" s="109"/>
      <c r="V26" s="109"/>
    </row>
    <row r="27" spans="1:22">
      <c r="A27" s="83"/>
      <c r="B27" s="161" t="str">
        <f>'01. PL RESUMO'!B23:E23</f>
        <v>ESTAÇÃO ELEVATÓRIA DE ÁGUA TRATADA</v>
      </c>
      <c r="C27" s="84"/>
      <c r="D27" s="159">
        <f>(C28/$C$42)*100</f>
        <v>3.5946552510341281</v>
      </c>
      <c r="E27" s="110"/>
      <c r="F27" s="110"/>
      <c r="G27" s="110"/>
      <c r="H27" s="104"/>
      <c r="I27" s="108"/>
      <c r="J27" s="112"/>
      <c r="K27" s="108"/>
      <c r="L27" s="108"/>
      <c r="M27" s="108"/>
      <c r="N27" s="108"/>
      <c r="O27" s="108"/>
      <c r="P27" s="108"/>
      <c r="Q27" s="108"/>
      <c r="R27" s="109"/>
      <c r="S27" s="109"/>
      <c r="T27" s="109"/>
      <c r="U27" s="109"/>
      <c r="V27" s="109"/>
    </row>
    <row r="28" spans="1:22">
      <c r="A28" s="82" t="s">
        <v>52</v>
      </c>
      <c r="B28" s="162"/>
      <c r="C28" s="85">
        <f>'01. PL RESUMO'!H23</f>
        <v>240525.22000000003</v>
      </c>
      <c r="D28" s="160"/>
      <c r="E28" s="110"/>
      <c r="F28" s="110"/>
      <c r="G28" s="110"/>
      <c r="H28" s="104"/>
      <c r="I28" s="104"/>
      <c r="J28" s="104"/>
      <c r="K28" s="104"/>
      <c r="L28" s="108">
        <f>$C28/5</f>
        <v>48105.044000000009</v>
      </c>
      <c r="M28" s="108">
        <f t="shared" ref="M28:P28" si="4">$C28/5</f>
        <v>48105.044000000009</v>
      </c>
      <c r="N28" s="108">
        <f t="shared" si="4"/>
        <v>48105.044000000009</v>
      </c>
      <c r="O28" s="108">
        <f t="shared" si="4"/>
        <v>48105.044000000009</v>
      </c>
      <c r="P28" s="108">
        <f t="shared" si="4"/>
        <v>48105.044000000009</v>
      </c>
      <c r="Q28" s="104"/>
      <c r="R28" s="109"/>
      <c r="S28" s="109"/>
      <c r="T28" s="109"/>
      <c r="U28" s="109"/>
      <c r="V28" s="109"/>
    </row>
    <row r="29" spans="1:22">
      <c r="A29" s="83"/>
      <c r="B29" s="86"/>
      <c r="C29" s="84"/>
      <c r="D29" s="159">
        <f>(C30/$C$42)*100</f>
        <v>12.631659156569272</v>
      </c>
      <c r="E29" s="110"/>
      <c r="F29" s="110"/>
      <c r="G29" s="110"/>
      <c r="H29" s="104"/>
      <c r="I29" s="104"/>
      <c r="J29" s="107"/>
      <c r="K29" s="104"/>
      <c r="L29" s="104"/>
      <c r="M29" s="113"/>
      <c r="N29" s="113"/>
      <c r="O29" s="113"/>
      <c r="P29" s="113"/>
      <c r="Q29" s="113"/>
      <c r="R29" s="109"/>
      <c r="S29" s="109"/>
      <c r="T29" s="109"/>
      <c r="U29" s="109"/>
      <c r="V29" s="109"/>
    </row>
    <row r="30" spans="1:22">
      <c r="A30" s="83" t="s">
        <v>53</v>
      </c>
      <c r="B30" s="87" t="str">
        <f>'01. PL RESUMO'!B24:E24</f>
        <v>ADUTORA DE ÁGUA TRATADA - ETA - RED</v>
      </c>
      <c r="C30" s="85">
        <f>'01. PL RESUMO'!H24</f>
        <v>845208.34</v>
      </c>
      <c r="D30" s="160"/>
      <c r="E30" s="110"/>
      <c r="F30" s="110"/>
      <c r="G30" s="110"/>
      <c r="H30" s="104"/>
      <c r="I30" s="104"/>
      <c r="J30" s="104"/>
      <c r="K30" s="104"/>
      <c r="L30" s="108"/>
      <c r="M30" s="108">
        <f t="shared" ref="M30:P30" si="5">$C30/6</f>
        <v>140868.05666666667</v>
      </c>
      <c r="N30" s="108">
        <f t="shared" si="5"/>
        <v>140868.05666666667</v>
      </c>
      <c r="O30" s="108">
        <f t="shared" si="5"/>
        <v>140868.05666666667</v>
      </c>
      <c r="P30" s="108">
        <f t="shared" si="5"/>
        <v>140868.05666666667</v>
      </c>
      <c r="Q30" s="108">
        <f>$C30/6</f>
        <v>140868.05666666667</v>
      </c>
      <c r="R30" s="108">
        <f>Q30</f>
        <v>140868.05666666667</v>
      </c>
      <c r="S30" s="108"/>
      <c r="T30" s="108"/>
      <c r="U30" s="108"/>
      <c r="V30" s="108"/>
    </row>
    <row r="31" spans="1:22">
      <c r="A31" s="80"/>
      <c r="B31" s="86"/>
      <c r="C31" s="84"/>
      <c r="D31" s="159">
        <f>(C32/$C$42)*100</f>
        <v>2.1810768423199889</v>
      </c>
      <c r="E31" s="110"/>
      <c r="F31" s="110"/>
      <c r="G31" s="110"/>
      <c r="H31" s="104"/>
      <c r="I31" s="104"/>
      <c r="J31" s="108"/>
      <c r="K31" s="108"/>
      <c r="L31" s="108"/>
      <c r="M31" s="104"/>
      <c r="N31" s="104"/>
      <c r="O31" s="104"/>
      <c r="P31" s="104"/>
      <c r="Q31" s="104"/>
      <c r="R31" s="109"/>
      <c r="S31" s="109"/>
      <c r="T31" s="109"/>
      <c r="U31" s="109"/>
      <c r="V31" s="109"/>
    </row>
    <row r="32" spans="1:22">
      <c r="A32" s="82" t="s">
        <v>32</v>
      </c>
      <c r="B32" s="88" t="str">
        <f>'01. PL RESUMO'!B25:E25</f>
        <v>DISPOSITIVOS (TRANSIENTES HIDRÁULICOS) - TANQUES UNIDIRECIONAIS</v>
      </c>
      <c r="C32" s="85">
        <f>'01. PL RESUMO'!H25</f>
        <v>145940</v>
      </c>
      <c r="D32" s="160"/>
      <c r="E32" s="110"/>
      <c r="F32" s="110"/>
      <c r="G32" s="110"/>
      <c r="H32" s="104"/>
      <c r="I32" s="104"/>
      <c r="J32" s="108"/>
      <c r="K32" s="108"/>
      <c r="L32" s="108"/>
      <c r="M32" s="108"/>
      <c r="N32" s="104"/>
      <c r="O32" s="104"/>
      <c r="P32" s="108">
        <f>$C32/3</f>
        <v>48646.666666666664</v>
      </c>
      <c r="Q32" s="108">
        <f t="shared" ref="Q32:R32" si="6">$C32/3</f>
        <v>48646.666666666664</v>
      </c>
      <c r="R32" s="108">
        <f t="shared" si="6"/>
        <v>48646.666666666664</v>
      </c>
      <c r="S32" s="109"/>
      <c r="T32" s="109"/>
      <c r="U32" s="109"/>
      <c r="V32" s="109"/>
    </row>
    <row r="33" spans="1:22">
      <c r="A33" s="83"/>
      <c r="B33" s="161" t="str">
        <f>'01. PL RESUMO'!B26:E26</f>
        <v>RESERVATÓRIO ELEVADO AGROVILA 33 (200m³)</v>
      </c>
      <c r="C33" s="84"/>
      <c r="D33" s="159">
        <f>(C34/$C$42)*100</f>
        <v>3.9822679060617214</v>
      </c>
      <c r="E33" s="110"/>
      <c r="F33" s="110"/>
      <c r="G33" s="110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9"/>
      <c r="S33" s="109"/>
      <c r="T33" s="109"/>
      <c r="U33" s="109"/>
      <c r="V33" s="109"/>
    </row>
    <row r="34" spans="1:22">
      <c r="A34" s="82" t="s">
        <v>34</v>
      </c>
      <c r="B34" s="162"/>
      <c r="C34" s="85">
        <f>'01. PL RESUMO'!H26</f>
        <v>266461.12</v>
      </c>
      <c r="D34" s="160"/>
      <c r="E34" s="110"/>
      <c r="F34" s="110"/>
      <c r="G34" s="110"/>
      <c r="H34" s="104"/>
      <c r="I34" s="104"/>
      <c r="J34" s="108">
        <f>$C34/3</f>
        <v>88820.373333333337</v>
      </c>
      <c r="K34" s="108">
        <f t="shared" ref="K34:L34" si="7">$C34/3</f>
        <v>88820.373333333337</v>
      </c>
      <c r="L34" s="108">
        <f t="shared" si="7"/>
        <v>88820.373333333337</v>
      </c>
      <c r="M34" s="104"/>
      <c r="N34" s="104"/>
      <c r="O34" s="104"/>
      <c r="P34" s="104"/>
      <c r="Q34" s="104"/>
      <c r="R34" s="109"/>
      <c r="S34" s="109"/>
      <c r="T34" s="109"/>
      <c r="U34" s="109"/>
      <c r="V34" s="109"/>
    </row>
    <row r="35" spans="1:22">
      <c r="A35" s="83"/>
      <c r="B35" s="86"/>
      <c r="C35" s="99"/>
      <c r="D35" s="159">
        <f t="shared" ref="D35" si="8">(C36/$C$42)*100</f>
        <v>36.858222604098508</v>
      </c>
      <c r="E35" s="110"/>
      <c r="F35" s="110"/>
      <c r="G35" s="110"/>
      <c r="H35" s="104"/>
      <c r="I35" s="104"/>
      <c r="J35" s="108"/>
      <c r="K35" s="108"/>
      <c r="L35" s="108"/>
      <c r="M35" s="108"/>
      <c r="N35" s="108"/>
      <c r="O35" s="108"/>
      <c r="P35" s="108"/>
      <c r="Q35" s="108"/>
      <c r="R35" s="109"/>
      <c r="S35" s="109"/>
      <c r="T35" s="109"/>
      <c r="U35" s="109"/>
      <c r="V35" s="109"/>
    </row>
    <row r="36" spans="1:22">
      <c r="A36" s="82" t="s">
        <v>35</v>
      </c>
      <c r="B36" s="87" t="str">
        <f>'01. PL RESUMO'!B27:E27</f>
        <v>REDES DE DISTRIBUIÇÃO DE ÁGUA DAS AGROVILAS</v>
      </c>
      <c r="C36" s="85">
        <f>'01. PL RESUMO'!H27</f>
        <v>2466253.7799999998</v>
      </c>
      <c r="D36" s="160"/>
      <c r="E36" s="110"/>
      <c r="F36" s="110"/>
      <c r="G36" s="110"/>
      <c r="H36" s="104"/>
      <c r="I36" s="104"/>
      <c r="J36" s="104"/>
      <c r="K36" s="104"/>
      <c r="L36" s="104"/>
      <c r="M36" s="104"/>
      <c r="N36" s="104"/>
      <c r="O36" s="104"/>
      <c r="P36" s="108"/>
      <c r="Q36" s="108">
        <f t="shared" ref="Q36:U36" si="9">$C36/6</f>
        <v>411042.29666666663</v>
      </c>
      <c r="R36" s="108">
        <f t="shared" si="9"/>
        <v>411042.29666666663</v>
      </c>
      <c r="S36" s="108">
        <f t="shared" si="9"/>
        <v>411042.29666666663</v>
      </c>
      <c r="T36" s="108">
        <f t="shared" si="9"/>
        <v>411042.29666666663</v>
      </c>
      <c r="U36" s="108">
        <f t="shared" si="9"/>
        <v>411042.29666666663</v>
      </c>
      <c r="V36" s="108">
        <f>U36</f>
        <v>411042.29666666663</v>
      </c>
    </row>
    <row r="37" spans="1:22">
      <c r="A37" s="83"/>
      <c r="B37" s="86"/>
      <c r="C37" s="99"/>
      <c r="D37" s="159">
        <f t="shared" ref="D37" si="10">(C38/$C$42)*100</f>
        <v>0.35599605731149248</v>
      </c>
      <c r="E37" s="110"/>
      <c r="F37" s="110"/>
      <c r="G37" s="110"/>
      <c r="H37" s="104"/>
      <c r="I37" s="104"/>
      <c r="J37" s="104"/>
      <c r="K37" s="104"/>
      <c r="L37" s="104"/>
      <c r="M37" s="104"/>
      <c r="N37" s="104"/>
      <c r="O37" s="108"/>
      <c r="P37" s="108"/>
      <c r="Q37" s="108"/>
      <c r="R37" s="109"/>
      <c r="S37" s="109"/>
      <c r="T37" s="109"/>
      <c r="U37" s="109"/>
      <c r="V37" s="109"/>
    </row>
    <row r="38" spans="1:22">
      <c r="A38" s="82" t="s">
        <v>61</v>
      </c>
      <c r="B38" s="87" t="str">
        <f>'01. PL RESUMO'!B28:E28</f>
        <v>SERVIÇOS DE COMISSIONAMENTO, PRÉ-OPERAÇÃO, PARTIDA E OPERAÇÃO ASSISTIDA</v>
      </c>
      <c r="C38" s="85">
        <f>'01. PL RESUMO'!H28</f>
        <v>23820.373310999999</v>
      </c>
      <c r="D38" s="160"/>
      <c r="E38" s="110"/>
      <c r="F38" s="110"/>
      <c r="G38" s="110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9"/>
      <c r="S38" s="109"/>
      <c r="T38" s="109"/>
      <c r="U38" s="108">
        <f>$C38/2</f>
        <v>11910.1866555</v>
      </c>
      <c r="V38" s="108">
        <f t="shared" ref="V38" si="11">$C38/2</f>
        <v>11910.1866555</v>
      </c>
    </row>
    <row r="39" spans="1:22">
      <c r="A39" s="83"/>
      <c r="B39" s="86"/>
      <c r="C39" s="99"/>
      <c r="D39" s="159">
        <f t="shared" ref="D39" si="12">(C40/$C$42)*100</f>
        <v>2.4553228201270421</v>
      </c>
      <c r="E39" s="110"/>
      <c r="F39" s="110"/>
      <c r="G39" s="110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9"/>
      <c r="S39" s="109"/>
      <c r="T39" s="109"/>
      <c r="U39" s="109"/>
      <c r="V39" s="109"/>
    </row>
    <row r="40" spans="1:22">
      <c r="A40" s="82" t="s">
        <v>37</v>
      </c>
      <c r="B40" s="87" t="str">
        <f>'01. PL RESUMO'!B29:E29</f>
        <v>SISTEMA ELÉTRICO</v>
      </c>
      <c r="C40" s="85">
        <f>'01. PL RESUMO'!H29</f>
        <v>164290.32</v>
      </c>
      <c r="D40" s="160"/>
      <c r="E40" s="110"/>
      <c r="F40" s="110"/>
      <c r="G40" s="110"/>
      <c r="H40" s="104"/>
      <c r="I40" s="108"/>
      <c r="J40" s="108"/>
      <c r="K40" s="108"/>
      <c r="L40" s="108"/>
      <c r="M40" s="108"/>
      <c r="N40" s="108"/>
      <c r="O40" s="108">
        <f>$C40/4</f>
        <v>41072.58</v>
      </c>
      <c r="P40" s="108">
        <f t="shared" ref="P40:R40" si="13">$C40/4</f>
        <v>41072.58</v>
      </c>
      <c r="Q40" s="108">
        <f t="shared" si="13"/>
        <v>41072.58</v>
      </c>
      <c r="R40" s="108">
        <f t="shared" si="13"/>
        <v>41072.58</v>
      </c>
      <c r="S40" s="108"/>
      <c r="T40" s="109"/>
      <c r="U40" s="109"/>
      <c r="V40" s="109"/>
    </row>
    <row r="41" spans="1:22">
      <c r="A41" s="80"/>
      <c r="B41" s="89"/>
      <c r="C41" s="98"/>
      <c r="D41" s="90"/>
      <c r="E41" s="110"/>
      <c r="F41" s="110"/>
      <c r="G41" s="110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9"/>
      <c r="S41" s="109"/>
      <c r="T41" s="109"/>
      <c r="U41" s="109"/>
      <c r="V41" s="109"/>
    </row>
    <row r="42" spans="1:22">
      <c r="A42" s="91"/>
      <c r="B42" s="92" t="s">
        <v>86</v>
      </c>
      <c r="C42" s="93">
        <f>SUM(C11:C40)</f>
        <v>6691190.203311</v>
      </c>
      <c r="D42" s="94">
        <f>SUM(D11:D34)</f>
        <v>60.330458518462954</v>
      </c>
      <c r="E42" s="114">
        <f>E12+E14+E16+E18+E20+E22+E24+E26+E28+E30+E32+E34+E36+E38+E40</f>
        <v>87417.425555555543</v>
      </c>
      <c r="F42" s="114">
        <f>F12+F14+F16+F18+F20+F22+F24+F26+F28+F30+F32+F34+F36+F38+F40</f>
        <v>87417.425555555543</v>
      </c>
      <c r="G42" s="114">
        <f>G12+G14+G16+G18+G20+G22+G24+G26+G28+G30+G32+G34+G36+G38+G40</f>
        <v>65405.945555555554</v>
      </c>
      <c r="H42" s="114">
        <f>H12+H14+H16+H18+H20+H22+H24+H26+H28+H30+H32+H34+H36+H38+H40</f>
        <v>112634.85722222223</v>
      </c>
      <c r="I42" s="114">
        <f t="shared" ref="I42:V42" si="14">I12+I14+I16+I18+I20+I22+I24+I26+I28+I30+I32+I34+I36+I38+I40</f>
        <v>142619.04722222223</v>
      </c>
      <c r="J42" s="114">
        <f t="shared" si="14"/>
        <v>412544.96488888894</v>
      </c>
      <c r="K42" s="114">
        <f t="shared" si="14"/>
        <v>180318.56888888887</v>
      </c>
      <c r="L42" s="114">
        <f t="shared" si="14"/>
        <v>228423.61288888892</v>
      </c>
      <c r="M42" s="114">
        <f t="shared" si="14"/>
        <v>245327.78288888891</v>
      </c>
      <c r="N42" s="114">
        <f t="shared" si="14"/>
        <v>874233.36288888881</v>
      </c>
      <c r="O42" s="114">
        <f t="shared" si="14"/>
        <v>286400.36288888892</v>
      </c>
      <c r="P42" s="114">
        <f t="shared" si="14"/>
        <v>335047.02955555561</v>
      </c>
      <c r="Q42" s="114">
        <f t="shared" si="14"/>
        <v>997984.28222222207</v>
      </c>
      <c r="R42" s="114">
        <f t="shared" si="14"/>
        <v>697984.28222222219</v>
      </c>
      <c r="S42" s="114">
        <f t="shared" si="14"/>
        <v>467396.97888888884</v>
      </c>
      <c r="T42" s="114">
        <f t="shared" si="14"/>
        <v>467396.97888888884</v>
      </c>
      <c r="U42" s="114">
        <f t="shared" si="14"/>
        <v>479307.16554438882</v>
      </c>
      <c r="V42" s="114">
        <f t="shared" si="14"/>
        <v>523330.12554438878</v>
      </c>
    </row>
    <row r="43" spans="1:22">
      <c r="A43" s="95"/>
      <c r="B43" s="92" t="s">
        <v>87</v>
      </c>
      <c r="C43" s="96"/>
      <c r="D43" s="96"/>
      <c r="E43" s="114">
        <f>E42</f>
        <v>87417.425555555543</v>
      </c>
      <c r="F43" s="114">
        <f>F42+E43</f>
        <v>174834.85111111109</v>
      </c>
      <c r="G43" s="114">
        <f t="shared" ref="G43:U43" si="15">G42+F43</f>
        <v>240240.79666666663</v>
      </c>
      <c r="H43" s="114">
        <f t="shared" si="15"/>
        <v>352875.65388888889</v>
      </c>
      <c r="I43" s="114">
        <f t="shared" si="15"/>
        <v>495494.70111111109</v>
      </c>
      <c r="J43" s="114">
        <f t="shared" si="15"/>
        <v>908039.66599999997</v>
      </c>
      <c r="K43" s="114">
        <f t="shared" si="15"/>
        <v>1088358.2348888889</v>
      </c>
      <c r="L43" s="114">
        <f t="shared" si="15"/>
        <v>1316781.8477777778</v>
      </c>
      <c r="M43" s="114">
        <f t="shared" si="15"/>
        <v>1562109.6306666667</v>
      </c>
      <c r="N43" s="114">
        <f t="shared" si="15"/>
        <v>2436342.9935555556</v>
      </c>
      <c r="O43" s="114">
        <f t="shared" si="15"/>
        <v>2722743.3564444445</v>
      </c>
      <c r="P43" s="114">
        <f t="shared" si="15"/>
        <v>3057790.3859999999</v>
      </c>
      <c r="Q43" s="114">
        <f t="shared" si="15"/>
        <v>4055774.668222222</v>
      </c>
      <c r="R43" s="114">
        <f t="shared" si="15"/>
        <v>4753758.9504444441</v>
      </c>
      <c r="S43" s="114">
        <f t="shared" si="15"/>
        <v>5221155.9293333329</v>
      </c>
      <c r="T43" s="114">
        <f t="shared" si="15"/>
        <v>5688552.9082222218</v>
      </c>
      <c r="U43" s="114">
        <f t="shared" si="15"/>
        <v>6167860.0737666106</v>
      </c>
      <c r="V43" s="114">
        <f>V42+U43</f>
        <v>6691190.1993109994</v>
      </c>
    </row>
    <row r="44" spans="1:22" ht="15">
      <c r="A44" s="64"/>
      <c r="B44" s="64"/>
      <c r="C44" s="64"/>
      <c r="D44" s="64"/>
      <c r="E44" s="97"/>
      <c r="F44" s="97"/>
      <c r="G44" s="97"/>
      <c r="H44" s="64"/>
      <c r="I44" s="64"/>
      <c r="J44" s="64"/>
      <c r="K44" s="64"/>
      <c r="L44" s="64"/>
      <c r="M44" s="64"/>
      <c r="N44" s="64"/>
      <c r="O44" s="64"/>
      <c r="P44" s="64"/>
    </row>
    <row r="46" spans="1:22">
      <c r="N46" s="115"/>
      <c r="P46" s="115">
        <f>P36/4</f>
        <v>0</v>
      </c>
    </row>
  </sheetData>
  <mergeCells count="41">
    <mergeCell ref="A3:E3"/>
    <mergeCell ref="A4:E4"/>
    <mergeCell ref="A5:E5"/>
    <mergeCell ref="A7:E7"/>
    <mergeCell ref="A9:G9"/>
    <mergeCell ref="A11:A12"/>
    <mergeCell ref="B11:B12"/>
    <mergeCell ref="C11:C12"/>
    <mergeCell ref="D11:D12"/>
    <mergeCell ref="A13:A14"/>
    <mergeCell ref="B13:B14"/>
    <mergeCell ref="C13:C14"/>
    <mergeCell ref="D13:D14"/>
    <mergeCell ref="A15:A16"/>
    <mergeCell ref="B15:B16"/>
    <mergeCell ref="C15:C16"/>
    <mergeCell ref="D15:D16"/>
    <mergeCell ref="A17:A18"/>
    <mergeCell ref="B17:B18"/>
    <mergeCell ref="C17:C18"/>
    <mergeCell ref="D17:D18"/>
    <mergeCell ref="B27:B28"/>
    <mergeCell ref="D27:D2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  <mergeCell ref="B25:B26"/>
    <mergeCell ref="D25:D26"/>
    <mergeCell ref="D39:D40"/>
    <mergeCell ref="D29:D30"/>
    <mergeCell ref="D31:D32"/>
    <mergeCell ref="B33:B34"/>
    <mergeCell ref="D33:D34"/>
    <mergeCell ref="D35:D36"/>
    <mergeCell ref="D37:D38"/>
  </mergeCells>
  <pageMargins left="0.51181102362204722" right="0.51181102362204722" top="0.78740157480314965" bottom="0.78740157480314965" header="0.31496062992125984" footer="0.31496062992125984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01. PL RESUMO</vt:lpstr>
      <vt:lpstr>CRONOGRAMA</vt:lpstr>
      <vt:lpstr>'01. PL RESUMO'!Area_de_impressao</vt:lpstr>
      <vt:lpstr>CRONOGRAMA!Area_de_impressao</vt:lpstr>
      <vt:lpstr>'01. PL RESUMO'!Titulos_de_impressao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Lordello</dc:creator>
  <cp:lastModifiedBy>ricardo.lima</cp:lastModifiedBy>
  <cp:lastPrinted>2018-11-22T19:53:48Z</cp:lastPrinted>
  <dcterms:created xsi:type="dcterms:W3CDTF">2010-09-15T11:38:55Z</dcterms:created>
  <dcterms:modified xsi:type="dcterms:W3CDTF">2018-12-04T15:30:43Z</dcterms:modified>
</cp:coreProperties>
</file>